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rket Data\Price Data\"/>
    </mc:Choice>
  </mc:AlternateContent>
  <xr:revisionPtr revIDLastSave="0" documentId="13_ncr:1_{912ADAFE-31BC-4125-8990-7811A6BCFAF1}" xr6:coauthVersionLast="47" xr6:coauthVersionMax="47" xr10:uidLastSave="{00000000-0000-0000-0000-000000000000}"/>
  <bookViews>
    <workbookView xWindow="28680" yWindow="-120" windowWidth="29040" windowHeight="15720" activeTab="1" xr2:uid="{585DEF38-A393-458B-BDB8-492345BA0032}"/>
  </bookViews>
  <sheets>
    <sheet name="SubSector Analysis" sheetId="3" r:id="rId1"/>
    <sheet name="Nifty 750 Analysis" sheetId="2" r:id="rId2"/>
    <sheet name="Price_Filter_18_11_2024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3" l="1"/>
  <c r="I26" i="3"/>
  <c r="H47" i="3"/>
  <c r="H22" i="3"/>
  <c r="H4" i="3"/>
  <c r="H83" i="3"/>
  <c r="H66" i="3"/>
  <c r="H75" i="3"/>
  <c r="H99" i="3"/>
  <c r="H114" i="3"/>
  <c r="H120" i="3"/>
  <c r="G43" i="3"/>
  <c r="G55" i="3"/>
  <c r="G5" i="3"/>
  <c r="G73" i="3"/>
  <c r="G66" i="3"/>
  <c r="G84" i="3"/>
  <c r="G75" i="3"/>
  <c r="G72" i="3"/>
  <c r="G65" i="3"/>
  <c r="G81" i="3"/>
  <c r="G87" i="3"/>
  <c r="G99" i="3"/>
  <c r="G115" i="3"/>
  <c r="G96" i="3"/>
  <c r="G63" i="3"/>
  <c r="G120" i="3"/>
  <c r="F43" i="3"/>
  <c r="F47" i="3"/>
  <c r="F35" i="3"/>
  <c r="F22" i="3"/>
  <c r="F64" i="3"/>
  <c r="F4" i="3"/>
  <c r="F5" i="3"/>
  <c r="F83" i="3"/>
  <c r="F32" i="3"/>
  <c r="F66" i="3"/>
  <c r="F62" i="3"/>
  <c r="F75" i="3"/>
  <c r="F40" i="3"/>
  <c r="F65" i="3"/>
  <c r="F68" i="3"/>
  <c r="F87" i="3"/>
  <c r="F114" i="3"/>
  <c r="F115" i="3"/>
  <c r="F97" i="3"/>
  <c r="F63" i="3"/>
  <c r="F124" i="3"/>
  <c r="E43" i="3"/>
  <c r="E47" i="3"/>
  <c r="E53" i="3"/>
  <c r="E35" i="3"/>
  <c r="E22" i="3"/>
  <c r="E55" i="3"/>
  <c r="E64" i="3"/>
  <c r="E4" i="3"/>
  <c r="E38" i="3"/>
  <c r="E58" i="3"/>
  <c r="E5" i="3"/>
  <c r="E83" i="3"/>
  <c r="E74" i="3"/>
  <c r="E32" i="3"/>
  <c r="E66" i="3"/>
  <c r="E84" i="3"/>
  <c r="E62" i="3"/>
  <c r="E75" i="3"/>
  <c r="E16" i="3"/>
  <c r="E72" i="3"/>
  <c r="E40" i="3"/>
  <c r="E65" i="3"/>
  <c r="E81" i="3"/>
  <c r="E68" i="3"/>
  <c r="E87" i="3"/>
  <c r="E99" i="3"/>
  <c r="E114" i="3"/>
  <c r="E115" i="3"/>
  <c r="E109" i="3"/>
  <c r="E96" i="3"/>
  <c r="E97" i="3"/>
  <c r="E63" i="3"/>
  <c r="E120" i="3"/>
  <c r="E124" i="3"/>
  <c r="D43" i="3"/>
  <c r="D8" i="3"/>
  <c r="D53" i="3"/>
  <c r="D35" i="3"/>
  <c r="D28" i="3"/>
  <c r="D55" i="3"/>
  <c r="D64" i="3"/>
  <c r="D19" i="3"/>
  <c r="D58" i="3"/>
  <c r="D5" i="3"/>
  <c r="D73" i="3"/>
  <c r="D74" i="3"/>
  <c r="D32" i="3"/>
  <c r="D46" i="3"/>
  <c r="D84" i="3"/>
  <c r="D62" i="3"/>
  <c r="D105" i="3"/>
  <c r="D72" i="3"/>
  <c r="D40" i="3"/>
  <c r="D70" i="3"/>
  <c r="D81" i="3"/>
  <c r="D68" i="3"/>
  <c r="D92" i="3"/>
  <c r="D99" i="3"/>
  <c r="D114" i="3"/>
  <c r="D9" i="3"/>
  <c r="D96" i="3"/>
  <c r="D97" i="3"/>
  <c r="D103" i="3"/>
  <c r="D120" i="3"/>
  <c r="D124" i="3"/>
  <c r="D104" i="3"/>
  <c r="B6" i="3"/>
  <c r="D6" i="3" s="1"/>
  <c r="B43" i="3"/>
  <c r="H43" i="3" s="1"/>
  <c r="B8" i="3"/>
  <c r="G8" i="3" s="1"/>
  <c r="B57" i="3"/>
  <c r="D57" i="3" s="1"/>
  <c r="B37" i="3"/>
  <c r="B41" i="3"/>
  <c r="B47" i="3"/>
  <c r="Q47" i="3" s="1"/>
  <c r="B29" i="3"/>
  <c r="B53" i="3"/>
  <c r="G53" i="3" s="1"/>
  <c r="B12" i="3"/>
  <c r="B30" i="3"/>
  <c r="B27" i="3"/>
  <c r="B13" i="3"/>
  <c r="D13" i="3" s="1"/>
  <c r="B35" i="3"/>
  <c r="I35" i="3" s="1"/>
  <c r="B28" i="3"/>
  <c r="B100" i="3"/>
  <c r="B34" i="3"/>
  <c r="B54" i="3"/>
  <c r="B22" i="3"/>
  <c r="B14" i="3"/>
  <c r="B55" i="3"/>
  <c r="B24" i="3"/>
  <c r="B10" i="3"/>
  <c r="B20" i="3"/>
  <c r="B23" i="3"/>
  <c r="B64" i="3"/>
  <c r="I64" i="3" s="1"/>
  <c r="B19" i="3"/>
  <c r="F19" i="3" s="1"/>
  <c r="B3" i="3"/>
  <c r="B77" i="3"/>
  <c r="B7" i="3"/>
  <c r="B4" i="3"/>
  <c r="D4" i="3" s="1"/>
  <c r="B38" i="3"/>
  <c r="B58" i="3"/>
  <c r="B26" i="3"/>
  <c r="B45" i="3"/>
  <c r="B48" i="3"/>
  <c r="B42" i="3"/>
  <c r="B5" i="3"/>
  <c r="B73" i="3"/>
  <c r="F73" i="3" s="1"/>
  <c r="B11" i="3"/>
  <c r="D11" i="3" s="1"/>
  <c r="B82" i="3"/>
  <c r="B21" i="3"/>
  <c r="B83" i="3"/>
  <c r="D83" i="3" s="1"/>
  <c r="B31" i="3"/>
  <c r="B74" i="3"/>
  <c r="G74" i="3" s="1"/>
  <c r="B110" i="3"/>
  <c r="B18" i="3"/>
  <c r="B36" i="3"/>
  <c r="B60" i="3"/>
  <c r="F60" i="3" s="1"/>
  <c r="B32" i="3"/>
  <c r="I32" i="3" s="1"/>
  <c r="B46" i="3"/>
  <c r="B59" i="3"/>
  <c r="B17" i="3"/>
  <c r="B44" i="3"/>
  <c r="B66" i="3"/>
  <c r="B108" i="3"/>
  <c r="B84" i="3"/>
  <c r="B67" i="3"/>
  <c r="B15" i="3"/>
  <c r="B91" i="3"/>
  <c r="B33" i="3"/>
  <c r="F33" i="3" s="1"/>
  <c r="B62" i="3"/>
  <c r="B105" i="3"/>
  <c r="F105" i="3" s="1"/>
  <c r="B85" i="3"/>
  <c r="B106" i="3"/>
  <c r="B101" i="3"/>
  <c r="B75" i="3"/>
  <c r="D75" i="3" s="1"/>
  <c r="B16" i="3"/>
  <c r="B72" i="3"/>
  <c r="B56" i="3"/>
  <c r="B49" i="3"/>
  <c r="B2" i="3"/>
  <c r="B25" i="3"/>
  <c r="B40" i="3"/>
  <c r="B70" i="3"/>
  <c r="F70" i="3" s="1"/>
  <c r="B102" i="3"/>
  <c r="D102" i="3" s="1"/>
  <c r="B39" i="3"/>
  <c r="B79" i="3"/>
  <c r="B65" i="3"/>
  <c r="I65" i="3" s="1"/>
  <c r="B80" i="3"/>
  <c r="B81" i="3"/>
  <c r="B86" i="3"/>
  <c r="B50" i="3"/>
  <c r="B61" i="3"/>
  <c r="B76" i="3"/>
  <c r="B68" i="3"/>
  <c r="H68" i="3" s="1"/>
  <c r="B92" i="3"/>
  <c r="B71" i="3"/>
  <c r="B93" i="3"/>
  <c r="B111" i="3"/>
  <c r="B87" i="3"/>
  <c r="B88" i="3"/>
  <c r="E88" i="3" s="1"/>
  <c r="B99" i="3"/>
  <c r="B107" i="3"/>
  <c r="B89" i="3"/>
  <c r="B90" i="3"/>
  <c r="B94" i="3"/>
  <c r="F94" i="3" s="1"/>
  <c r="B114" i="3"/>
  <c r="I114" i="3" s="1"/>
  <c r="B9" i="3"/>
  <c r="F9" i="3" s="1"/>
  <c r="B78" i="3"/>
  <c r="D78" i="3" s="1"/>
  <c r="B112" i="3"/>
  <c r="B95" i="3"/>
  <c r="B115" i="3"/>
  <c r="I115" i="3" s="1"/>
  <c r="B109" i="3"/>
  <c r="B96" i="3"/>
  <c r="B116" i="3"/>
  <c r="B117" i="3"/>
  <c r="B118" i="3"/>
  <c r="B69" i="3"/>
  <c r="F69" i="3" s="1"/>
  <c r="B97" i="3"/>
  <c r="B103" i="3"/>
  <c r="F103" i="3" s="1"/>
  <c r="B51" i="3"/>
  <c r="B52" i="3"/>
  <c r="B119" i="3"/>
  <c r="B63" i="3"/>
  <c r="H63" i="3" s="1"/>
  <c r="B98" i="3"/>
  <c r="B120" i="3"/>
  <c r="B113" i="3"/>
  <c r="B121" i="3"/>
  <c r="B122" i="3"/>
  <c r="B123" i="3"/>
  <c r="B124" i="3"/>
  <c r="I124" i="3" s="1"/>
  <c r="B104" i="3"/>
  <c r="F104" i="3" s="1"/>
  <c r="B125" i="3"/>
  <c r="B126" i="3"/>
  <c r="V109" i="3" l="1"/>
  <c r="U109" i="3"/>
  <c r="P109" i="3"/>
  <c r="H109" i="3"/>
  <c r="Q109" i="3"/>
  <c r="I109" i="3"/>
  <c r="F109" i="3"/>
  <c r="G109" i="3"/>
  <c r="D109" i="3"/>
  <c r="V80" i="3"/>
  <c r="P80" i="3"/>
  <c r="U80" i="3"/>
  <c r="H80" i="3"/>
  <c r="Q80" i="3"/>
  <c r="I80" i="3"/>
  <c r="F80" i="3"/>
  <c r="G80" i="3"/>
  <c r="D80" i="3"/>
  <c r="V16" i="3"/>
  <c r="P16" i="3"/>
  <c r="U16" i="3"/>
  <c r="H16" i="3"/>
  <c r="Q16" i="3"/>
  <c r="I16" i="3"/>
  <c r="F16" i="3"/>
  <c r="G16" i="3"/>
  <c r="D16" i="3"/>
  <c r="V108" i="3"/>
  <c r="Q108" i="3"/>
  <c r="U108" i="3"/>
  <c r="P108" i="3"/>
  <c r="H108" i="3"/>
  <c r="I108" i="3"/>
  <c r="F108" i="3"/>
  <c r="G108" i="3"/>
  <c r="D108" i="3"/>
  <c r="V31" i="3"/>
  <c r="Q31" i="3"/>
  <c r="U31" i="3"/>
  <c r="P31" i="3"/>
  <c r="H31" i="3"/>
  <c r="G31" i="3"/>
  <c r="I31" i="3"/>
  <c r="F31" i="3"/>
  <c r="D31" i="3"/>
  <c r="V38" i="3"/>
  <c r="U38" i="3"/>
  <c r="Q38" i="3"/>
  <c r="P38" i="3"/>
  <c r="H38" i="3"/>
  <c r="G38" i="3"/>
  <c r="I38" i="3"/>
  <c r="F38" i="3"/>
  <c r="D38" i="3"/>
  <c r="V14" i="3"/>
  <c r="Q14" i="3"/>
  <c r="P14" i="3"/>
  <c r="U14" i="3"/>
  <c r="H14" i="3"/>
  <c r="G14" i="3"/>
  <c r="I14" i="3"/>
  <c r="F14" i="3"/>
  <c r="D14" i="3"/>
  <c r="V29" i="3"/>
  <c r="Q29" i="3"/>
  <c r="P29" i="3"/>
  <c r="H29" i="3"/>
  <c r="G29" i="3"/>
  <c r="I29" i="3"/>
  <c r="U29" i="3"/>
  <c r="F29" i="3"/>
  <c r="D29" i="3"/>
  <c r="D51" i="3"/>
  <c r="V95" i="3"/>
  <c r="U95" i="3"/>
  <c r="P95" i="3"/>
  <c r="Q95" i="3"/>
  <c r="I95" i="3"/>
  <c r="H95" i="3"/>
  <c r="E95" i="3"/>
  <c r="G95" i="3"/>
  <c r="D95" i="3"/>
  <c r="F95" i="3"/>
  <c r="V79" i="3"/>
  <c r="U79" i="3"/>
  <c r="P79" i="3"/>
  <c r="Q79" i="3"/>
  <c r="I79" i="3"/>
  <c r="E79" i="3"/>
  <c r="G79" i="3"/>
  <c r="D79" i="3"/>
  <c r="F79" i="3"/>
  <c r="H79" i="3"/>
  <c r="V101" i="3"/>
  <c r="U101" i="3"/>
  <c r="P101" i="3"/>
  <c r="Q101" i="3"/>
  <c r="I101" i="3"/>
  <c r="E101" i="3"/>
  <c r="H101" i="3"/>
  <c r="G101" i="3"/>
  <c r="D101" i="3"/>
  <c r="F101" i="3"/>
  <c r="V21" i="3"/>
  <c r="U21" i="3"/>
  <c r="P21" i="3"/>
  <c r="Q21" i="3"/>
  <c r="I21" i="3"/>
  <c r="E21" i="3"/>
  <c r="H21" i="3"/>
  <c r="D21" i="3"/>
  <c r="G21" i="3"/>
  <c r="F21" i="3"/>
  <c r="V54" i="3"/>
  <c r="U54" i="3"/>
  <c r="P54" i="3"/>
  <c r="Q54" i="3"/>
  <c r="I54" i="3"/>
  <c r="E54" i="3"/>
  <c r="H54" i="3"/>
  <c r="G54" i="3"/>
  <c r="D54" i="3"/>
  <c r="F54" i="3"/>
  <c r="V41" i="3"/>
  <c r="U41" i="3"/>
  <c r="P41" i="3"/>
  <c r="Q41" i="3"/>
  <c r="I41" i="3"/>
  <c r="E41" i="3"/>
  <c r="D41" i="3"/>
  <c r="G41" i="3"/>
  <c r="H41" i="3"/>
  <c r="F41" i="3"/>
  <c r="E108" i="3"/>
  <c r="E14" i="3"/>
  <c r="V119" i="3"/>
  <c r="U119" i="3"/>
  <c r="P119" i="3"/>
  <c r="Q119" i="3"/>
  <c r="I119" i="3"/>
  <c r="E119" i="3"/>
  <c r="G119" i="3"/>
  <c r="D119" i="3"/>
  <c r="H119" i="3"/>
  <c r="F119" i="3"/>
  <c r="V111" i="3"/>
  <c r="U111" i="3"/>
  <c r="P111" i="3"/>
  <c r="Q111" i="3"/>
  <c r="I111" i="3"/>
  <c r="E111" i="3"/>
  <c r="G111" i="3"/>
  <c r="H111" i="3"/>
  <c r="D111" i="3"/>
  <c r="F111" i="3"/>
  <c r="V44" i="3"/>
  <c r="U44" i="3"/>
  <c r="P44" i="3"/>
  <c r="Q44" i="3"/>
  <c r="I44" i="3"/>
  <c r="E44" i="3"/>
  <c r="G44" i="3"/>
  <c r="D44" i="3"/>
  <c r="H44" i="3"/>
  <c r="F44" i="3"/>
  <c r="V7" i="3"/>
  <c r="U7" i="3"/>
  <c r="P7" i="3"/>
  <c r="Q7" i="3"/>
  <c r="I7" i="3"/>
  <c r="G7" i="3"/>
  <c r="E7" i="3"/>
  <c r="D7" i="3"/>
  <c r="H7" i="3"/>
  <c r="F7" i="3"/>
  <c r="V126" i="3"/>
  <c r="U126" i="3"/>
  <c r="P126" i="3"/>
  <c r="Q126" i="3"/>
  <c r="I126" i="3"/>
  <c r="E126" i="3"/>
  <c r="H126" i="3"/>
  <c r="G126" i="3"/>
  <c r="D126" i="3"/>
  <c r="F126" i="3"/>
  <c r="V52" i="3"/>
  <c r="U52" i="3"/>
  <c r="P52" i="3"/>
  <c r="Q52" i="3"/>
  <c r="I52" i="3"/>
  <c r="E52" i="3"/>
  <c r="G52" i="3"/>
  <c r="H52" i="3"/>
  <c r="D52" i="3"/>
  <c r="F52" i="3"/>
  <c r="V112" i="3"/>
  <c r="U112" i="3"/>
  <c r="P112" i="3"/>
  <c r="Q112" i="3"/>
  <c r="I112" i="3"/>
  <c r="H112" i="3"/>
  <c r="E112" i="3"/>
  <c r="G112" i="3"/>
  <c r="D112" i="3"/>
  <c r="F112" i="3"/>
  <c r="V93" i="3"/>
  <c r="U93" i="3"/>
  <c r="P93" i="3"/>
  <c r="Q93" i="3"/>
  <c r="I93" i="3"/>
  <c r="E93" i="3"/>
  <c r="G93" i="3"/>
  <c r="H93" i="3"/>
  <c r="D93" i="3"/>
  <c r="F93" i="3"/>
  <c r="V39" i="3"/>
  <c r="U39" i="3"/>
  <c r="P39" i="3"/>
  <c r="Q39" i="3"/>
  <c r="I39" i="3"/>
  <c r="E39" i="3"/>
  <c r="G39" i="3"/>
  <c r="D39" i="3"/>
  <c r="F39" i="3"/>
  <c r="H39" i="3"/>
  <c r="V106" i="3"/>
  <c r="U106" i="3"/>
  <c r="P106" i="3"/>
  <c r="Q106" i="3"/>
  <c r="I106" i="3"/>
  <c r="E106" i="3"/>
  <c r="H106" i="3"/>
  <c r="G106" i="3"/>
  <c r="D106" i="3"/>
  <c r="F106" i="3"/>
  <c r="V17" i="3"/>
  <c r="U17" i="3"/>
  <c r="P17" i="3"/>
  <c r="Q17" i="3"/>
  <c r="I17" i="3"/>
  <c r="E17" i="3"/>
  <c r="G17" i="3"/>
  <c r="D17" i="3"/>
  <c r="H17" i="3"/>
  <c r="F17" i="3"/>
  <c r="V82" i="3"/>
  <c r="U82" i="3"/>
  <c r="P82" i="3"/>
  <c r="Q82" i="3"/>
  <c r="I82" i="3"/>
  <c r="E82" i="3"/>
  <c r="H82" i="3"/>
  <c r="D82" i="3"/>
  <c r="G82" i="3"/>
  <c r="F82" i="3"/>
  <c r="V77" i="3"/>
  <c r="U77" i="3"/>
  <c r="P77" i="3"/>
  <c r="Q77" i="3"/>
  <c r="I77" i="3"/>
  <c r="G77" i="3"/>
  <c r="E77" i="3"/>
  <c r="D77" i="3"/>
  <c r="H77" i="3"/>
  <c r="F77" i="3"/>
  <c r="V34" i="3"/>
  <c r="U34" i="3"/>
  <c r="P34" i="3"/>
  <c r="Q34" i="3"/>
  <c r="I34" i="3"/>
  <c r="E34" i="3"/>
  <c r="H34" i="3"/>
  <c r="G34" i="3"/>
  <c r="D34" i="3"/>
  <c r="F34" i="3"/>
  <c r="V37" i="3"/>
  <c r="U37" i="3"/>
  <c r="P37" i="3"/>
  <c r="Q37" i="3"/>
  <c r="I37" i="3"/>
  <c r="E37" i="3"/>
  <c r="D37" i="3"/>
  <c r="G37" i="3"/>
  <c r="H37" i="3"/>
  <c r="F37" i="3"/>
  <c r="V88" i="3"/>
  <c r="P88" i="3"/>
  <c r="U88" i="3"/>
  <c r="H88" i="3"/>
  <c r="I88" i="3"/>
  <c r="Q88" i="3"/>
  <c r="F88" i="3"/>
  <c r="G88" i="3"/>
  <c r="D88" i="3"/>
  <c r="U71" i="3"/>
  <c r="V71" i="3"/>
  <c r="P71" i="3"/>
  <c r="Q71" i="3"/>
  <c r="H71" i="3"/>
  <c r="I71" i="3"/>
  <c r="E71" i="3"/>
  <c r="G71" i="3"/>
  <c r="F71" i="3"/>
  <c r="U102" i="3"/>
  <c r="P102" i="3"/>
  <c r="Q102" i="3"/>
  <c r="V102" i="3"/>
  <c r="H102" i="3"/>
  <c r="E102" i="3"/>
  <c r="G102" i="3"/>
  <c r="I102" i="3"/>
  <c r="F102" i="3"/>
  <c r="U85" i="3"/>
  <c r="P85" i="3"/>
  <c r="V85" i="3"/>
  <c r="Q85" i="3"/>
  <c r="H85" i="3"/>
  <c r="I85" i="3"/>
  <c r="E85" i="3"/>
  <c r="G85" i="3"/>
  <c r="F85" i="3"/>
  <c r="U59" i="3"/>
  <c r="P59" i="3"/>
  <c r="V59" i="3"/>
  <c r="Q59" i="3"/>
  <c r="H59" i="3"/>
  <c r="E59" i="3"/>
  <c r="G59" i="3"/>
  <c r="I59" i="3"/>
  <c r="F59" i="3"/>
  <c r="U11" i="3"/>
  <c r="P11" i="3"/>
  <c r="V11" i="3"/>
  <c r="Q11" i="3"/>
  <c r="H11" i="3"/>
  <c r="E11" i="3"/>
  <c r="I11" i="3"/>
  <c r="G11" i="3"/>
  <c r="F11" i="3"/>
  <c r="U3" i="3"/>
  <c r="P3" i="3"/>
  <c r="V3" i="3"/>
  <c r="Q3" i="3"/>
  <c r="H3" i="3"/>
  <c r="E3" i="3"/>
  <c r="F3" i="3"/>
  <c r="I3" i="3"/>
  <c r="G3" i="3"/>
  <c r="U100" i="3"/>
  <c r="V100" i="3"/>
  <c r="P100" i="3"/>
  <c r="Q100" i="3"/>
  <c r="H100" i="3"/>
  <c r="E100" i="3"/>
  <c r="G100" i="3"/>
  <c r="I100" i="3"/>
  <c r="F100" i="3"/>
  <c r="U57" i="3"/>
  <c r="V57" i="3"/>
  <c r="P57" i="3"/>
  <c r="Q57" i="3"/>
  <c r="H57" i="3"/>
  <c r="E57" i="3"/>
  <c r="G57" i="3"/>
  <c r="F57" i="3"/>
  <c r="I57" i="3"/>
  <c r="U125" i="3"/>
  <c r="P125" i="3"/>
  <c r="V125" i="3"/>
  <c r="Q125" i="3"/>
  <c r="H125" i="3"/>
  <c r="E125" i="3"/>
  <c r="G125" i="3"/>
  <c r="I125" i="3"/>
  <c r="F125" i="3"/>
  <c r="D85" i="3"/>
  <c r="D3" i="3"/>
  <c r="V98" i="3"/>
  <c r="U98" i="3"/>
  <c r="P98" i="3"/>
  <c r="Q98" i="3"/>
  <c r="I98" i="3"/>
  <c r="F98" i="3"/>
  <c r="G98" i="3"/>
  <c r="H98" i="3"/>
  <c r="D98" i="3"/>
  <c r="U78" i="3"/>
  <c r="P78" i="3"/>
  <c r="V78" i="3"/>
  <c r="Q78" i="3"/>
  <c r="H78" i="3"/>
  <c r="E78" i="3"/>
  <c r="G78" i="3"/>
  <c r="I78" i="3"/>
  <c r="F78" i="3"/>
  <c r="E98" i="3"/>
  <c r="E80" i="3"/>
  <c r="E31" i="3"/>
  <c r="E29" i="3"/>
  <c r="U51" i="3"/>
  <c r="P51" i="3"/>
  <c r="V51" i="3"/>
  <c r="Q51" i="3"/>
  <c r="H51" i="3"/>
  <c r="I51" i="3"/>
  <c r="E51" i="3"/>
  <c r="G51" i="3"/>
  <c r="F51" i="3"/>
  <c r="U123" i="3"/>
  <c r="Q123" i="3"/>
  <c r="V123" i="3"/>
  <c r="I123" i="3"/>
  <c r="P123" i="3"/>
  <c r="H123" i="3"/>
  <c r="G123" i="3"/>
  <c r="D123" i="3"/>
  <c r="E123" i="3"/>
  <c r="U69" i="3"/>
  <c r="V69" i="3"/>
  <c r="Q69" i="3"/>
  <c r="I69" i="3"/>
  <c r="H69" i="3"/>
  <c r="G69" i="3"/>
  <c r="D69" i="3"/>
  <c r="P69" i="3"/>
  <c r="E69" i="3"/>
  <c r="U94" i="3"/>
  <c r="V94" i="3"/>
  <c r="Q94" i="3"/>
  <c r="I94" i="3"/>
  <c r="P94" i="3"/>
  <c r="H94" i="3"/>
  <c r="G94" i="3"/>
  <c r="D94" i="3"/>
  <c r="E94" i="3"/>
  <c r="U76" i="3"/>
  <c r="V76" i="3"/>
  <c r="Q76" i="3"/>
  <c r="I76" i="3"/>
  <c r="H76" i="3"/>
  <c r="G76" i="3"/>
  <c r="D76" i="3"/>
  <c r="P76" i="3"/>
  <c r="E76" i="3"/>
  <c r="U25" i="3"/>
  <c r="Q25" i="3"/>
  <c r="V25" i="3"/>
  <c r="I25" i="3"/>
  <c r="P25" i="3"/>
  <c r="H25" i="3"/>
  <c r="G25" i="3"/>
  <c r="D25" i="3"/>
  <c r="E25" i="3"/>
  <c r="U33" i="3"/>
  <c r="Q33" i="3"/>
  <c r="I33" i="3"/>
  <c r="H33" i="3"/>
  <c r="V33" i="3"/>
  <c r="G33" i="3"/>
  <c r="D33" i="3"/>
  <c r="P33" i="3"/>
  <c r="E33" i="3"/>
  <c r="U60" i="3"/>
  <c r="Q60" i="3"/>
  <c r="V60" i="3"/>
  <c r="I60" i="3"/>
  <c r="P60" i="3"/>
  <c r="H60" i="3"/>
  <c r="G60" i="3"/>
  <c r="D60" i="3"/>
  <c r="E60" i="3"/>
  <c r="U42" i="3"/>
  <c r="V42" i="3"/>
  <c r="Q42" i="3"/>
  <c r="I42" i="3"/>
  <c r="H42" i="3"/>
  <c r="D42" i="3"/>
  <c r="G42" i="3"/>
  <c r="P42" i="3"/>
  <c r="E42" i="3"/>
  <c r="U23" i="3"/>
  <c r="V23" i="3"/>
  <c r="Q23" i="3"/>
  <c r="P23" i="3"/>
  <c r="I23" i="3"/>
  <c r="H23" i="3"/>
  <c r="D23" i="3"/>
  <c r="F23" i="3"/>
  <c r="G23" i="3"/>
  <c r="E23" i="3"/>
  <c r="F76" i="3"/>
  <c r="F42" i="3"/>
  <c r="U122" i="3"/>
  <c r="V122" i="3"/>
  <c r="P122" i="3"/>
  <c r="H122" i="3"/>
  <c r="Q122" i="3"/>
  <c r="D122" i="3"/>
  <c r="F122" i="3"/>
  <c r="I122" i="3"/>
  <c r="E122" i="3"/>
  <c r="G122" i="3"/>
  <c r="U118" i="3"/>
  <c r="V118" i="3"/>
  <c r="P118" i="3"/>
  <c r="Q118" i="3"/>
  <c r="H118" i="3"/>
  <c r="D118" i="3"/>
  <c r="F118" i="3"/>
  <c r="E118" i="3"/>
  <c r="G118" i="3"/>
  <c r="I118" i="3"/>
  <c r="U90" i="3"/>
  <c r="V90" i="3"/>
  <c r="P90" i="3"/>
  <c r="H90" i="3"/>
  <c r="Q90" i="3"/>
  <c r="D90" i="3"/>
  <c r="F90" i="3"/>
  <c r="I90" i="3"/>
  <c r="E90" i="3"/>
  <c r="G90" i="3"/>
  <c r="U61" i="3"/>
  <c r="V61" i="3"/>
  <c r="P61" i="3"/>
  <c r="H61" i="3"/>
  <c r="Q61" i="3"/>
  <c r="D61" i="3"/>
  <c r="F61" i="3"/>
  <c r="E61" i="3"/>
  <c r="I61" i="3"/>
  <c r="G61" i="3"/>
  <c r="U2" i="3"/>
  <c r="V2" i="3"/>
  <c r="P2" i="3"/>
  <c r="Q2" i="3"/>
  <c r="H2" i="3"/>
  <c r="D2" i="3"/>
  <c r="F2" i="3"/>
  <c r="I2" i="3"/>
  <c r="E2" i="3"/>
  <c r="G2" i="3"/>
  <c r="U91" i="3"/>
  <c r="V91" i="3"/>
  <c r="P91" i="3"/>
  <c r="H91" i="3"/>
  <c r="D91" i="3"/>
  <c r="F91" i="3"/>
  <c r="E91" i="3"/>
  <c r="G91" i="3"/>
  <c r="Q91" i="3"/>
  <c r="I91" i="3"/>
  <c r="U36" i="3"/>
  <c r="V36" i="3"/>
  <c r="P36" i="3"/>
  <c r="I36" i="3"/>
  <c r="H36" i="3"/>
  <c r="Q36" i="3"/>
  <c r="D36" i="3"/>
  <c r="F36" i="3"/>
  <c r="E36" i="3"/>
  <c r="G36" i="3"/>
  <c r="U48" i="3"/>
  <c r="V48" i="3"/>
  <c r="P48" i="3"/>
  <c r="I48" i="3"/>
  <c r="Q48" i="3"/>
  <c r="H48" i="3"/>
  <c r="D48" i="3"/>
  <c r="G48" i="3"/>
  <c r="F48" i="3"/>
  <c r="E48" i="3"/>
  <c r="U20" i="3"/>
  <c r="V20" i="3"/>
  <c r="P20" i="3"/>
  <c r="I20" i="3"/>
  <c r="Q20" i="3"/>
  <c r="H20" i="3"/>
  <c r="D20" i="3"/>
  <c r="F20" i="3"/>
  <c r="G20" i="3"/>
  <c r="E20" i="3"/>
  <c r="U27" i="3"/>
  <c r="V27" i="3"/>
  <c r="P27" i="3"/>
  <c r="I27" i="3"/>
  <c r="H27" i="3"/>
  <c r="D27" i="3"/>
  <c r="F27" i="3"/>
  <c r="Q27" i="3"/>
  <c r="E27" i="3"/>
  <c r="G27" i="3"/>
  <c r="V121" i="3"/>
  <c r="U121" i="3"/>
  <c r="Q121" i="3"/>
  <c r="P121" i="3"/>
  <c r="H121" i="3"/>
  <c r="D121" i="3"/>
  <c r="F121" i="3"/>
  <c r="I121" i="3"/>
  <c r="E121" i="3"/>
  <c r="G121" i="3"/>
  <c r="V117" i="3"/>
  <c r="U117" i="3"/>
  <c r="Q117" i="3"/>
  <c r="D117" i="3"/>
  <c r="F117" i="3"/>
  <c r="H117" i="3"/>
  <c r="E117" i="3"/>
  <c r="P117" i="3"/>
  <c r="I117" i="3"/>
  <c r="G117" i="3"/>
  <c r="V89" i="3"/>
  <c r="Q89" i="3"/>
  <c r="U89" i="3"/>
  <c r="P89" i="3"/>
  <c r="D89" i="3"/>
  <c r="F89" i="3"/>
  <c r="I89" i="3"/>
  <c r="E89" i="3"/>
  <c r="H89" i="3"/>
  <c r="G89" i="3"/>
  <c r="V50" i="3"/>
  <c r="Q50" i="3"/>
  <c r="U50" i="3"/>
  <c r="D50" i="3"/>
  <c r="H50" i="3"/>
  <c r="F50" i="3"/>
  <c r="P50" i="3"/>
  <c r="E50" i="3"/>
  <c r="I50" i="3"/>
  <c r="G50" i="3"/>
  <c r="V49" i="3"/>
  <c r="Q49" i="3"/>
  <c r="U49" i="3"/>
  <c r="P49" i="3"/>
  <c r="D49" i="3"/>
  <c r="F49" i="3"/>
  <c r="I49" i="3"/>
  <c r="E49" i="3"/>
  <c r="H49" i="3"/>
  <c r="G49" i="3"/>
  <c r="V15" i="3"/>
  <c r="Q15" i="3"/>
  <c r="U15" i="3"/>
  <c r="H15" i="3"/>
  <c r="D15" i="3"/>
  <c r="F15" i="3"/>
  <c r="P15" i="3"/>
  <c r="E15" i="3"/>
  <c r="I15" i="3"/>
  <c r="G15" i="3"/>
  <c r="V18" i="3"/>
  <c r="U18" i="3"/>
  <c r="Q18" i="3"/>
  <c r="P18" i="3"/>
  <c r="G18" i="3"/>
  <c r="D18" i="3"/>
  <c r="F18" i="3"/>
  <c r="I18" i="3"/>
  <c r="H18" i="3"/>
  <c r="E18" i="3"/>
  <c r="V45" i="3"/>
  <c r="U45" i="3"/>
  <c r="Q45" i="3"/>
  <c r="G45" i="3"/>
  <c r="I45" i="3"/>
  <c r="H45" i="3"/>
  <c r="D45" i="3"/>
  <c r="F45" i="3"/>
  <c r="P45" i="3"/>
  <c r="E45" i="3"/>
  <c r="V10" i="3"/>
  <c r="Q10" i="3"/>
  <c r="P10" i="3"/>
  <c r="G10" i="3"/>
  <c r="U10" i="3"/>
  <c r="D10" i="3"/>
  <c r="F10" i="3"/>
  <c r="I10" i="3"/>
  <c r="H10" i="3"/>
  <c r="E10" i="3"/>
  <c r="V30" i="3"/>
  <c r="Q30" i="3"/>
  <c r="U30" i="3"/>
  <c r="P30" i="3"/>
  <c r="G30" i="3"/>
  <c r="H30" i="3"/>
  <c r="D30" i="3"/>
  <c r="I30" i="3"/>
  <c r="F30" i="3"/>
  <c r="E30" i="3"/>
  <c r="D125" i="3"/>
  <c r="D71" i="3"/>
  <c r="D59" i="3"/>
  <c r="D100" i="3"/>
  <c r="F123" i="3"/>
  <c r="F25" i="3"/>
  <c r="V116" i="3"/>
  <c r="U116" i="3"/>
  <c r="Q116" i="3"/>
  <c r="P116" i="3"/>
  <c r="V86" i="3"/>
  <c r="U86" i="3"/>
  <c r="Q86" i="3"/>
  <c r="P86" i="3"/>
  <c r="V56" i="3"/>
  <c r="U56" i="3"/>
  <c r="Q56" i="3"/>
  <c r="P56" i="3"/>
  <c r="V67" i="3"/>
  <c r="U67" i="3"/>
  <c r="Q67" i="3"/>
  <c r="P67" i="3"/>
  <c r="H67" i="3"/>
  <c r="V110" i="3"/>
  <c r="U110" i="3"/>
  <c r="Q110" i="3"/>
  <c r="P110" i="3"/>
  <c r="H110" i="3"/>
  <c r="G110" i="3"/>
  <c r="V26" i="3"/>
  <c r="U26" i="3"/>
  <c r="Q26" i="3"/>
  <c r="P26" i="3"/>
  <c r="H26" i="3"/>
  <c r="G26" i="3"/>
  <c r="V24" i="3"/>
  <c r="U24" i="3"/>
  <c r="Q24" i="3"/>
  <c r="P24" i="3"/>
  <c r="H24" i="3"/>
  <c r="G24" i="3"/>
  <c r="V12" i="3"/>
  <c r="U12" i="3"/>
  <c r="Q12" i="3"/>
  <c r="P12" i="3"/>
  <c r="H12" i="3"/>
  <c r="G12" i="3"/>
  <c r="E13" i="3"/>
  <c r="E6" i="3"/>
  <c r="G19" i="3"/>
  <c r="I4" i="3"/>
  <c r="I43" i="3"/>
  <c r="Q66" i="3"/>
  <c r="V113" i="3"/>
  <c r="U113" i="3"/>
  <c r="Q113" i="3"/>
  <c r="P113" i="3"/>
  <c r="V107" i="3"/>
  <c r="U107" i="3"/>
  <c r="Q107" i="3"/>
  <c r="P107" i="3"/>
  <c r="V120" i="3"/>
  <c r="U120" i="3"/>
  <c r="Q120" i="3"/>
  <c r="P120" i="3"/>
  <c r="I120" i="3"/>
  <c r="V96" i="3"/>
  <c r="U96" i="3"/>
  <c r="Q96" i="3"/>
  <c r="P96" i="3"/>
  <c r="I96" i="3"/>
  <c r="V99" i="3"/>
  <c r="U99" i="3"/>
  <c r="Q99" i="3"/>
  <c r="P99" i="3"/>
  <c r="I99" i="3"/>
  <c r="V81" i="3"/>
  <c r="U81" i="3"/>
  <c r="Q81" i="3"/>
  <c r="P81" i="3"/>
  <c r="I81" i="3"/>
  <c r="V72" i="3"/>
  <c r="U72" i="3"/>
  <c r="Q72" i="3"/>
  <c r="P72" i="3"/>
  <c r="I72" i="3"/>
  <c r="V84" i="3"/>
  <c r="U84" i="3"/>
  <c r="Q84" i="3"/>
  <c r="P84" i="3"/>
  <c r="I84" i="3"/>
  <c r="V74" i="3"/>
  <c r="U74" i="3"/>
  <c r="Q74" i="3"/>
  <c r="P74" i="3"/>
  <c r="I74" i="3"/>
  <c r="V58" i="3"/>
  <c r="U58" i="3"/>
  <c r="Q58" i="3"/>
  <c r="P58" i="3"/>
  <c r="I58" i="3"/>
  <c r="V55" i="3"/>
  <c r="U55" i="3"/>
  <c r="Q55" i="3"/>
  <c r="P55" i="3"/>
  <c r="I55" i="3"/>
  <c r="V53" i="3"/>
  <c r="U53" i="3"/>
  <c r="Q53" i="3"/>
  <c r="P53" i="3"/>
  <c r="I53" i="3"/>
  <c r="D63" i="3"/>
  <c r="D115" i="3"/>
  <c r="D87" i="3"/>
  <c r="D65" i="3"/>
  <c r="D66" i="3"/>
  <c r="D22" i="3"/>
  <c r="D47" i="3"/>
  <c r="G113" i="3"/>
  <c r="G116" i="3"/>
  <c r="G107" i="3"/>
  <c r="G86" i="3"/>
  <c r="G56" i="3"/>
  <c r="G67" i="3"/>
  <c r="G64" i="3"/>
  <c r="H107" i="3"/>
  <c r="H40" i="3"/>
  <c r="I116" i="3"/>
  <c r="I86" i="3"/>
  <c r="I67" i="3"/>
  <c r="H32" i="3"/>
  <c r="H64" i="3"/>
  <c r="I66" i="3"/>
  <c r="V63" i="3"/>
  <c r="U63" i="3"/>
  <c r="P63" i="3"/>
  <c r="Q63" i="3"/>
  <c r="V115" i="3"/>
  <c r="U115" i="3"/>
  <c r="Q115" i="3"/>
  <c r="P115" i="3"/>
  <c r="V87" i="3"/>
  <c r="U87" i="3"/>
  <c r="P87" i="3"/>
  <c r="Q87" i="3"/>
  <c r="V65" i="3"/>
  <c r="U65" i="3"/>
  <c r="Q65" i="3"/>
  <c r="P65" i="3"/>
  <c r="V75" i="3"/>
  <c r="U75" i="3"/>
  <c r="Q75" i="3"/>
  <c r="P75" i="3"/>
  <c r="V66" i="3"/>
  <c r="U66" i="3"/>
  <c r="P66" i="3"/>
  <c r="V83" i="3"/>
  <c r="U83" i="3"/>
  <c r="P83" i="3"/>
  <c r="G83" i="3"/>
  <c r="Q83" i="3"/>
  <c r="V4" i="3"/>
  <c r="U4" i="3"/>
  <c r="Q4" i="3"/>
  <c r="G4" i="3"/>
  <c r="P4" i="3"/>
  <c r="V22" i="3"/>
  <c r="U22" i="3"/>
  <c r="Q22" i="3"/>
  <c r="P22" i="3"/>
  <c r="G22" i="3"/>
  <c r="V47" i="3"/>
  <c r="U47" i="3"/>
  <c r="G47" i="3"/>
  <c r="E113" i="3"/>
  <c r="E116" i="3"/>
  <c r="E107" i="3"/>
  <c r="E86" i="3"/>
  <c r="E56" i="3"/>
  <c r="E67" i="3"/>
  <c r="E110" i="3"/>
  <c r="E26" i="3"/>
  <c r="E24" i="3"/>
  <c r="E12" i="3"/>
  <c r="F92" i="3"/>
  <c r="F46" i="3"/>
  <c r="F28" i="3"/>
  <c r="F8" i="3"/>
  <c r="H87" i="3"/>
  <c r="H56" i="3"/>
  <c r="H97" i="3"/>
  <c r="H72" i="3"/>
  <c r="H74" i="3"/>
  <c r="H55" i="3"/>
  <c r="I40" i="3"/>
  <c r="I24" i="3"/>
  <c r="F13" i="3"/>
  <c r="F6" i="3"/>
  <c r="G6" i="3"/>
  <c r="H116" i="3"/>
  <c r="I110" i="3"/>
  <c r="U103" i="3"/>
  <c r="V103" i="3"/>
  <c r="Q103" i="3"/>
  <c r="P103" i="3"/>
  <c r="I103" i="3"/>
  <c r="H103" i="3"/>
  <c r="U9" i="3"/>
  <c r="V9" i="3"/>
  <c r="Q9" i="3"/>
  <c r="I9" i="3"/>
  <c r="P9" i="3"/>
  <c r="H9" i="3"/>
  <c r="U92" i="3"/>
  <c r="V92" i="3"/>
  <c r="Q92" i="3"/>
  <c r="P92" i="3"/>
  <c r="I92" i="3"/>
  <c r="H92" i="3"/>
  <c r="U70" i="3"/>
  <c r="V70" i="3"/>
  <c r="Q70" i="3"/>
  <c r="I70" i="3"/>
  <c r="P70" i="3"/>
  <c r="H70" i="3"/>
  <c r="U105" i="3"/>
  <c r="V105" i="3"/>
  <c r="Q105" i="3"/>
  <c r="P105" i="3"/>
  <c r="I105" i="3"/>
  <c r="H105" i="3"/>
  <c r="U46" i="3"/>
  <c r="V46" i="3"/>
  <c r="Q46" i="3"/>
  <c r="I46" i="3"/>
  <c r="P46" i="3"/>
  <c r="H46" i="3"/>
  <c r="U73" i="3"/>
  <c r="V73" i="3"/>
  <c r="Q73" i="3"/>
  <c r="P73" i="3"/>
  <c r="I73" i="3"/>
  <c r="H73" i="3"/>
  <c r="U19" i="3"/>
  <c r="V19" i="3"/>
  <c r="Q19" i="3"/>
  <c r="I19" i="3"/>
  <c r="P19" i="3"/>
  <c r="H19" i="3"/>
  <c r="U28" i="3"/>
  <c r="V28" i="3"/>
  <c r="Q28" i="3"/>
  <c r="P28" i="3"/>
  <c r="I28" i="3"/>
  <c r="H28" i="3"/>
  <c r="U8" i="3"/>
  <c r="V8" i="3"/>
  <c r="Q8" i="3"/>
  <c r="I8" i="3"/>
  <c r="H8" i="3"/>
  <c r="H96" i="3"/>
  <c r="I113" i="3"/>
  <c r="I107" i="3"/>
  <c r="I56" i="3"/>
  <c r="I83" i="3"/>
  <c r="P47" i="3"/>
  <c r="U104" i="3"/>
  <c r="V104" i="3"/>
  <c r="Q104" i="3"/>
  <c r="I104" i="3"/>
  <c r="P104" i="3"/>
  <c r="H104" i="3"/>
  <c r="U124" i="3"/>
  <c r="V124" i="3"/>
  <c r="Q124" i="3"/>
  <c r="P124" i="3"/>
  <c r="U97" i="3"/>
  <c r="V97" i="3"/>
  <c r="Q97" i="3"/>
  <c r="P97" i="3"/>
  <c r="U114" i="3"/>
  <c r="V114" i="3"/>
  <c r="Q114" i="3"/>
  <c r="P114" i="3"/>
  <c r="U68" i="3"/>
  <c r="V68" i="3"/>
  <c r="Q68" i="3"/>
  <c r="P68" i="3"/>
  <c r="U40" i="3"/>
  <c r="V40" i="3"/>
  <c r="Q40" i="3"/>
  <c r="P40" i="3"/>
  <c r="U62" i="3"/>
  <c r="V62" i="3"/>
  <c r="Q62" i="3"/>
  <c r="P62" i="3"/>
  <c r="U32" i="3"/>
  <c r="V32" i="3"/>
  <c r="Q32" i="3"/>
  <c r="P32" i="3"/>
  <c r="U5" i="3"/>
  <c r="V5" i="3"/>
  <c r="Q5" i="3"/>
  <c r="P5" i="3"/>
  <c r="U64" i="3"/>
  <c r="V64" i="3"/>
  <c r="Q64" i="3"/>
  <c r="P64" i="3"/>
  <c r="U35" i="3"/>
  <c r="V35" i="3"/>
  <c r="Q35" i="3"/>
  <c r="P35" i="3"/>
  <c r="U43" i="3"/>
  <c r="V43" i="3"/>
  <c r="Q43" i="3"/>
  <c r="P43" i="3"/>
  <c r="F113" i="3"/>
  <c r="F116" i="3"/>
  <c r="F107" i="3"/>
  <c r="F86" i="3"/>
  <c r="F56" i="3"/>
  <c r="F67" i="3"/>
  <c r="F110" i="3"/>
  <c r="F26" i="3"/>
  <c r="F24" i="3"/>
  <c r="F12" i="3"/>
  <c r="G104" i="3"/>
  <c r="G103" i="3"/>
  <c r="G9" i="3"/>
  <c r="G92" i="3"/>
  <c r="G70" i="3"/>
  <c r="G105" i="3"/>
  <c r="G46" i="3"/>
  <c r="G58" i="3"/>
  <c r="G28" i="3"/>
  <c r="H124" i="3"/>
  <c r="H115" i="3"/>
  <c r="H86" i="3"/>
  <c r="H62" i="3"/>
  <c r="H5" i="3"/>
  <c r="H35" i="3"/>
  <c r="I63" i="3"/>
  <c r="I87" i="3"/>
  <c r="I75" i="3"/>
  <c r="P8" i="3"/>
  <c r="U13" i="3"/>
  <c r="V13" i="3"/>
  <c r="Q13" i="3"/>
  <c r="P13" i="3"/>
  <c r="I13" i="3"/>
  <c r="H13" i="3"/>
  <c r="U6" i="3"/>
  <c r="Q6" i="3"/>
  <c r="V6" i="3"/>
  <c r="P6" i="3"/>
  <c r="I6" i="3"/>
  <c r="H6" i="3"/>
  <c r="F120" i="3"/>
  <c r="F96" i="3"/>
  <c r="F99" i="3"/>
  <c r="F81" i="3"/>
  <c r="F72" i="3"/>
  <c r="F84" i="3"/>
  <c r="F74" i="3"/>
  <c r="F58" i="3"/>
  <c r="F55" i="3"/>
  <c r="F53" i="3"/>
  <c r="G124" i="3"/>
  <c r="G97" i="3"/>
  <c r="G114" i="3"/>
  <c r="G68" i="3"/>
  <c r="G40" i="3"/>
  <c r="G62" i="3"/>
  <c r="G32" i="3"/>
  <c r="G35" i="3"/>
  <c r="H81" i="3"/>
  <c r="I5" i="3"/>
  <c r="I12" i="3"/>
  <c r="D113" i="3"/>
  <c r="D116" i="3"/>
  <c r="D107" i="3"/>
  <c r="D86" i="3"/>
  <c r="D56" i="3"/>
  <c r="D67" i="3"/>
  <c r="D110" i="3"/>
  <c r="D26" i="3"/>
  <c r="D24" i="3"/>
  <c r="D12" i="3"/>
  <c r="E104" i="3"/>
  <c r="E103" i="3"/>
  <c r="E9" i="3"/>
  <c r="E92" i="3"/>
  <c r="E70" i="3"/>
  <c r="E105" i="3"/>
  <c r="E46" i="3"/>
  <c r="E73" i="3"/>
  <c r="E19" i="3"/>
  <c r="E28" i="3"/>
  <c r="E8" i="3"/>
  <c r="G13" i="3"/>
  <c r="H113" i="3"/>
  <c r="H65" i="3"/>
  <c r="H84" i="3"/>
  <c r="H58" i="3"/>
  <c r="H53" i="3"/>
  <c r="I97" i="3"/>
  <c r="I68" i="3"/>
  <c r="I62" i="3"/>
  <c r="I47" i="3"/>
  <c r="AQ622" i="2"/>
  <c r="AQ483" i="2"/>
  <c r="AQ476" i="2"/>
  <c r="AQ95" i="2"/>
  <c r="AQ210" i="2"/>
  <c r="AQ352" i="2"/>
  <c r="AQ292" i="2"/>
  <c r="AQ311" i="2"/>
  <c r="AQ463" i="2"/>
  <c r="AQ596" i="2"/>
  <c r="AQ180" i="2"/>
  <c r="AQ318" i="2"/>
  <c r="AQ108" i="2"/>
  <c r="AQ632" i="2"/>
  <c r="AQ147" i="2"/>
  <c r="AQ557" i="2"/>
  <c r="AQ384" i="2"/>
  <c r="AQ625" i="2"/>
  <c r="AQ59" i="2"/>
  <c r="AQ378" i="2"/>
  <c r="AQ425" i="2"/>
  <c r="AQ354" i="2"/>
  <c r="AQ238" i="2"/>
  <c r="AQ365" i="2"/>
  <c r="AQ527" i="2"/>
  <c r="AQ555" i="2"/>
  <c r="AQ293" i="2"/>
  <c r="AQ164" i="2"/>
  <c r="AQ101" i="2"/>
  <c r="AQ585" i="2"/>
  <c r="AQ376" i="2"/>
  <c r="AQ694" i="2"/>
  <c r="AQ708" i="2"/>
  <c r="AQ142" i="2"/>
  <c r="AQ77" i="2"/>
  <c r="AQ366" i="2"/>
  <c r="AQ422" i="2"/>
  <c r="AQ17" i="2"/>
  <c r="AQ675" i="2"/>
  <c r="AQ411" i="2"/>
  <c r="AQ60" i="2"/>
  <c r="AQ276" i="2"/>
  <c r="AQ461" i="2"/>
  <c r="AQ204" i="2"/>
  <c r="AQ473" i="2"/>
  <c r="AQ383" i="2"/>
  <c r="AQ233" i="2"/>
  <c r="AQ591" i="2"/>
  <c r="AQ327" i="2"/>
  <c r="AQ477" i="2"/>
  <c r="AQ347" i="2"/>
  <c r="AQ322" i="2"/>
  <c r="AQ410" i="2"/>
  <c r="AQ306" i="2"/>
  <c r="AQ441" i="2"/>
  <c r="AQ225" i="2"/>
  <c r="AQ191" i="2"/>
  <c r="AQ484" i="2"/>
  <c r="AQ406" i="2"/>
  <c r="AQ283" i="2"/>
  <c r="AQ450" i="2"/>
  <c r="AQ271" i="2"/>
  <c r="AQ205" i="2"/>
  <c r="AQ310" i="2"/>
  <c r="AQ336" i="2"/>
  <c r="AQ324" i="2"/>
  <c r="AQ96" i="2"/>
  <c r="AQ285" i="2"/>
  <c r="AQ289" i="2"/>
  <c r="AQ530" i="2"/>
  <c r="AQ123" i="2"/>
  <c r="AQ375" i="2"/>
  <c r="AQ543" i="2"/>
  <c r="AQ156" i="2"/>
  <c r="AQ394" i="2"/>
  <c r="AQ115" i="2"/>
  <c r="AQ89" i="2"/>
  <c r="AQ183" i="2"/>
  <c r="AQ224" i="2"/>
  <c r="AQ165" i="2"/>
  <c r="AQ38" i="2"/>
  <c r="AQ395" i="2"/>
  <c r="AQ613" i="2"/>
  <c r="AQ333" i="2"/>
  <c r="AQ546" i="2"/>
  <c r="AQ380" i="2"/>
  <c r="AQ113" i="2"/>
  <c r="AQ514" i="2"/>
  <c r="AQ213" i="2"/>
  <c r="AQ39" i="2"/>
  <c r="AQ105" i="2"/>
  <c r="AQ392" i="2"/>
  <c r="AQ307" i="2"/>
  <c r="AQ335" i="2"/>
  <c r="AQ353" i="2"/>
  <c r="AQ478" i="2"/>
  <c r="AQ184" i="2"/>
  <c r="AQ97" i="2"/>
  <c r="AQ650" i="2"/>
  <c r="AQ385" i="2"/>
  <c r="AQ659" i="2"/>
  <c r="AQ338" i="2"/>
  <c r="AQ230" i="2"/>
  <c r="AQ396" i="2"/>
  <c r="AQ25" i="2"/>
  <c r="AQ143" i="2"/>
  <c r="AQ495" i="2"/>
  <c r="AQ20" i="2"/>
  <c r="AQ41" i="2"/>
  <c r="AQ661" i="2"/>
  <c r="AQ370" i="2"/>
  <c r="AQ341" i="2"/>
  <c r="AQ449" i="2"/>
  <c r="AQ68" i="2"/>
  <c r="AQ22" i="2"/>
  <c r="AQ342" i="2"/>
  <c r="AQ136" i="2"/>
  <c r="AQ718" i="2"/>
  <c r="AQ171" i="2"/>
  <c r="AQ297" i="2"/>
  <c r="AQ553" i="2"/>
  <c r="AQ76" i="2"/>
  <c r="AQ80" i="2"/>
  <c r="AQ377" i="2"/>
  <c r="AQ331" i="2"/>
  <c r="AQ626" i="2"/>
  <c r="AQ426" i="2"/>
  <c r="AQ332" i="2"/>
  <c r="AQ235" i="2"/>
  <c r="AQ154" i="2"/>
  <c r="AQ14" i="2"/>
  <c r="AQ194" i="2"/>
  <c r="AQ160" i="2"/>
  <c r="AQ446" i="2"/>
  <c r="AQ374" i="2"/>
  <c r="AQ418" i="2"/>
  <c r="AQ319" i="2"/>
  <c r="AQ610" i="2"/>
  <c r="AQ665" i="2"/>
  <c r="AQ673" i="2"/>
  <c r="AQ18" i="2"/>
  <c r="AQ339" i="2"/>
  <c r="AQ244" i="2"/>
  <c r="AQ368" i="2"/>
  <c r="AQ402" i="2"/>
  <c r="AQ594" i="2"/>
  <c r="AQ507" i="2"/>
  <c r="AQ444" i="2"/>
  <c r="AQ93" i="2"/>
  <c r="AQ215" i="2"/>
  <c r="AQ124" i="2"/>
  <c r="AQ656" i="2"/>
  <c r="AQ521" i="2"/>
  <c r="AQ146" i="2"/>
  <c r="AQ467" i="2"/>
  <c r="AQ175" i="2"/>
  <c r="AQ455" i="2"/>
  <c r="AQ24" i="2"/>
  <c r="AQ519" i="2"/>
  <c r="AQ200" i="2"/>
  <c r="AQ334" i="2"/>
  <c r="AQ419" i="2"/>
  <c r="AQ498" i="2"/>
  <c r="AQ635" i="2"/>
  <c r="AQ65" i="2"/>
  <c r="AQ729" i="2"/>
  <c r="AQ237" i="2"/>
  <c r="AQ468" i="2"/>
  <c r="AQ515" i="2"/>
  <c r="AQ517" i="2"/>
  <c r="AQ540" i="2"/>
  <c r="AQ393" i="2"/>
  <c r="AQ161" i="2"/>
  <c r="AQ54" i="2"/>
  <c r="AQ634" i="2"/>
  <c r="AQ217" i="2"/>
  <c r="AQ81" i="2"/>
  <c r="AQ523" i="2"/>
  <c r="AQ654" i="2"/>
  <c r="AQ636" i="2"/>
  <c r="AQ15" i="2"/>
  <c r="AQ560" i="2"/>
  <c r="AQ302" i="2"/>
  <c r="AQ627" i="2"/>
  <c r="AQ695" i="2"/>
  <c r="AQ457" i="2"/>
  <c r="AQ407" i="2"/>
  <c r="AQ84" i="2"/>
  <c r="AQ163" i="2"/>
  <c r="AQ660" i="2"/>
  <c r="AQ172" i="2"/>
  <c r="AQ312" i="2"/>
  <c r="AQ571" i="2"/>
  <c r="AQ36" i="2"/>
  <c r="AQ502" i="2"/>
  <c r="AQ340" i="2"/>
  <c r="AQ605" i="2"/>
  <c r="AQ316" i="2"/>
  <c r="AQ579" i="2"/>
  <c r="AQ197" i="2"/>
  <c r="AQ44" i="2"/>
  <c r="AQ611" i="2"/>
  <c r="AQ686" i="2"/>
  <c r="AQ429" i="2"/>
  <c r="AQ469" i="2"/>
  <c r="AQ242" i="2"/>
  <c r="AQ389" i="2"/>
  <c r="AQ291" i="2"/>
  <c r="AQ646" i="2"/>
  <c r="AQ487" i="2"/>
  <c r="AQ58" i="2"/>
  <c r="AQ648" i="2"/>
  <c r="AQ176" i="2"/>
  <c r="AQ489" i="2"/>
  <c r="AQ5" i="2"/>
  <c r="AQ499" i="2"/>
  <c r="AQ75" i="2"/>
  <c r="AQ274" i="2"/>
  <c r="AQ412" i="2"/>
  <c r="AQ541" i="2"/>
  <c r="AQ189" i="2"/>
  <c r="AQ243" i="2"/>
  <c r="AQ138" i="2"/>
  <c r="AQ323" i="2"/>
  <c r="AQ186" i="2"/>
  <c r="AQ379" i="2"/>
  <c r="AQ257" i="2"/>
  <c r="AQ74" i="2"/>
  <c r="AQ294" i="2"/>
  <c r="AQ34" i="2"/>
  <c r="AQ229" i="2"/>
  <c r="AQ355" i="2"/>
  <c r="AQ520" i="2"/>
  <c r="AQ524" i="2"/>
  <c r="AQ672" i="2"/>
  <c r="AQ79" i="2"/>
  <c r="AQ19" i="2"/>
  <c r="AQ631" i="2"/>
  <c r="AQ390" i="2"/>
  <c r="AQ149" i="2"/>
  <c r="AQ363" i="2"/>
  <c r="AQ442" i="2"/>
  <c r="AQ510" i="2"/>
  <c r="AQ28" i="2"/>
  <c r="AQ359" i="2"/>
  <c r="AQ104" i="2"/>
  <c r="AQ45" i="2"/>
  <c r="AQ592" i="2"/>
  <c r="AQ386" i="2"/>
  <c r="AQ598" i="2"/>
  <c r="AQ475" i="2"/>
  <c r="AQ433" i="2"/>
  <c r="AQ107" i="2"/>
  <c r="AQ51" i="2"/>
  <c r="AQ447" i="2"/>
  <c r="AQ251" i="2"/>
  <c r="AQ465" i="2"/>
  <c r="AQ466" i="2"/>
  <c r="AQ589" i="2"/>
  <c r="AQ414" i="2"/>
  <c r="AQ710" i="2"/>
  <c r="AQ584" i="2"/>
  <c r="AQ508" i="2"/>
  <c r="AQ337" i="2"/>
  <c r="AQ103" i="2"/>
  <c r="AQ696" i="2"/>
  <c r="AQ52" i="2"/>
  <c r="AQ62" i="2"/>
  <c r="AQ434" i="2"/>
  <c r="AQ428" i="2"/>
  <c r="AQ432" i="2"/>
  <c r="AQ252" i="2"/>
  <c r="AQ387" i="2"/>
  <c r="AQ360" i="2"/>
  <c r="AQ511" i="2"/>
  <c r="AQ193" i="2"/>
  <c r="AQ552" i="2"/>
  <c r="AQ490" i="2"/>
  <c r="AQ35" i="2"/>
  <c r="AQ21" i="2"/>
  <c r="AQ525" i="2"/>
  <c r="AQ177" i="2"/>
  <c r="AQ723" i="2"/>
  <c r="AQ126" i="2"/>
  <c r="AQ350" i="2"/>
  <c r="AQ458" i="2"/>
  <c r="AQ566" i="2"/>
  <c r="AQ408" i="2"/>
  <c r="AQ167" i="2"/>
  <c r="AQ453" i="2"/>
  <c r="AQ49" i="2"/>
  <c r="AQ135" i="2"/>
  <c r="AQ503" i="2"/>
  <c r="AQ599" i="2"/>
  <c r="AQ643" i="2"/>
  <c r="AQ125" i="2"/>
  <c r="AQ301" i="2"/>
  <c r="AQ195" i="2"/>
  <c r="AQ152" i="2"/>
  <c r="AQ69" i="2"/>
  <c r="AQ351" i="2"/>
  <c r="AQ102" i="2"/>
  <c r="AQ3" i="2"/>
  <c r="AQ169" i="2"/>
  <c r="AQ685" i="2"/>
  <c r="AQ216" i="2"/>
  <c r="AQ173" i="2"/>
  <c r="AQ691" i="2"/>
  <c r="AQ559" i="2"/>
  <c r="AQ493" i="2"/>
  <c r="AQ82" i="2"/>
  <c r="AQ166" i="2"/>
  <c r="AQ212" i="2"/>
  <c r="AQ356" i="2"/>
  <c r="AQ245" i="2"/>
  <c r="AQ479" i="2"/>
  <c r="AQ118" i="2"/>
  <c r="AQ564" i="2"/>
  <c r="AQ198" i="2"/>
  <c r="AQ4" i="2"/>
  <c r="AQ67" i="2"/>
  <c r="AQ358" i="2"/>
  <c r="AQ616" i="2"/>
  <c r="AQ250" i="2"/>
  <c r="AQ304" i="2"/>
  <c r="AQ31" i="2"/>
  <c r="AQ162" i="2"/>
  <c r="AQ127" i="2"/>
  <c r="AQ119" i="2"/>
  <c r="AQ371" i="2"/>
  <c r="AQ544" i="2"/>
  <c r="AQ53" i="2"/>
  <c r="AQ329" i="2"/>
  <c r="AQ652" i="2"/>
  <c r="AQ57" i="2"/>
  <c r="AQ211" i="2"/>
  <c r="AQ538" i="2"/>
  <c r="AQ430" i="2"/>
  <c r="AQ513" i="2"/>
  <c r="AQ506" i="2"/>
  <c r="AQ158" i="2"/>
  <c r="AQ615" i="2"/>
  <c r="AQ639" i="2"/>
  <c r="AQ133" i="2"/>
  <c r="AQ440" i="2"/>
  <c r="AQ262" i="2"/>
  <c r="AQ415" i="2"/>
  <c r="AQ287" i="2"/>
  <c r="AQ141" i="2"/>
  <c r="AQ373" i="2"/>
  <c r="AQ317" i="2"/>
  <c r="AQ122" i="2"/>
  <c r="AQ32" i="2"/>
  <c r="AQ208" i="2"/>
  <c r="AQ203" i="2"/>
  <c r="AQ148" i="2"/>
  <c r="AQ687" i="2"/>
  <c r="AQ110" i="2"/>
  <c r="AQ443" i="2"/>
  <c r="AQ150" i="2"/>
  <c r="AQ155" i="2"/>
  <c r="AQ459" i="2"/>
  <c r="AQ2" i="2"/>
  <c r="AQ462" i="2"/>
  <c r="AQ92" i="2"/>
  <c r="AQ174" i="2"/>
  <c r="AQ640" i="2"/>
  <c r="AQ27" i="2"/>
  <c r="AQ56" i="2"/>
  <c r="AQ206" i="2"/>
  <c r="AQ70" i="2"/>
  <c r="AQ717" i="2"/>
  <c r="AQ47" i="2"/>
  <c r="AQ280" i="2"/>
  <c r="AQ157" i="2"/>
  <c r="AQ388" i="2"/>
  <c r="AQ9" i="2"/>
  <c r="AQ549" i="2"/>
  <c r="AQ731" i="2"/>
  <c r="AQ582" i="2"/>
  <c r="AQ239" i="2"/>
  <c r="AQ470" i="2"/>
  <c r="AQ409" i="2"/>
  <c r="AQ170" i="2"/>
  <c r="AQ181" i="2"/>
  <c r="AQ435" i="2"/>
  <c r="AQ66" i="2"/>
  <c r="AQ606" i="2"/>
  <c r="AQ116" i="2"/>
  <c r="AQ504" i="2"/>
  <c r="AQ29" i="2"/>
  <c r="AQ320" i="2"/>
  <c r="AQ137" i="2"/>
  <c r="AQ16" i="2"/>
  <c r="AQ48" i="2"/>
  <c r="AQ46" i="2"/>
  <c r="AQ431" i="2"/>
  <c r="AQ259" i="2"/>
  <c r="AQ554" i="2"/>
  <c r="AQ348" i="2"/>
  <c r="AQ569" i="2"/>
  <c r="AQ227" i="2"/>
  <c r="AQ684" i="2"/>
  <c r="AQ12" i="2"/>
  <c r="AQ576" i="2"/>
  <c r="AQ362" i="2"/>
  <c r="AQ647" i="2"/>
  <c r="AQ11" i="2"/>
  <c r="AQ178" i="2"/>
  <c r="AQ706" i="2"/>
  <c r="AQ129" i="2"/>
  <c r="AQ676" i="2"/>
  <c r="AQ500" i="2"/>
  <c r="AQ655" i="2"/>
  <c r="AQ531" i="2"/>
  <c r="AQ314" i="2"/>
  <c r="AQ568" i="2"/>
  <c r="AQ494" i="2"/>
  <c r="AQ669" i="2"/>
  <c r="AQ182" i="2"/>
  <c r="AQ214" i="2"/>
  <c r="AQ313" i="2"/>
  <c r="AQ437" i="2"/>
  <c r="AQ30" i="2"/>
  <c r="AQ218" i="2"/>
  <c r="AQ117" i="2"/>
  <c r="AQ13" i="2"/>
  <c r="AQ247" i="2"/>
  <c r="AQ460" i="2"/>
  <c r="AQ488" i="2"/>
  <c r="AQ607" i="2"/>
  <c r="AQ37" i="2"/>
  <c r="AQ300" i="2"/>
  <c r="AQ221" i="2"/>
  <c r="AQ548" i="2"/>
  <c r="AQ134" i="2"/>
  <c r="AQ236" i="2"/>
  <c r="AQ63" i="2"/>
  <c r="AQ6" i="2"/>
  <c r="AQ403" i="2"/>
  <c r="AQ275" i="2"/>
  <c r="AQ264" i="2"/>
  <c r="AQ219" i="2"/>
  <c r="AQ436" i="2"/>
  <c r="AQ505" i="2"/>
  <c r="AQ413" i="2"/>
  <c r="AQ730" i="2"/>
  <c r="AQ86" i="2"/>
  <c r="AQ420" i="2"/>
  <c r="AQ678" i="2"/>
  <c r="AQ698" i="2"/>
  <c r="AQ151" i="2"/>
  <c r="AQ604" i="2"/>
  <c r="AQ651" i="2"/>
  <c r="AQ547" i="2"/>
  <c r="AQ10" i="2"/>
  <c r="AQ254" i="2"/>
  <c r="AQ709" i="2"/>
  <c r="AQ8" i="2"/>
  <c r="AQ7" i="2"/>
  <c r="AQ542" i="2"/>
  <c r="AQ265" i="2"/>
  <c r="AQ491" i="2"/>
  <c r="AQ144" i="2"/>
  <c r="AQ421" i="2"/>
  <c r="AQ587" i="2"/>
  <c r="AQ677" i="2"/>
  <c r="AQ168" i="2"/>
  <c r="AQ464" i="2"/>
  <c r="AQ109" i="2"/>
  <c r="AQ532" i="2"/>
  <c r="AQ121" i="2"/>
  <c r="AQ284" i="2"/>
  <c r="AQ628" i="2"/>
  <c r="AQ99" i="2"/>
  <c r="AQ664" i="2"/>
  <c r="AQ400" i="2"/>
  <c r="AQ130" i="2"/>
  <c r="AQ278" i="2"/>
  <c r="AQ326" i="2"/>
  <c r="AQ299" i="2"/>
  <c r="AQ578" i="2"/>
  <c r="AQ721" i="2"/>
  <c r="AQ153" i="2"/>
  <c r="AQ482" i="2"/>
  <c r="AQ512" i="2"/>
  <c r="AQ231" i="2"/>
  <c r="AQ303" i="2"/>
  <c r="AQ653" i="2"/>
  <c r="AQ255" i="2"/>
  <c r="AQ23" i="2"/>
  <c r="AQ179" i="2"/>
  <c r="AQ561" i="2"/>
  <c r="AQ720" i="2"/>
  <c r="AQ641" i="2"/>
  <c r="AQ357" i="2"/>
  <c r="AQ256" i="2"/>
  <c r="AQ666" i="2"/>
  <c r="AQ282" i="2"/>
  <c r="AQ42" i="2"/>
  <c r="AQ567" i="2"/>
  <c r="AQ94" i="2"/>
  <c r="AQ321" i="2"/>
  <c r="AQ267" i="2"/>
  <c r="AQ343" i="2"/>
  <c r="AQ26" i="2"/>
  <c r="AQ139" i="2"/>
  <c r="AQ416" i="2"/>
  <c r="AQ713" i="2"/>
  <c r="AQ288" i="2"/>
  <c r="AQ649" i="2"/>
  <c r="AQ64" i="2"/>
  <c r="AQ246" i="2"/>
  <c r="AQ272" i="2"/>
  <c r="AQ642" i="2"/>
  <c r="AQ248" i="2"/>
  <c r="AQ719" i="2"/>
  <c r="AQ715" i="2"/>
  <c r="AQ43" i="2"/>
  <c r="AQ33" i="2"/>
  <c r="AQ330" i="2"/>
  <c r="AQ570" i="2"/>
  <c r="AQ456" i="2"/>
  <c r="AQ529" i="2"/>
  <c r="AQ612" i="2"/>
  <c r="AQ61" i="2"/>
  <c r="AQ78" i="2"/>
  <c r="AQ575" i="2"/>
  <c r="AQ296" i="2"/>
  <c r="AQ572" i="2"/>
  <c r="AQ614" i="2"/>
  <c r="AQ241" i="2"/>
  <c r="AQ645" i="2"/>
  <c r="AQ574" i="2"/>
  <c r="AQ452" i="2"/>
  <c r="AQ349" i="2"/>
  <c r="AQ603" i="2"/>
  <c r="AQ220" i="2"/>
  <c r="AQ391" i="2"/>
  <c r="AQ534" i="2"/>
  <c r="AQ454" i="2"/>
  <c r="AQ573" i="2"/>
  <c r="AQ131" i="2"/>
  <c r="AQ344" i="2"/>
  <c r="AQ671" i="2"/>
  <c r="AQ369" i="2"/>
  <c r="AQ187" i="2"/>
  <c r="AQ232" i="2"/>
  <c r="AQ702" i="2"/>
  <c r="AQ258" i="2"/>
  <c r="AQ298" i="2"/>
  <c r="AQ474" i="2"/>
  <c r="AQ445" i="2"/>
  <c r="AQ563" i="2"/>
  <c r="AQ581" i="2"/>
  <c r="AQ562" i="2"/>
  <c r="AQ448" i="2"/>
  <c r="AQ722" i="2"/>
  <c r="AQ471" i="2"/>
  <c r="AQ222" i="2"/>
  <c r="AQ100" i="2"/>
  <c r="AQ595" i="2"/>
  <c r="AQ83" i="2"/>
  <c r="AQ40" i="2"/>
  <c r="AQ451" i="2"/>
  <c r="AQ583" i="2"/>
  <c r="AQ590" i="2"/>
  <c r="AQ539" i="2"/>
  <c r="AQ55" i="2"/>
  <c r="AQ382" i="2"/>
  <c r="AQ732" i="2"/>
  <c r="AQ305" i="2"/>
  <c r="AQ260" i="2"/>
  <c r="AQ201" i="2"/>
  <c r="AQ633" i="2"/>
  <c r="AQ580" i="2"/>
  <c r="AQ190" i="2"/>
  <c r="AQ405" i="2"/>
  <c r="AQ114" i="2"/>
  <c r="AQ381" i="2"/>
  <c r="AQ132" i="2"/>
  <c r="AQ111" i="2"/>
  <c r="AQ705" i="2"/>
  <c r="AQ658" i="2"/>
  <c r="AQ196" i="2"/>
  <c r="AQ279" i="2"/>
  <c r="AQ438" i="2"/>
  <c r="AQ73" i="2"/>
  <c r="AQ106" i="2"/>
  <c r="AQ617" i="2"/>
  <c r="AQ486" i="2"/>
  <c r="AQ668" i="2"/>
  <c r="AQ145" i="2"/>
  <c r="AQ558" i="2"/>
  <c r="AQ71" i="2"/>
  <c r="AQ670" i="2"/>
  <c r="AQ439" i="2"/>
  <c r="AQ509" i="2"/>
  <c r="AQ427" i="2"/>
  <c r="AQ537" i="2"/>
  <c r="AQ397" i="2"/>
  <c r="AQ273" i="2"/>
  <c r="AQ120" i="2"/>
  <c r="AQ619" i="2"/>
  <c r="AQ325" i="2"/>
  <c r="AQ50" i="2"/>
  <c r="AQ638" i="2"/>
  <c r="AQ528" i="2"/>
  <c r="AQ346" i="2"/>
  <c r="AQ620" i="2"/>
  <c r="AQ345" i="2"/>
  <c r="AQ249" i="2"/>
  <c r="AQ315" i="2"/>
  <c r="AQ600" i="2"/>
  <c r="AQ516" i="2"/>
  <c r="AQ228" i="2"/>
  <c r="AQ88" i="2"/>
  <c r="AQ637" i="2"/>
  <c r="AQ697" i="2"/>
  <c r="AQ630" i="2"/>
  <c r="AQ536" i="2"/>
  <c r="AQ226" i="2"/>
  <c r="AQ667" i="2"/>
  <c r="AQ192" i="2"/>
  <c r="AQ202" i="2"/>
  <c r="AQ372" i="2"/>
  <c r="AQ700" i="2"/>
  <c r="AQ98" i="2"/>
  <c r="AQ423" i="2"/>
  <c r="AQ629" i="2"/>
  <c r="AQ714" i="2"/>
  <c r="AQ209" i="2"/>
  <c r="AQ716" i="2"/>
  <c r="AQ140" i="2"/>
  <c r="AQ85" i="2"/>
  <c r="AQ424" i="2"/>
  <c r="AQ223" i="2"/>
  <c r="AQ72" i="2"/>
  <c r="AQ207" i="2"/>
  <c r="AQ91" i="2"/>
  <c r="AQ682" i="2"/>
  <c r="AQ644" i="2"/>
  <c r="AQ290" i="2"/>
  <c r="AQ281" i="2"/>
  <c r="AQ724" i="2"/>
  <c r="AQ602" i="2"/>
  <c r="AQ609" i="2"/>
  <c r="AQ270" i="2"/>
  <c r="AQ736" i="2"/>
  <c r="AQ618" i="2"/>
  <c r="AQ533" i="2"/>
  <c r="AQ401" i="2"/>
  <c r="AQ112" i="2"/>
  <c r="AQ268" i="2"/>
  <c r="AQ593" i="2"/>
  <c r="AQ234" i="2"/>
  <c r="AQ688" i="2"/>
  <c r="AQ735" i="2"/>
  <c r="AQ87" i="2"/>
  <c r="AQ481" i="2"/>
  <c r="AQ550" i="2"/>
  <c r="AQ472" i="2"/>
  <c r="AQ535" i="2"/>
  <c r="AQ308" i="2"/>
  <c r="AQ526" i="2"/>
  <c r="AQ492" i="2"/>
  <c r="AQ501" i="2"/>
  <c r="AQ240" i="2"/>
  <c r="AQ608" i="2"/>
  <c r="AQ703" i="2"/>
  <c r="AQ253" i="2"/>
  <c r="AQ398" i="2"/>
  <c r="AQ522" i="2"/>
  <c r="AQ128" i="2"/>
  <c r="AQ699" i="2"/>
  <c r="AQ725" i="2"/>
  <c r="AQ711" i="2"/>
  <c r="AQ90" i="2"/>
  <c r="AQ286" i="2"/>
  <c r="AQ556" i="2"/>
  <c r="AQ496" i="2"/>
  <c r="AQ185" i="2"/>
  <c r="AQ674" i="2"/>
  <c r="AQ328" i="2"/>
  <c r="AQ263" i="2"/>
  <c r="AQ277" i="2"/>
  <c r="AQ364" i="2"/>
  <c r="AQ188" i="2"/>
  <c r="AQ404" i="2"/>
  <c r="AQ367" i="2"/>
  <c r="AQ261" i="2"/>
  <c r="AQ551" i="2"/>
  <c r="AQ480" i="2"/>
  <c r="AQ295" i="2"/>
  <c r="AQ601" i="2"/>
  <c r="AQ399" i="2"/>
  <c r="AQ417" i="2"/>
  <c r="AQ597" i="2"/>
  <c r="AQ586" i="2"/>
  <c r="AQ159" i="2"/>
  <c r="AQ588" i="2"/>
  <c r="AQ266" i="2"/>
  <c r="AQ693" i="2"/>
  <c r="AQ269" i="2"/>
  <c r="AQ361" i="2"/>
  <c r="AQ199" i="2"/>
  <c r="AQ680" i="2"/>
  <c r="AQ734" i="2"/>
  <c r="AQ624" i="2"/>
  <c r="AQ621" i="2"/>
  <c r="AQ683" i="2"/>
  <c r="AQ565" i="2"/>
  <c r="AQ679" i="2"/>
  <c r="AQ309" i="2"/>
  <c r="AQ485" i="2"/>
  <c r="AQ657" i="2"/>
  <c r="AQ663" i="2"/>
  <c r="AQ577" i="2"/>
  <c r="AQ545" i="2"/>
  <c r="AQ707" i="2"/>
  <c r="AQ497" i="2"/>
  <c r="AQ727" i="2"/>
  <c r="AQ681" i="2"/>
  <c r="AQ689" i="2"/>
  <c r="AQ518" i="2"/>
  <c r="AQ662" i="2"/>
  <c r="AQ690" i="2"/>
  <c r="AQ701" i="2"/>
  <c r="AQ704" i="2"/>
  <c r="AQ728" i="2"/>
  <c r="AQ733" i="2"/>
  <c r="AQ623" i="2"/>
  <c r="AQ692" i="2"/>
  <c r="AQ712" i="2"/>
  <c r="AQ726" i="2"/>
  <c r="AQ737" i="2"/>
  <c r="AK622" i="2"/>
  <c r="AR622" i="2" s="1"/>
  <c r="AK483" i="2"/>
  <c r="AR483" i="2" s="1"/>
  <c r="AK476" i="2"/>
  <c r="AK95" i="2"/>
  <c r="AK210" i="2"/>
  <c r="AK352" i="2"/>
  <c r="AR352" i="2" s="1"/>
  <c r="AK292" i="2"/>
  <c r="AK311" i="2"/>
  <c r="AR311" i="2" s="1"/>
  <c r="AK463" i="2"/>
  <c r="AR463" i="2" s="1"/>
  <c r="AK596" i="2"/>
  <c r="AR596" i="2" s="1"/>
  <c r="AK180" i="2"/>
  <c r="AK318" i="2"/>
  <c r="AR318" i="2" s="1"/>
  <c r="AK108" i="2"/>
  <c r="AR108" i="2" s="1"/>
  <c r="AK632" i="2"/>
  <c r="AR632" i="2" s="1"/>
  <c r="AK147" i="2"/>
  <c r="AR147" i="2" s="1"/>
  <c r="AK557" i="2"/>
  <c r="AR557" i="2" s="1"/>
  <c r="AK384" i="2"/>
  <c r="AR384" i="2" s="1"/>
  <c r="AK625" i="2"/>
  <c r="AR625" i="2" s="1"/>
  <c r="AK59" i="2"/>
  <c r="AK378" i="2"/>
  <c r="AR378" i="2" s="1"/>
  <c r="AK425" i="2"/>
  <c r="AR425" i="2" s="1"/>
  <c r="AK354" i="2"/>
  <c r="AR354" i="2" s="1"/>
  <c r="AK238" i="2"/>
  <c r="AR238" i="2" s="1"/>
  <c r="AK365" i="2"/>
  <c r="AK527" i="2"/>
  <c r="AR527" i="2" s="1"/>
  <c r="AK555" i="2"/>
  <c r="AR555" i="2" s="1"/>
  <c r="AK293" i="2"/>
  <c r="AK164" i="2"/>
  <c r="AK101" i="2"/>
  <c r="AK585" i="2"/>
  <c r="AR585" i="2" s="1"/>
  <c r="AK376" i="2"/>
  <c r="AK694" i="2"/>
  <c r="AR694" i="2" s="1"/>
  <c r="AK708" i="2"/>
  <c r="AR708" i="2" s="1"/>
  <c r="AK142" i="2"/>
  <c r="AK77" i="2"/>
  <c r="AK366" i="2"/>
  <c r="AK422" i="2"/>
  <c r="AR422" i="2" s="1"/>
  <c r="AK17" i="2"/>
  <c r="AR17" i="2" s="1"/>
  <c r="AK675" i="2"/>
  <c r="AR675" i="2" s="1"/>
  <c r="AK411" i="2"/>
  <c r="AR411" i="2" s="1"/>
  <c r="AK60" i="2"/>
  <c r="AR60" i="2" s="1"/>
  <c r="AK276" i="2"/>
  <c r="AR276" i="2" s="1"/>
  <c r="AK461" i="2"/>
  <c r="AR461" i="2" s="1"/>
  <c r="AK204" i="2"/>
  <c r="AK473" i="2"/>
  <c r="AR473" i="2" s="1"/>
  <c r="AK383" i="2"/>
  <c r="AR383" i="2" s="1"/>
  <c r="AK233" i="2"/>
  <c r="AR233" i="2" s="1"/>
  <c r="AK591" i="2"/>
  <c r="AR591" i="2" s="1"/>
  <c r="AK327" i="2"/>
  <c r="AR327" i="2" s="1"/>
  <c r="AK477" i="2"/>
  <c r="AR477" i="2" s="1"/>
  <c r="AK347" i="2"/>
  <c r="AR347" i="2" s="1"/>
  <c r="AK322" i="2"/>
  <c r="AK410" i="2"/>
  <c r="AR410" i="2" s="1"/>
  <c r="AK306" i="2"/>
  <c r="AR306" i="2" s="1"/>
  <c r="AK441" i="2"/>
  <c r="AR441" i="2" s="1"/>
  <c r="AK225" i="2"/>
  <c r="AK191" i="2"/>
  <c r="AR191" i="2" s="1"/>
  <c r="AK484" i="2"/>
  <c r="AR484" i="2" s="1"/>
  <c r="AK406" i="2"/>
  <c r="AR406" i="2" s="1"/>
  <c r="AK283" i="2"/>
  <c r="AR283" i="2" s="1"/>
  <c r="AK450" i="2"/>
  <c r="AR450" i="2" s="1"/>
  <c r="AK271" i="2"/>
  <c r="AK205" i="2"/>
  <c r="AR205" i="2" s="1"/>
  <c r="AK310" i="2"/>
  <c r="AR310" i="2" s="1"/>
  <c r="AK336" i="2"/>
  <c r="AR336" i="2" s="1"/>
  <c r="AK324" i="2"/>
  <c r="AK96" i="2"/>
  <c r="AK285" i="2"/>
  <c r="AR285" i="2" s="1"/>
  <c r="AK289" i="2"/>
  <c r="AR289" i="2" s="1"/>
  <c r="AK530" i="2"/>
  <c r="AR530" i="2" s="1"/>
  <c r="AK123" i="2"/>
  <c r="AK375" i="2"/>
  <c r="AR375" i="2" s="1"/>
  <c r="AK543" i="2"/>
  <c r="AR543" i="2" s="1"/>
  <c r="AK156" i="2"/>
  <c r="AR156" i="2" s="1"/>
  <c r="AK394" i="2"/>
  <c r="AR394" i="2" s="1"/>
  <c r="AK115" i="2"/>
  <c r="AR115" i="2" s="1"/>
  <c r="AK89" i="2"/>
  <c r="AR89" i="2" s="1"/>
  <c r="AK183" i="2"/>
  <c r="AK224" i="2"/>
  <c r="AR224" i="2" s="1"/>
  <c r="AK165" i="2"/>
  <c r="AR165" i="2" s="1"/>
  <c r="AK38" i="2"/>
  <c r="AK395" i="2"/>
  <c r="AR395" i="2" s="1"/>
  <c r="AK613" i="2"/>
  <c r="AR613" i="2" s="1"/>
  <c r="AK333" i="2"/>
  <c r="AK546" i="2"/>
  <c r="AR546" i="2" s="1"/>
  <c r="AK380" i="2"/>
  <c r="AR380" i="2" s="1"/>
  <c r="AK113" i="2"/>
  <c r="AR113" i="2" s="1"/>
  <c r="AK514" i="2"/>
  <c r="AR514" i="2" s="1"/>
  <c r="AK213" i="2"/>
  <c r="AK39" i="2"/>
  <c r="AK105" i="2"/>
  <c r="AK392" i="2"/>
  <c r="AK307" i="2"/>
  <c r="AR307" i="2" s="1"/>
  <c r="AK335" i="2"/>
  <c r="AR335" i="2" s="1"/>
  <c r="AK353" i="2"/>
  <c r="AR353" i="2" s="1"/>
  <c r="AK478" i="2"/>
  <c r="AR478" i="2" s="1"/>
  <c r="AK184" i="2"/>
  <c r="AR184" i="2" s="1"/>
  <c r="AK97" i="2"/>
  <c r="AR97" i="2" s="1"/>
  <c r="AK650" i="2"/>
  <c r="AR650" i="2" s="1"/>
  <c r="AK385" i="2"/>
  <c r="AR385" i="2" s="1"/>
  <c r="AK659" i="2"/>
  <c r="AR659" i="2" s="1"/>
  <c r="AK338" i="2"/>
  <c r="AR338" i="2" s="1"/>
  <c r="AK230" i="2"/>
  <c r="AK396" i="2"/>
  <c r="AR396" i="2" s="1"/>
  <c r="AK25" i="2"/>
  <c r="AK143" i="2"/>
  <c r="AR143" i="2" s="1"/>
  <c r="AK495" i="2"/>
  <c r="AR495" i="2" s="1"/>
  <c r="AK20" i="2"/>
  <c r="AK41" i="2"/>
  <c r="AK661" i="2"/>
  <c r="AR661" i="2" s="1"/>
  <c r="AK370" i="2"/>
  <c r="AK341" i="2"/>
  <c r="AR341" i="2" s="1"/>
  <c r="AK449" i="2"/>
  <c r="AK68" i="2"/>
  <c r="AK22" i="2"/>
  <c r="AK342" i="2"/>
  <c r="AR342" i="2" s="1"/>
  <c r="AK136" i="2"/>
  <c r="AK718" i="2"/>
  <c r="AR718" i="2" s="1"/>
  <c r="AK171" i="2"/>
  <c r="AK297" i="2"/>
  <c r="AR297" i="2" s="1"/>
  <c r="AK553" i="2"/>
  <c r="AR553" i="2" s="1"/>
  <c r="AK76" i="2"/>
  <c r="AK80" i="2"/>
  <c r="AR80" i="2" s="1"/>
  <c r="AK377" i="2"/>
  <c r="AR377" i="2" s="1"/>
  <c r="AK331" i="2"/>
  <c r="AR331" i="2" s="1"/>
  <c r="AK626" i="2"/>
  <c r="AR626" i="2" s="1"/>
  <c r="AK426" i="2"/>
  <c r="AR426" i="2" s="1"/>
  <c r="AK332" i="2"/>
  <c r="AR332" i="2" s="1"/>
  <c r="AK235" i="2"/>
  <c r="AK154" i="2"/>
  <c r="AK14" i="2"/>
  <c r="AK194" i="2"/>
  <c r="AK160" i="2"/>
  <c r="AR160" i="2" s="1"/>
  <c r="AK446" i="2"/>
  <c r="AK374" i="2"/>
  <c r="AR374" i="2" s="1"/>
  <c r="AK418" i="2"/>
  <c r="AK319" i="2"/>
  <c r="AR319" i="2" s="1"/>
  <c r="AK610" i="2"/>
  <c r="AR610" i="2" s="1"/>
  <c r="AK665" i="2"/>
  <c r="AK673" i="2"/>
  <c r="AR673" i="2" s="1"/>
  <c r="AK18" i="2"/>
  <c r="C28" i="3" s="1"/>
  <c r="AK339" i="2"/>
  <c r="AR339" i="2" s="1"/>
  <c r="AK244" i="2"/>
  <c r="AK368" i="2"/>
  <c r="AR368" i="2" s="1"/>
  <c r="AK402" i="2"/>
  <c r="AR402" i="2" s="1"/>
  <c r="AK594" i="2"/>
  <c r="AR594" i="2" s="1"/>
  <c r="AK507" i="2"/>
  <c r="AR507" i="2" s="1"/>
  <c r="AK444" i="2"/>
  <c r="AR444" i="2" s="1"/>
  <c r="AK93" i="2"/>
  <c r="AR93" i="2" s="1"/>
  <c r="AK215" i="2"/>
  <c r="AR215" i="2" s="1"/>
  <c r="AK124" i="2"/>
  <c r="AR124" i="2" s="1"/>
  <c r="AK656" i="2"/>
  <c r="AR656" i="2" s="1"/>
  <c r="AK521" i="2"/>
  <c r="AR521" i="2" s="1"/>
  <c r="AK146" i="2"/>
  <c r="AK467" i="2"/>
  <c r="AR467" i="2" s="1"/>
  <c r="AK175" i="2"/>
  <c r="AK455" i="2"/>
  <c r="AR455" i="2" s="1"/>
  <c r="AK24" i="2"/>
  <c r="AK519" i="2"/>
  <c r="AR519" i="2" s="1"/>
  <c r="AK200" i="2"/>
  <c r="AR200" i="2" s="1"/>
  <c r="AK334" i="2"/>
  <c r="AR334" i="2" s="1"/>
  <c r="AK419" i="2"/>
  <c r="AR419" i="2" s="1"/>
  <c r="AK498" i="2"/>
  <c r="AR498" i="2" s="1"/>
  <c r="AK635" i="2"/>
  <c r="AR635" i="2" s="1"/>
  <c r="AK65" i="2"/>
  <c r="AK729" i="2"/>
  <c r="AR729" i="2" s="1"/>
  <c r="AK237" i="2"/>
  <c r="AR237" i="2" s="1"/>
  <c r="AK468" i="2"/>
  <c r="AK515" i="2"/>
  <c r="AR515" i="2" s="1"/>
  <c r="AK517" i="2"/>
  <c r="AR517" i="2" s="1"/>
  <c r="AK540" i="2"/>
  <c r="AR540" i="2" s="1"/>
  <c r="AK393" i="2"/>
  <c r="AK161" i="2"/>
  <c r="AK54" i="2"/>
  <c r="C4" i="3" s="1"/>
  <c r="AK634" i="2"/>
  <c r="AK217" i="2"/>
  <c r="AK81" i="2"/>
  <c r="AR81" i="2" s="1"/>
  <c r="AK523" i="2"/>
  <c r="AR523" i="2" s="1"/>
  <c r="AK654" i="2"/>
  <c r="AR654" i="2" s="1"/>
  <c r="AK636" i="2"/>
  <c r="AR636" i="2" s="1"/>
  <c r="AK15" i="2"/>
  <c r="AK560" i="2"/>
  <c r="AR560" i="2" s="1"/>
  <c r="AK302" i="2"/>
  <c r="AR302" i="2" s="1"/>
  <c r="AK627" i="2"/>
  <c r="AR627" i="2" s="1"/>
  <c r="AK695" i="2"/>
  <c r="AR695" i="2" s="1"/>
  <c r="AK457" i="2"/>
  <c r="AR457" i="2" s="1"/>
  <c r="AK407" i="2"/>
  <c r="AR407" i="2" s="1"/>
  <c r="AK84" i="2"/>
  <c r="C31" i="3" s="1"/>
  <c r="AK163" i="2"/>
  <c r="AK660" i="2"/>
  <c r="AR660" i="2" s="1"/>
  <c r="AK172" i="2"/>
  <c r="AK312" i="2"/>
  <c r="AK571" i="2"/>
  <c r="AR571" i="2" s="1"/>
  <c r="AK36" i="2"/>
  <c r="AR36" i="2" s="1"/>
  <c r="AK502" i="2"/>
  <c r="AR502" i="2" s="1"/>
  <c r="AK340" i="2"/>
  <c r="AK605" i="2"/>
  <c r="AR605" i="2" s="1"/>
  <c r="AK316" i="2"/>
  <c r="AR316" i="2" s="1"/>
  <c r="AK579" i="2"/>
  <c r="AK197" i="2"/>
  <c r="AR197" i="2" s="1"/>
  <c r="AK44" i="2"/>
  <c r="AK611" i="2"/>
  <c r="AR611" i="2" s="1"/>
  <c r="AK686" i="2"/>
  <c r="AR686" i="2" s="1"/>
  <c r="AK429" i="2"/>
  <c r="AR429" i="2" s="1"/>
  <c r="AK469" i="2"/>
  <c r="AR469" i="2" s="1"/>
  <c r="AK242" i="2"/>
  <c r="AK389" i="2"/>
  <c r="AK291" i="2"/>
  <c r="AK646" i="2"/>
  <c r="AR646" i="2" s="1"/>
  <c r="AK487" i="2"/>
  <c r="AK58" i="2"/>
  <c r="AR58" i="2" s="1"/>
  <c r="AK648" i="2"/>
  <c r="AR648" i="2" s="1"/>
  <c r="AK176" i="2"/>
  <c r="AR176" i="2" s="1"/>
  <c r="AK489" i="2"/>
  <c r="AR489" i="2" s="1"/>
  <c r="AK5" i="2"/>
  <c r="AK499" i="2"/>
  <c r="AK75" i="2"/>
  <c r="AR75" i="2" s="1"/>
  <c r="AK274" i="2"/>
  <c r="AR274" i="2" s="1"/>
  <c r="AK412" i="2"/>
  <c r="AR412" i="2" s="1"/>
  <c r="AK541" i="2"/>
  <c r="AR541" i="2" s="1"/>
  <c r="AK189" i="2"/>
  <c r="AR189" i="2" s="1"/>
  <c r="AK243" i="2"/>
  <c r="AR243" i="2" s="1"/>
  <c r="AK138" i="2"/>
  <c r="AR138" i="2" s="1"/>
  <c r="AK323" i="2"/>
  <c r="AK186" i="2"/>
  <c r="AR186" i="2" s="1"/>
  <c r="AK379" i="2"/>
  <c r="AR379" i="2" s="1"/>
  <c r="AK257" i="2"/>
  <c r="AK74" i="2"/>
  <c r="AK294" i="2"/>
  <c r="AR294" i="2" s="1"/>
  <c r="AK34" i="2"/>
  <c r="AK229" i="2"/>
  <c r="AK355" i="2"/>
  <c r="AK520" i="2"/>
  <c r="AR520" i="2" s="1"/>
  <c r="AK524" i="2"/>
  <c r="AR524" i="2" s="1"/>
  <c r="AK672" i="2"/>
  <c r="AR672" i="2" s="1"/>
  <c r="AK79" i="2"/>
  <c r="AK19" i="2"/>
  <c r="AK631" i="2"/>
  <c r="AR631" i="2" s="1"/>
  <c r="AK390" i="2"/>
  <c r="AR390" i="2" s="1"/>
  <c r="AK149" i="2"/>
  <c r="AK363" i="2"/>
  <c r="AK442" i="2"/>
  <c r="AK510" i="2"/>
  <c r="AR510" i="2" s="1"/>
  <c r="AK28" i="2"/>
  <c r="AK359" i="2"/>
  <c r="AR359" i="2" s="1"/>
  <c r="AK104" i="2"/>
  <c r="C32" i="3" s="1"/>
  <c r="AK45" i="2"/>
  <c r="AK592" i="2"/>
  <c r="AR592" i="2" s="1"/>
  <c r="AK386" i="2"/>
  <c r="AR386" i="2" s="1"/>
  <c r="AK598" i="2"/>
  <c r="AR598" i="2" s="1"/>
  <c r="AK475" i="2"/>
  <c r="AR475" i="2" s="1"/>
  <c r="AK433" i="2"/>
  <c r="AR433" i="2" s="1"/>
  <c r="AK107" i="2"/>
  <c r="AR107" i="2" s="1"/>
  <c r="AK51" i="2"/>
  <c r="AK447" i="2"/>
  <c r="AR447" i="2" s="1"/>
  <c r="AK251" i="2"/>
  <c r="AR251" i="2" s="1"/>
  <c r="AK465" i="2"/>
  <c r="AR465" i="2" s="1"/>
  <c r="AK466" i="2"/>
  <c r="AR466" i="2" s="1"/>
  <c r="AK589" i="2"/>
  <c r="AR589" i="2" s="1"/>
  <c r="AK414" i="2"/>
  <c r="AK710" i="2"/>
  <c r="AR710" i="2" s="1"/>
  <c r="AK584" i="2"/>
  <c r="AR584" i="2" s="1"/>
  <c r="AK508" i="2"/>
  <c r="AK337" i="2"/>
  <c r="AR337" i="2" s="1"/>
  <c r="AK103" i="2"/>
  <c r="AK696" i="2"/>
  <c r="AR696" i="2" s="1"/>
  <c r="AK52" i="2"/>
  <c r="C7" i="3" s="1"/>
  <c r="AK62" i="2"/>
  <c r="C48" i="3" s="1"/>
  <c r="AK434" i="2"/>
  <c r="AR434" i="2" s="1"/>
  <c r="AK428" i="2"/>
  <c r="AK432" i="2"/>
  <c r="AR432" i="2" s="1"/>
  <c r="AK252" i="2"/>
  <c r="AR252" i="2" s="1"/>
  <c r="AK387" i="2"/>
  <c r="AK360" i="2"/>
  <c r="AK511" i="2"/>
  <c r="AR511" i="2" s="1"/>
  <c r="AK193" i="2"/>
  <c r="AK552" i="2"/>
  <c r="AR552" i="2" s="1"/>
  <c r="AK490" i="2"/>
  <c r="AR490" i="2" s="1"/>
  <c r="AK35" i="2"/>
  <c r="AR35" i="2" s="1"/>
  <c r="AK21" i="2"/>
  <c r="AR21" i="2" s="1"/>
  <c r="AK525" i="2"/>
  <c r="AR525" i="2" s="1"/>
  <c r="AK177" i="2"/>
  <c r="AR177" i="2" s="1"/>
  <c r="AK723" i="2"/>
  <c r="AR723" i="2" s="1"/>
  <c r="AK126" i="2"/>
  <c r="AR126" i="2" s="1"/>
  <c r="AK350" i="2"/>
  <c r="AR350" i="2" s="1"/>
  <c r="AK458" i="2"/>
  <c r="AK566" i="2"/>
  <c r="AR566" i="2" s="1"/>
  <c r="AK408" i="2"/>
  <c r="AR408" i="2" s="1"/>
  <c r="AK167" i="2"/>
  <c r="AK453" i="2"/>
  <c r="AK49" i="2"/>
  <c r="AK135" i="2"/>
  <c r="AK503" i="2"/>
  <c r="AR503" i="2" s="1"/>
  <c r="AK599" i="2"/>
  <c r="AR599" i="2" s="1"/>
  <c r="AK643" i="2"/>
  <c r="AR643" i="2" s="1"/>
  <c r="AK125" i="2"/>
  <c r="AR125" i="2" s="1"/>
  <c r="AK301" i="2"/>
  <c r="AK195" i="2"/>
  <c r="AK152" i="2"/>
  <c r="AR152" i="2" s="1"/>
  <c r="AK69" i="2"/>
  <c r="AR69" i="2" s="1"/>
  <c r="AK351" i="2"/>
  <c r="AR351" i="2" s="1"/>
  <c r="AK102" i="2"/>
  <c r="AK3" i="2"/>
  <c r="C43" i="3" s="1"/>
  <c r="AK169" i="2"/>
  <c r="AK685" i="2"/>
  <c r="AR685" i="2" s="1"/>
  <c r="AK216" i="2"/>
  <c r="C2" i="3" s="1"/>
  <c r="AK173" i="2"/>
  <c r="AK691" i="2"/>
  <c r="AR691" i="2" s="1"/>
  <c r="AK559" i="2"/>
  <c r="AK493" i="2"/>
  <c r="AR493" i="2" s="1"/>
  <c r="AK82" i="2"/>
  <c r="AK166" i="2"/>
  <c r="AR166" i="2" s="1"/>
  <c r="AK212" i="2"/>
  <c r="AR212" i="2" s="1"/>
  <c r="AK356" i="2"/>
  <c r="AR356" i="2" s="1"/>
  <c r="AK245" i="2"/>
  <c r="AR245" i="2" s="1"/>
  <c r="AK479" i="2"/>
  <c r="AR479" i="2" s="1"/>
  <c r="AK118" i="2"/>
  <c r="AR118" i="2" s="1"/>
  <c r="AK564" i="2"/>
  <c r="AR564" i="2" s="1"/>
  <c r="AK198" i="2"/>
  <c r="AK4" i="2"/>
  <c r="C8" i="3" s="1"/>
  <c r="AK67" i="2"/>
  <c r="AK358" i="2"/>
  <c r="AR358" i="2" s="1"/>
  <c r="AK616" i="2"/>
  <c r="AR616" i="2" s="1"/>
  <c r="AK250" i="2"/>
  <c r="AR250" i="2" s="1"/>
  <c r="AK304" i="2"/>
  <c r="AR304" i="2" s="1"/>
  <c r="AK31" i="2"/>
  <c r="AK162" i="2"/>
  <c r="AK127" i="2"/>
  <c r="AK119" i="2"/>
  <c r="AK371" i="2"/>
  <c r="AR371" i="2" s="1"/>
  <c r="AK544" i="2"/>
  <c r="AR544" i="2" s="1"/>
  <c r="AK53" i="2"/>
  <c r="AK329" i="2"/>
  <c r="AR329" i="2" s="1"/>
  <c r="AK652" i="2"/>
  <c r="AR652" i="2" s="1"/>
  <c r="AK57" i="2"/>
  <c r="AK211" i="2"/>
  <c r="AK538" i="2"/>
  <c r="AR538" i="2" s="1"/>
  <c r="AK430" i="2"/>
  <c r="AR430" i="2" s="1"/>
  <c r="AK513" i="2"/>
  <c r="AR513" i="2" s="1"/>
  <c r="AK506" i="2"/>
  <c r="AR506" i="2" s="1"/>
  <c r="AK158" i="2"/>
  <c r="AR158" i="2" s="1"/>
  <c r="AK615" i="2"/>
  <c r="AR615" i="2" s="1"/>
  <c r="AK639" i="2"/>
  <c r="AR639" i="2" s="1"/>
  <c r="AK133" i="2"/>
  <c r="AR133" i="2" s="1"/>
  <c r="AK440" i="2"/>
  <c r="AR440" i="2" s="1"/>
  <c r="AK262" i="2"/>
  <c r="AR262" i="2" s="1"/>
  <c r="AK415" i="2"/>
  <c r="AR415" i="2" s="1"/>
  <c r="AK287" i="2"/>
  <c r="AR287" i="2" s="1"/>
  <c r="AK141" i="2"/>
  <c r="AK373" i="2"/>
  <c r="AR373" i="2" s="1"/>
  <c r="AK317" i="2"/>
  <c r="AR317" i="2" s="1"/>
  <c r="AK122" i="2"/>
  <c r="AK32" i="2"/>
  <c r="AR32" i="2" s="1"/>
  <c r="AK208" i="2"/>
  <c r="AR208" i="2" s="1"/>
  <c r="AK203" i="2"/>
  <c r="AK148" i="2"/>
  <c r="AR148" i="2" s="1"/>
  <c r="AK687" i="2"/>
  <c r="AR687" i="2" s="1"/>
  <c r="AK110" i="2"/>
  <c r="AK443" i="2"/>
  <c r="AR443" i="2" s="1"/>
  <c r="AK150" i="2"/>
  <c r="AR150" i="2" s="1"/>
  <c r="AK155" i="2"/>
  <c r="C15" i="3" s="1"/>
  <c r="AK459" i="2"/>
  <c r="AR459" i="2" s="1"/>
  <c r="AK2" i="2"/>
  <c r="C6" i="3" s="1"/>
  <c r="AK462" i="2"/>
  <c r="AR462" i="2" s="1"/>
  <c r="AK92" i="2"/>
  <c r="AK174" i="2"/>
  <c r="AK640" i="2"/>
  <c r="AR640" i="2" s="1"/>
  <c r="AK27" i="2"/>
  <c r="AK56" i="2"/>
  <c r="AK206" i="2"/>
  <c r="AK70" i="2"/>
  <c r="AK717" i="2"/>
  <c r="AR717" i="2" s="1"/>
  <c r="AK47" i="2"/>
  <c r="AR47" i="2" s="1"/>
  <c r="AK280" i="2"/>
  <c r="AR280" i="2" s="1"/>
  <c r="AK157" i="2"/>
  <c r="AR157" i="2" s="1"/>
  <c r="AK388" i="2"/>
  <c r="AR388" i="2" s="1"/>
  <c r="AK9" i="2"/>
  <c r="AK549" i="2"/>
  <c r="AR549" i="2" s="1"/>
  <c r="AK731" i="2"/>
  <c r="AR731" i="2" s="1"/>
  <c r="AK582" i="2"/>
  <c r="AR582" i="2" s="1"/>
  <c r="AK239" i="2"/>
  <c r="AK470" i="2"/>
  <c r="AR470" i="2" s="1"/>
  <c r="AK409" i="2"/>
  <c r="AK170" i="2"/>
  <c r="AR170" i="2" s="1"/>
  <c r="AK181" i="2"/>
  <c r="AK435" i="2"/>
  <c r="AR435" i="2" s="1"/>
  <c r="AK66" i="2"/>
  <c r="AK606" i="2"/>
  <c r="AR606" i="2" s="1"/>
  <c r="AK116" i="2"/>
  <c r="AK504" i="2"/>
  <c r="AR504" i="2" s="1"/>
  <c r="AK29" i="2"/>
  <c r="AK320" i="2"/>
  <c r="AR320" i="2" s="1"/>
  <c r="AK137" i="2"/>
  <c r="AK16" i="2"/>
  <c r="AR16" i="2" s="1"/>
  <c r="AK48" i="2"/>
  <c r="AK46" i="2"/>
  <c r="AR46" i="2" s="1"/>
  <c r="AK431" i="2"/>
  <c r="AR431" i="2" s="1"/>
  <c r="AK259" i="2"/>
  <c r="AR259" i="2" s="1"/>
  <c r="AK554" i="2"/>
  <c r="AK348" i="2"/>
  <c r="AR348" i="2" s="1"/>
  <c r="AK569" i="2"/>
  <c r="AK227" i="2"/>
  <c r="AR227" i="2" s="1"/>
  <c r="AK684" i="2"/>
  <c r="AR684" i="2" s="1"/>
  <c r="AK12" i="2"/>
  <c r="AK576" i="2"/>
  <c r="AR576" i="2" s="1"/>
  <c r="AK362" i="2"/>
  <c r="AR362" i="2" s="1"/>
  <c r="AK647" i="2"/>
  <c r="AR647" i="2" s="1"/>
  <c r="AK11" i="2"/>
  <c r="AK178" i="2"/>
  <c r="AK706" i="2"/>
  <c r="AR706" i="2" s="1"/>
  <c r="AK129" i="2"/>
  <c r="AK676" i="2"/>
  <c r="AR676" i="2" s="1"/>
  <c r="AK500" i="2"/>
  <c r="AR500" i="2" s="1"/>
  <c r="AK655" i="2"/>
  <c r="AR655" i="2" s="1"/>
  <c r="AK531" i="2"/>
  <c r="AR531" i="2" s="1"/>
  <c r="AK314" i="2"/>
  <c r="AR314" i="2" s="1"/>
  <c r="AK568" i="2"/>
  <c r="AR568" i="2" s="1"/>
  <c r="AK494" i="2"/>
  <c r="AR494" i="2" s="1"/>
  <c r="AK669" i="2"/>
  <c r="AR669" i="2" s="1"/>
  <c r="AK182" i="2"/>
  <c r="AR182" i="2" s="1"/>
  <c r="AK214" i="2"/>
  <c r="AR214" i="2" s="1"/>
  <c r="AK313" i="2"/>
  <c r="AR313" i="2" s="1"/>
  <c r="AK437" i="2"/>
  <c r="AK30" i="2"/>
  <c r="AK218" i="2"/>
  <c r="AR218" i="2" s="1"/>
  <c r="AK117" i="2"/>
  <c r="AK13" i="2"/>
  <c r="AK247" i="2"/>
  <c r="AR247" i="2" s="1"/>
  <c r="AK460" i="2"/>
  <c r="AR460" i="2" s="1"/>
  <c r="AK488" i="2"/>
  <c r="AR488" i="2" s="1"/>
  <c r="AK607" i="2"/>
  <c r="AR607" i="2" s="1"/>
  <c r="AK37" i="2"/>
  <c r="AK300" i="2"/>
  <c r="AR300" i="2" s="1"/>
  <c r="AK221" i="2"/>
  <c r="AK548" i="2"/>
  <c r="AR548" i="2" s="1"/>
  <c r="AK134" i="2"/>
  <c r="AR134" i="2" s="1"/>
  <c r="AK236" i="2"/>
  <c r="AR236" i="2" s="1"/>
  <c r="AK63" i="2"/>
  <c r="AK6" i="2"/>
  <c r="C37" i="3" s="1"/>
  <c r="AK403" i="2"/>
  <c r="AR403" i="2" s="1"/>
  <c r="AK275" i="2"/>
  <c r="AK264" i="2"/>
  <c r="AK219" i="2"/>
  <c r="AR219" i="2" s="1"/>
  <c r="AK436" i="2"/>
  <c r="AR436" i="2" s="1"/>
  <c r="AK505" i="2"/>
  <c r="AR505" i="2" s="1"/>
  <c r="AK413" i="2"/>
  <c r="AR413" i="2" s="1"/>
  <c r="AK730" i="2"/>
  <c r="AR730" i="2" s="1"/>
  <c r="AK86" i="2"/>
  <c r="AK420" i="2"/>
  <c r="AR420" i="2" s="1"/>
  <c r="AK678" i="2"/>
  <c r="AR678" i="2" s="1"/>
  <c r="AK698" i="2"/>
  <c r="AR698" i="2" s="1"/>
  <c r="AK151" i="2"/>
  <c r="AK604" i="2"/>
  <c r="AR604" i="2" s="1"/>
  <c r="AK651" i="2"/>
  <c r="AR651" i="2" s="1"/>
  <c r="AK547" i="2"/>
  <c r="AK10" i="2"/>
  <c r="AK254" i="2"/>
  <c r="AR254" i="2" s="1"/>
  <c r="AK709" i="2"/>
  <c r="AR709" i="2" s="1"/>
  <c r="AK8" i="2"/>
  <c r="C47" i="3" s="1"/>
  <c r="AK7" i="2"/>
  <c r="C41" i="3" s="1"/>
  <c r="AK542" i="2"/>
  <c r="AR542" i="2" s="1"/>
  <c r="AK265" i="2"/>
  <c r="AR265" i="2" s="1"/>
  <c r="AK491" i="2"/>
  <c r="AR491" i="2" s="1"/>
  <c r="AK144" i="2"/>
  <c r="AK421" i="2"/>
  <c r="AR421" i="2" s="1"/>
  <c r="AK587" i="2"/>
  <c r="AR587" i="2" s="1"/>
  <c r="AK677" i="2"/>
  <c r="AR677" i="2" s="1"/>
  <c r="AK168" i="2"/>
  <c r="AK464" i="2"/>
  <c r="AR464" i="2" s="1"/>
  <c r="AK109" i="2"/>
  <c r="C46" i="3" s="1"/>
  <c r="AK532" i="2"/>
  <c r="AK121" i="2"/>
  <c r="AR121" i="2" s="1"/>
  <c r="AK284" i="2"/>
  <c r="AK628" i="2"/>
  <c r="AR628" i="2" s="1"/>
  <c r="AK99" i="2"/>
  <c r="AR99" i="2" s="1"/>
  <c r="AK664" i="2"/>
  <c r="AR664" i="2" s="1"/>
  <c r="AK400" i="2"/>
  <c r="AR400" i="2" s="1"/>
  <c r="AK130" i="2"/>
  <c r="AR130" i="2" s="1"/>
  <c r="AK278" i="2"/>
  <c r="AK326" i="2"/>
  <c r="AK299" i="2"/>
  <c r="AK578" i="2"/>
  <c r="AR578" i="2" s="1"/>
  <c r="AK721" i="2"/>
  <c r="AR721" i="2" s="1"/>
  <c r="AK153" i="2"/>
  <c r="AR153" i="2" s="1"/>
  <c r="AK482" i="2"/>
  <c r="AR482" i="2" s="1"/>
  <c r="AK512" i="2"/>
  <c r="AK231" i="2"/>
  <c r="AR231" i="2" s="1"/>
  <c r="AK303" i="2"/>
  <c r="AK653" i="2"/>
  <c r="AR653" i="2" s="1"/>
  <c r="AK255" i="2"/>
  <c r="AK23" i="2"/>
  <c r="C22" i="3" s="1"/>
  <c r="AK179" i="2"/>
  <c r="AK561" i="2"/>
  <c r="AR561" i="2" s="1"/>
  <c r="AK720" i="2"/>
  <c r="AR720" i="2" s="1"/>
  <c r="AK641" i="2"/>
  <c r="AR641" i="2" s="1"/>
  <c r="AK357" i="2"/>
  <c r="AR357" i="2" s="1"/>
  <c r="AK256" i="2"/>
  <c r="AK666" i="2"/>
  <c r="AR666" i="2" s="1"/>
  <c r="AK282" i="2"/>
  <c r="AK42" i="2"/>
  <c r="AK567" i="2"/>
  <c r="AR567" i="2" s="1"/>
  <c r="AK94" i="2"/>
  <c r="AR94" i="2" s="1"/>
  <c r="AK321" i="2"/>
  <c r="AR321" i="2" s="1"/>
  <c r="AK267" i="2"/>
  <c r="AR267" i="2" s="1"/>
  <c r="AK343" i="2"/>
  <c r="AR343" i="2" s="1"/>
  <c r="AK26" i="2"/>
  <c r="AK139" i="2"/>
  <c r="AR139" i="2" s="1"/>
  <c r="AK416" i="2"/>
  <c r="AR416" i="2" s="1"/>
  <c r="AK713" i="2"/>
  <c r="AR713" i="2" s="1"/>
  <c r="AK288" i="2"/>
  <c r="AR288" i="2" s="1"/>
  <c r="AK649" i="2"/>
  <c r="AR649" i="2" s="1"/>
  <c r="AK64" i="2"/>
  <c r="AK246" i="2"/>
  <c r="AR246" i="2" s="1"/>
  <c r="AK272" i="2"/>
  <c r="AK642" i="2"/>
  <c r="AR642" i="2" s="1"/>
  <c r="AK248" i="2"/>
  <c r="AR248" i="2" s="1"/>
  <c r="AK719" i="2"/>
  <c r="AK715" i="2"/>
  <c r="AR715" i="2" s="1"/>
  <c r="AK43" i="2"/>
  <c r="AK33" i="2"/>
  <c r="C10" i="3" s="1"/>
  <c r="AK330" i="2"/>
  <c r="AR330" i="2" s="1"/>
  <c r="AK570" i="2"/>
  <c r="AK456" i="2"/>
  <c r="AR456" i="2" s="1"/>
  <c r="AK529" i="2"/>
  <c r="AR529" i="2" s="1"/>
  <c r="AK612" i="2"/>
  <c r="AR612" i="2" s="1"/>
  <c r="AK61" i="2"/>
  <c r="AK78" i="2"/>
  <c r="AK575" i="2"/>
  <c r="AR575" i="2" s="1"/>
  <c r="AK296" i="2"/>
  <c r="AR296" i="2" s="1"/>
  <c r="AK572" i="2"/>
  <c r="AR572" i="2" s="1"/>
  <c r="AK614" i="2"/>
  <c r="AR614" i="2" s="1"/>
  <c r="AK241" i="2"/>
  <c r="C65" i="3" s="1"/>
  <c r="AK645" i="2"/>
  <c r="AR645" i="2" s="1"/>
  <c r="AK574" i="2"/>
  <c r="AR574" i="2" s="1"/>
  <c r="AK452" i="2"/>
  <c r="AK349" i="2"/>
  <c r="AR349" i="2" s="1"/>
  <c r="AK603" i="2"/>
  <c r="AR603" i="2" s="1"/>
  <c r="AK220" i="2"/>
  <c r="AR220" i="2" s="1"/>
  <c r="AK391" i="2"/>
  <c r="AR391" i="2" s="1"/>
  <c r="AK534" i="2"/>
  <c r="AR534" i="2" s="1"/>
  <c r="AK454" i="2"/>
  <c r="AR454" i="2" s="1"/>
  <c r="AK573" i="2"/>
  <c r="AR573" i="2" s="1"/>
  <c r="AK131" i="2"/>
  <c r="AR131" i="2" s="1"/>
  <c r="AK344" i="2"/>
  <c r="AR344" i="2" s="1"/>
  <c r="AK671" i="2"/>
  <c r="AR671" i="2" s="1"/>
  <c r="AK369" i="2"/>
  <c r="AR369" i="2" s="1"/>
  <c r="AK187" i="2"/>
  <c r="AR187" i="2" s="1"/>
  <c r="AK232" i="2"/>
  <c r="C102" i="3" s="1"/>
  <c r="AK702" i="2"/>
  <c r="AR702" i="2" s="1"/>
  <c r="AK258" i="2"/>
  <c r="AR258" i="2" s="1"/>
  <c r="AK298" i="2"/>
  <c r="AR298" i="2" s="1"/>
  <c r="AK474" i="2"/>
  <c r="AR474" i="2" s="1"/>
  <c r="AK445" i="2"/>
  <c r="AR445" i="2" s="1"/>
  <c r="AK563" i="2"/>
  <c r="AR563" i="2" s="1"/>
  <c r="AK581" i="2"/>
  <c r="AR581" i="2" s="1"/>
  <c r="AK562" i="2"/>
  <c r="AR562" i="2" s="1"/>
  <c r="AK448" i="2"/>
  <c r="AR448" i="2" s="1"/>
  <c r="AK722" i="2"/>
  <c r="AR722" i="2" s="1"/>
  <c r="AK471" i="2"/>
  <c r="AR471" i="2" s="1"/>
  <c r="AK222" i="2"/>
  <c r="AK100" i="2"/>
  <c r="AK595" i="2"/>
  <c r="AR595" i="2" s="1"/>
  <c r="AK83" i="2"/>
  <c r="AR83" i="2" s="1"/>
  <c r="AK40" i="2"/>
  <c r="AK451" i="2"/>
  <c r="AR451" i="2" s="1"/>
  <c r="AK583" i="2"/>
  <c r="AK590" i="2"/>
  <c r="AR590" i="2" s="1"/>
  <c r="AK539" i="2"/>
  <c r="AR539" i="2" s="1"/>
  <c r="AK55" i="2"/>
  <c r="AK382" i="2"/>
  <c r="AR382" i="2" s="1"/>
  <c r="AK732" i="2"/>
  <c r="AR732" i="2" s="1"/>
  <c r="AK305" i="2"/>
  <c r="AK260" i="2"/>
  <c r="AK201" i="2"/>
  <c r="AR201" i="2" s="1"/>
  <c r="AK633" i="2"/>
  <c r="AR633" i="2" s="1"/>
  <c r="AK580" i="2"/>
  <c r="AK190" i="2"/>
  <c r="C75" i="3" s="1"/>
  <c r="AK405" i="2"/>
  <c r="AR405" i="2" s="1"/>
  <c r="AK114" i="2"/>
  <c r="AK381" i="2"/>
  <c r="AR381" i="2" s="1"/>
  <c r="AK132" i="2"/>
  <c r="AR132" i="2" s="1"/>
  <c r="AK111" i="2"/>
  <c r="AK705" i="2"/>
  <c r="AR705" i="2" s="1"/>
  <c r="AK658" i="2"/>
  <c r="AR658" i="2" s="1"/>
  <c r="AK196" i="2"/>
  <c r="AK279" i="2"/>
  <c r="AR279" i="2" s="1"/>
  <c r="AK438" i="2"/>
  <c r="AR438" i="2" s="1"/>
  <c r="AK73" i="2"/>
  <c r="AK106" i="2"/>
  <c r="AR106" i="2" s="1"/>
  <c r="AK617" i="2"/>
  <c r="AR617" i="2" s="1"/>
  <c r="AK486" i="2"/>
  <c r="AR486" i="2" s="1"/>
  <c r="AK668" i="2"/>
  <c r="AR668" i="2" s="1"/>
  <c r="AK145" i="2"/>
  <c r="AR145" i="2" s="1"/>
  <c r="AK558" i="2"/>
  <c r="AR558" i="2" s="1"/>
  <c r="AK71" i="2"/>
  <c r="AK670" i="2"/>
  <c r="AR670" i="2" s="1"/>
  <c r="AK439" i="2"/>
  <c r="AR439" i="2" s="1"/>
  <c r="AK509" i="2"/>
  <c r="AR509" i="2" s="1"/>
  <c r="AK427" i="2"/>
  <c r="AR427" i="2" s="1"/>
  <c r="AK537" i="2"/>
  <c r="AK397" i="2"/>
  <c r="AR397" i="2" s="1"/>
  <c r="AK273" i="2"/>
  <c r="AR273" i="2" s="1"/>
  <c r="AK120" i="2"/>
  <c r="AR120" i="2" s="1"/>
  <c r="AK619" i="2"/>
  <c r="AK325" i="2"/>
  <c r="AR325" i="2" s="1"/>
  <c r="AK50" i="2"/>
  <c r="AR50" i="2" s="1"/>
  <c r="AK638" i="2"/>
  <c r="AR638" i="2" s="1"/>
  <c r="AK528" i="2"/>
  <c r="AR528" i="2" s="1"/>
  <c r="AK346" i="2"/>
  <c r="AR346" i="2" s="1"/>
  <c r="AK620" i="2"/>
  <c r="AR620" i="2" s="1"/>
  <c r="AK345" i="2"/>
  <c r="AR345" i="2" s="1"/>
  <c r="AK249" i="2"/>
  <c r="AK315" i="2"/>
  <c r="AK600" i="2"/>
  <c r="AR600" i="2" s="1"/>
  <c r="AK516" i="2"/>
  <c r="AK228" i="2"/>
  <c r="AR228" i="2" s="1"/>
  <c r="AK88" i="2"/>
  <c r="AR88" i="2" s="1"/>
  <c r="AK637" i="2"/>
  <c r="AR637" i="2" s="1"/>
  <c r="AK697" i="2"/>
  <c r="AR697" i="2" s="1"/>
  <c r="AK630" i="2"/>
  <c r="AR630" i="2" s="1"/>
  <c r="AK536" i="2"/>
  <c r="AR536" i="2" s="1"/>
  <c r="AK226" i="2"/>
  <c r="AK667" i="2"/>
  <c r="AR667" i="2" s="1"/>
  <c r="AK192" i="2"/>
  <c r="AK202" i="2"/>
  <c r="AR202" i="2" s="1"/>
  <c r="AK372" i="2"/>
  <c r="AR372" i="2" s="1"/>
  <c r="AK700" i="2"/>
  <c r="AR700" i="2" s="1"/>
  <c r="AK98" i="2"/>
  <c r="AR98" i="2" s="1"/>
  <c r="AK423" i="2"/>
  <c r="AR423" i="2" s="1"/>
  <c r="AK629" i="2"/>
  <c r="AR629" i="2" s="1"/>
  <c r="AK714" i="2"/>
  <c r="AR714" i="2" s="1"/>
  <c r="AK209" i="2"/>
  <c r="AR209" i="2" s="1"/>
  <c r="AK716" i="2"/>
  <c r="AR716" i="2" s="1"/>
  <c r="AK140" i="2"/>
  <c r="AR140" i="2" s="1"/>
  <c r="AK85" i="2"/>
  <c r="AK424" i="2"/>
  <c r="AR424" i="2" s="1"/>
  <c r="AK223" i="2"/>
  <c r="AK72" i="2"/>
  <c r="AK207" i="2"/>
  <c r="AR207" i="2" s="1"/>
  <c r="AK91" i="2"/>
  <c r="AR91" i="2" s="1"/>
  <c r="AK682" i="2"/>
  <c r="AR682" i="2" s="1"/>
  <c r="AK644" i="2"/>
  <c r="AR644" i="2" s="1"/>
  <c r="AK290" i="2"/>
  <c r="AK281" i="2"/>
  <c r="AK724" i="2"/>
  <c r="AR724" i="2" s="1"/>
  <c r="AK602" i="2"/>
  <c r="AR602" i="2" s="1"/>
  <c r="AK609" i="2"/>
  <c r="AR609" i="2" s="1"/>
  <c r="AK270" i="2"/>
  <c r="AK736" i="2"/>
  <c r="AR736" i="2" s="1"/>
  <c r="AK618" i="2"/>
  <c r="AR618" i="2" s="1"/>
  <c r="AK533" i="2"/>
  <c r="AR533" i="2" s="1"/>
  <c r="AK401" i="2"/>
  <c r="AR401" i="2" s="1"/>
  <c r="AK112" i="2"/>
  <c r="AK268" i="2"/>
  <c r="AR268" i="2" s="1"/>
  <c r="AK593" i="2"/>
  <c r="AR593" i="2" s="1"/>
  <c r="AK234" i="2"/>
  <c r="AK688" i="2"/>
  <c r="AR688" i="2" s="1"/>
  <c r="AK735" i="2"/>
  <c r="AR735" i="2" s="1"/>
  <c r="AK87" i="2"/>
  <c r="AR87" i="2" s="1"/>
  <c r="AK481" i="2"/>
  <c r="AR481" i="2" s="1"/>
  <c r="AK550" i="2"/>
  <c r="AK472" i="2"/>
  <c r="AR472" i="2" s="1"/>
  <c r="AK535" i="2"/>
  <c r="AR535" i="2" s="1"/>
  <c r="AK308" i="2"/>
  <c r="AK526" i="2"/>
  <c r="AR526" i="2" s="1"/>
  <c r="AK492" i="2"/>
  <c r="AR492" i="2" s="1"/>
  <c r="AK501" i="2"/>
  <c r="AR501" i="2" s="1"/>
  <c r="AK240" i="2"/>
  <c r="AK608" i="2"/>
  <c r="AR608" i="2" s="1"/>
  <c r="AK703" i="2"/>
  <c r="AR703" i="2" s="1"/>
  <c r="AK253" i="2"/>
  <c r="AK398" i="2"/>
  <c r="AR398" i="2" s="1"/>
  <c r="AK522" i="2"/>
  <c r="AR522" i="2" s="1"/>
  <c r="AK128" i="2"/>
  <c r="AR128" i="2" s="1"/>
  <c r="AK699" i="2"/>
  <c r="AR699" i="2" s="1"/>
  <c r="AK725" i="2"/>
  <c r="AR725" i="2" s="1"/>
  <c r="AK711" i="2"/>
  <c r="AR711" i="2" s="1"/>
  <c r="AK90" i="2"/>
  <c r="AR90" i="2" s="1"/>
  <c r="AK286" i="2"/>
  <c r="AR286" i="2" s="1"/>
  <c r="AK556" i="2"/>
  <c r="AR556" i="2" s="1"/>
  <c r="AK496" i="2"/>
  <c r="AR496" i="2" s="1"/>
  <c r="AK185" i="2"/>
  <c r="AK674" i="2"/>
  <c r="AR674" i="2" s="1"/>
  <c r="AK328" i="2"/>
  <c r="AK263" i="2"/>
  <c r="AR263" i="2" s="1"/>
  <c r="AK277" i="2"/>
  <c r="AK364" i="2"/>
  <c r="AR364" i="2" s="1"/>
  <c r="AK188" i="2"/>
  <c r="AK404" i="2"/>
  <c r="AK367" i="2"/>
  <c r="AR367" i="2" s="1"/>
  <c r="AK261" i="2"/>
  <c r="AK551" i="2"/>
  <c r="AR551" i="2" s="1"/>
  <c r="AK480" i="2"/>
  <c r="AR480" i="2" s="1"/>
  <c r="AK295" i="2"/>
  <c r="AK601" i="2"/>
  <c r="AR601" i="2" s="1"/>
  <c r="AK399" i="2"/>
  <c r="AK417" i="2"/>
  <c r="AR417" i="2" s="1"/>
  <c r="AK597" i="2"/>
  <c r="AR597" i="2" s="1"/>
  <c r="AK586" i="2"/>
  <c r="AR586" i="2" s="1"/>
  <c r="AK159" i="2"/>
  <c r="AR159" i="2" s="1"/>
  <c r="AK588" i="2"/>
  <c r="AR588" i="2" s="1"/>
  <c r="AK266" i="2"/>
  <c r="AK693" i="2"/>
  <c r="AR693" i="2" s="1"/>
  <c r="AK269" i="2"/>
  <c r="AR269" i="2" s="1"/>
  <c r="AK361" i="2"/>
  <c r="AR361" i="2" s="1"/>
  <c r="AK199" i="2"/>
  <c r="AR199" i="2" s="1"/>
  <c r="AK680" i="2"/>
  <c r="AK734" i="2"/>
  <c r="AR734" i="2" s="1"/>
  <c r="AK624" i="2"/>
  <c r="AR624" i="2" s="1"/>
  <c r="AK621" i="2"/>
  <c r="AR621" i="2" s="1"/>
  <c r="AK683" i="2"/>
  <c r="AK565" i="2"/>
  <c r="AR565" i="2" s="1"/>
  <c r="AK679" i="2"/>
  <c r="AR679" i="2" s="1"/>
  <c r="AK309" i="2"/>
  <c r="AR309" i="2" s="1"/>
  <c r="AK485" i="2"/>
  <c r="AR485" i="2" s="1"/>
  <c r="AK657" i="2"/>
  <c r="AR657" i="2" s="1"/>
  <c r="AK663" i="2"/>
  <c r="AR663" i="2" s="1"/>
  <c r="AK577" i="2"/>
  <c r="AR577" i="2" s="1"/>
  <c r="AK545" i="2"/>
  <c r="AR545" i="2" s="1"/>
  <c r="AK707" i="2"/>
  <c r="AR707" i="2" s="1"/>
  <c r="AK497" i="2"/>
  <c r="AR497" i="2" s="1"/>
  <c r="AK727" i="2"/>
  <c r="AR727" i="2" s="1"/>
  <c r="AK681" i="2"/>
  <c r="AK689" i="2"/>
  <c r="AR689" i="2" s="1"/>
  <c r="AK518" i="2"/>
  <c r="AR518" i="2" s="1"/>
  <c r="AK662" i="2"/>
  <c r="AR662" i="2" s="1"/>
  <c r="AK690" i="2"/>
  <c r="AR690" i="2" s="1"/>
  <c r="AK701" i="2"/>
  <c r="AR701" i="2" s="1"/>
  <c r="AK704" i="2"/>
  <c r="AR704" i="2" s="1"/>
  <c r="AK728" i="2"/>
  <c r="AR728" i="2" s="1"/>
  <c r="AK733" i="2"/>
  <c r="AR733" i="2" s="1"/>
  <c r="AK623" i="2"/>
  <c r="AR623" i="2" s="1"/>
  <c r="AK692" i="2"/>
  <c r="AR692" i="2" s="1"/>
  <c r="AK712" i="2"/>
  <c r="AR712" i="2" s="1"/>
  <c r="AK726" i="2"/>
  <c r="AR726" i="2" s="1"/>
  <c r="AK737" i="2"/>
  <c r="AR737" i="2" s="1"/>
  <c r="AH622" i="2"/>
  <c r="AH483" i="2"/>
  <c r="AH476" i="2"/>
  <c r="AH95" i="2"/>
  <c r="AH210" i="2"/>
  <c r="AH352" i="2"/>
  <c r="AH292" i="2"/>
  <c r="AH311" i="2"/>
  <c r="AH463" i="2"/>
  <c r="AH596" i="2"/>
  <c r="AH180" i="2"/>
  <c r="AH318" i="2"/>
  <c r="AH108" i="2"/>
  <c r="AH632" i="2"/>
  <c r="AH147" i="2"/>
  <c r="AH557" i="2"/>
  <c r="AH384" i="2"/>
  <c r="AH625" i="2"/>
  <c r="AH59" i="2"/>
  <c r="AH378" i="2"/>
  <c r="AH425" i="2"/>
  <c r="AH354" i="2"/>
  <c r="AH238" i="2"/>
  <c r="AH365" i="2"/>
  <c r="AH527" i="2"/>
  <c r="AH555" i="2"/>
  <c r="AH293" i="2"/>
  <c r="AH164" i="2"/>
  <c r="AH101" i="2"/>
  <c r="AH585" i="2"/>
  <c r="AH376" i="2"/>
  <c r="O94" i="3" s="1"/>
  <c r="AH694" i="2"/>
  <c r="AH708" i="2"/>
  <c r="AH142" i="2"/>
  <c r="AH77" i="2"/>
  <c r="AH366" i="2"/>
  <c r="AH422" i="2"/>
  <c r="AH17" i="2"/>
  <c r="O35" i="3" s="1"/>
  <c r="AH675" i="2"/>
  <c r="AH411" i="2"/>
  <c r="AH60" i="2"/>
  <c r="AH276" i="2"/>
  <c r="AH461" i="2"/>
  <c r="AH204" i="2"/>
  <c r="O49" i="3" s="1"/>
  <c r="AH473" i="2"/>
  <c r="AH383" i="2"/>
  <c r="AH233" i="2"/>
  <c r="AH591" i="2"/>
  <c r="AH327" i="2"/>
  <c r="AH477" i="2"/>
  <c r="AH347" i="2"/>
  <c r="AH322" i="2"/>
  <c r="AH410" i="2"/>
  <c r="AH306" i="2"/>
  <c r="O87" i="3" s="1"/>
  <c r="AH441" i="2"/>
  <c r="AH225" i="2"/>
  <c r="AH191" i="2"/>
  <c r="AH484" i="2"/>
  <c r="AH406" i="2"/>
  <c r="AH283" i="2"/>
  <c r="AH450" i="2"/>
  <c r="AH271" i="2"/>
  <c r="O50" i="3" s="1"/>
  <c r="AH205" i="2"/>
  <c r="AH310" i="2"/>
  <c r="AH336" i="2"/>
  <c r="AH324" i="2"/>
  <c r="AH96" i="2"/>
  <c r="O18" i="3" s="1"/>
  <c r="AH285" i="2"/>
  <c r="AH289" i="2"/>
  <c r="O68" i="3" s="1"/>
  <c r="AH530" i="2"/>
  <c r="AH123" i="2"/>
  <c r="AH375" i="2"/>
  <c r="AH543" i="2"/>
  <c r="AH156" i="2"/>
  <c r="AH394" i="2"/>
  <c r="AH115" i="2"/>
  <c r="AH89" i="2"/>
  <c r="AH183" i="2"/>
  <c r="AH224" i="2"/>
  <c r="AH165" i="2"/>
  <c r="AH38" i="2"/>
  <c r="AH395" i="2"/>
  <c r="AH613" i="2"/>
  <c r="AH333" i="2"/>
  <c r="AH546" i="2"/>
  <c r="AH380" i="2"/>
  <c r="AH113" i="2"/>
  <c r="AH514" i="2"/>
  <c r="AH213" i="2"/>
  <c r="AH39" i="2"/>
  <c r="O64" i="3" s="1"/>
  <c r="AH105" i="2"/>
  <c r="AH392" i="2"/>
  <c r="AH307" i="2"/>
  <c r="AH335" i="2"/>
  <c r="AH353" i="2"/>
  <c r="AH478" i="2"/>
  <c r="AH184" i="2"/>
  <c r="AH97" i="2"/>
  <c r="AH650" i="2"/>
  <c r="AH385" i="2"/>
  <c r="AH659" i="2"/>
  <c r="AH338" i="2"/>
  <c r="AH230" i="2"/>
  <c r="AH396" i="2"/>
  <c r="AH25" i="2"/>
  <c r="AH143" i="2"/>
  <c r="AH495" i="2"/>
  <c r="AH20" i="2"/>
  <c r="AH41" i="2"/>
  <c r="AH661" i="2"/>
  <c r="AH370" i="2"/>
  <c r="O90" i="3" s="1"/>
  <c r="AH341" i="2"/>
  <c r="AH449" i="2"/>
  <c r="O116" i="3" s="1"/>
  <c r="AH68" i="2"/>
  <c r="O5" i="3" s="1"/>
  <c r="AH22" i="2"/>
  <c r="AH342" i="2"/>
  <c r="AH136" i="2"/>
  <c r="AH718" i="2"/>
  <c r="AH171" i="2"/>
  <c r="O62" i="3" s="1"/>
  <c r="AH297" i="2"/>
  <c r="AH553" i="2"/>
  <c r="AH76" i="2"/>
  <c r="AH80" i="2"/>
  <c r="O83" i="3" s="1"/>
  <c r="AH377" i="2"/>
  <c r="AH331" i="2"/>
  <c r="AH626" i="2"/>
  <c r="AH426" i="2"/>
  <c r="AH332" i="2"/>
  <c r="AH235" i="2"/>
  <c r="AH154" i="2"/>
  <c r="AH14" i="2"/>
  <c r="AH194" i="2"/>
  <c r="AH160" i="2"/>
  <c r="AH446" i="2"/>
  <c r="O96" i="3" s="1"/>
  <c r="AH374" i="2"/>
  <c r="AH418" i="2"/>
  <c r="O95" i="3" s="1"/>
  <c r="AH319" i="2"/>
  <c r="AH610" i="2"/>
  <c r="AH665" i="2"/>
  <c r="O123" i="3" s="1"/>
  <c r="AH673" i="2"/>
  <c r="AH18" i="2"/>
  <c r="O28" i="3" s="1"/>
  <c r="AH339" i="2"/>
  <c r="AH244" i="2"/>
  <c r="AH368" i="2"/>
  <c r="AH402" i="2"/>
  <c r="AH594" i="2"/>
  <c r="AH507" i="2"/>
  <c r="AH444" i="2"/>
  <c r="AH93" i="2"/>
  <c r="AH215" i="2"/>
  <c r="AH124" i="2"/>
  <c r="AH656" i="2"/>
  <c r="AH521" i="2"/>
  <c r="AH146" i="2"/>
  <c r="AH467" i="2"/>
  <c r="AH175" i="2"/>
  <c r="AH455" i="2"/>
  <c r="AH24" i="2"/>
  <c r="AH519" i="2"/>
  <c r="AH200" i="2"/>
  <c r="AH334" i="2"/>
  <c r="AH419" i="2"/>
  <c r="AH498" i="2"/>
  <c r="AH635" i="2"/>
  <c r="AH65" i="2"/>
  <c r="AH729" i="2"/>
  <c r="AH237" i="2"/>
  <c r="AH468" i="2"/>
  <c r="AH515" i="2"/>
  <c r="AH517" i="2"/>
  <c r="AH540" i="2"/>
  <c r="AH393" i="2"/>
  <c r="AH161" i="2"/>
  <c r="AH54" i="2"/>
  <c r="O4" i="3" s="1"/>
  <c r="AH634" i="2"/>
  <c r="O122" i="3" s="1"/>
  <c r="AH217" i="2"/>
  <c r="AH81" i="2"/>
  <c r="AH523" i="2"/>
  <c r="AH654" i="2"/>
  <c r="AH636" i="2"/>
  <c r="AH15" i="2"/>
  <c r="AH560" i="2"/>
  <c r="AH302" i="2"/>
  <c r="AH627" i="2"/>
  <c r="AH695" i="2"/>
  <c r="AH457" i="2"/>
  <c r="AH407" i="2"/>
  <c r="AH84" i="2"/>
  <c r="O31" i="3" s="1"/>
  <c r="AH163" i="2"/>
  <c r="AH660" i="2"/>
  <c r="AH172" i="2"/>
  <c r="AH312" i="2"/>
  <c r="AH571" i="2"/>
  <c r="AH36" i="2"/>
  <c r="AH502" i="2"/>
  <c r="AH340" i="2"/>
  <c r="AH605" i="2"/>
  <c r="AH316" i="2"/>
  <c r="AH579" i="2"/>
  <c r="AH197" i="2"/>
  <c r="AH44" i="2"/>
  <c r="AH611" i="2"/>
  <c r="AH686" i="2"/>
  <c r="AH429" i="2"/>
  <c r="AH469" i="2"/>
  <c r="AH242" i="2"/>
  <c r="AH389" i="2"/>
  <c r="O9" i="3" s="1"/>
  <c r="AH291" i="2"/>
  <c r="AH646" i="2"/>
  <c r="AH487" i="2"/>
  <c r="O117" i="3" s="1"/>
  <c r="AH58" i="2"/>
  <c r="AH648" i="2"/>
  <c r="AH176" i="2"/>
  <c r="AH489" i="2"/>
  <c r="AH5" i="2"/>
  <c r="AH499" i="2"/>
  <c r="O118" i="3" s="1"/>
  <c r="AH75" i="2"/>
  <c r="AH274" i="2"/>
  <c r="AH412" i="2"/>
  <c r="AH541" i="2"/>
  <c r="AH189" i="2"/>
  <c r="AH243" i="2"/>
  <c r="AH138" i="2"/>
  <c r="AH323" i="2"/>
  <c r="AH186" i="2"/>
  <c r="AH379" i="2"/>
  <c r="AH257" i="2"/>
  <c r="AH74" i="2"/>
  <c r="AH294" i="2"/>
  <c r="AH34" i="2"/>
  <c r="AH229" i="2"/>
  <c r="O70" i="3" s="1"/>
  <c r="AH355" i="2"/>
  <c r="AH520" i="2"/>
  <c r="AH524" i="2"/>
  <c r="AH672" i="2"/>
  <c r="AH79" i="2"/>
  <c r="AH19" i="2"/>
  <c r="AH631" i="2"/>
  <c r="AH390" i="2"/>
  <c r="AH149" i="2"/>
  <c r="AH363" i="2"/>
  <c r="AH442" i="2"/>
  <c r="O109" i="3" s="1"/>
  <c r="AH510" i="2"/>
  <c r="AH28" i="2"/>
  <c r="AH359" i="2"/>
  <c r="AH104" i="2"/>
  <c r="O32" i="3" s="1"/>
  <c r="AH45" i="2"/>
  <c r="O19" i="3" s="1"/>
  <c r="AH592" i="2"/>
  <c r="AH386" i="2"/>
  <c r="AH598" i="2"/>
  <c r="AH475" i="2"/>
  <c r="AH433" i="2"/>
  <c r="O115" i="3" s="1"/>
  <c r="AH107" i="2"/>
  <c r="AH51" i="2"/>
  <c r="AH447" i="2"/>
  <c r="AH251" i="2"/>
  <c r="AH465" i="2"/>
  <c r="AH466" i="2"/>
  <c r="AH589" i="2"/>
  <c r="AH414" i="2"/>
  <c r="AH710" i="2"/>
  <c r="AH584" i="2"/>
  <c r="AH508" i="2"/>
  <c r="AH337" i="2"/>
  <c r="AH103" i="2"/>
  <c r="AH696" i="2"/>
  <c r="AH52" i="2"/>
  <c r="O7" i="3" s="1"/>
  <c r="AH62" i="2"/>
  <c r="AH434" i="2"/>
  <c r="AH428" i="2"/>
  <c r="AH432" i="2"/>
  <c r="AH252" i="2"/>
  <c r="AH387" i="2"/>
  <c r="AH360" i="2"/>
  <c r="O89" i="3" s="1"/>
  <c r="AH511" i="2"/>
  <c r="AH193" i="2"/>
  <c r="O16" i="3" s="1"/>
  <c r="AH552" i="2"/>
  <c r="AH490" i="2"/>
  <c r="AH35" i="2"/>
  <c r="AH21" i="2"/>
  <c r="AH525" i="2"/>
  <c r="AH177" i="2"/>
  <c r="AH723" i="2"/>
  <c r="AH126" i="2"/>
  <c r="AH350" i="2"/>
  <c r="AH458" i="2"/>
  <c r="AH566" i="2"/>
  <c r="AH408" i="2"/>
  <c r="AH167" i="2"/>
  <c r="AH453" i="2"/>
  <c r="AH49" i="2"/>
  <c r="AH135" i="2"/>
  <c r="AH503" i="2"/>
  <c r="AH599" i="2"/>
  <c r="AH643" i="2"/>
  <c r="AH125" i="2"/>
  <c r="AH301" i="2"/>
  <c r="AH195" i="2"/>
  <c r="AH152" i="2"/>
  <c r="AH69" i="2"/>
  <c r="AH351" i="2"/>
  <c r="AH102" i="2"/>
  <c r="AH3" i="2"/>
  <c r="O43" i="3" s="1"/>
  <c r="AH169" i="2"/>
  <c r="AH685" i="2"/>
  <c r="AH216" i="2"/>
  <c r="O2" i="3" s="1"/>
  <c r="AH173" i="2"/>
  <c r="AH691" i="2"/>
  <c r="AH559" i="2"/>
  <c r="AH493" i="2"/>
  <c r="AH82" i="2"/>
  <c r="AH166" i="2"/>
  <c r="AH212" i="2"/>
  <c r="AH356" i="2"/>
  <c r="AH245" i="2"/>
  <c r="AH479" i="2"/>
  <c r="AH118" i="2"/>
  <c r="AH564" i="2"/>
  <c r="AH198" i="2"/>
  <c r="AH4" i="2"/>
  <c r="O8" i="3" s="1"/>
  <c r="AH67" i="2"/>
  <c r="AH358" i="2"/>
  <c r="AH616" i="2"/>
  <c r="AH250" i="2"/>
  <c r="AH304" i="2"/>
  <c r="AH31" i="2"/>
  <c r="AH162" i="2"/>
  <c r="AH127" i="2"/>
  <c r="AH119" i="2"/>
  <c r="O17" i="3" s="1"/>
  <c r="AH371" i="2"/>
  <c r="AH544" i="2"/>
  <c r="AH53" i="2"/>
  <c r="AH329" i="2"/>
  <c r="AH652" i="2"/>
  <c r="AH57" i="2"/>
  <c r="AH211" i="2"/>
  <c r="AH538" i="2"/>
  <c r="AH430" i="2"/>
  <c r="AH513" i="2"/>
  <c r="AH506" i="2"/>
  <c r="AH158" i="2"/>
  <c r="AH615" i="2"/>
  <c r="AH639" i="2"/>
  <c r="AH133" i="2"/>
  <c r="AH440" i="2"/>
  <c r="AH262" i="2"/>
  <c r="AH415" i="2"/>
  <c r="AH287" i="2"/>
  <c r="AH141" i="2"/>
  <c r="AH373" i="2"/>
  <c r="AH317" i="2"/>
  <c r="AH122" i="2"/>
  <c r="AH32" i="2"/>
  <c r="AH208" i="2"/>
  <c r="AH203" i="2"/>
  <c r="AH148" i="2"/>
  <c r="AH687" i="2"/>
  <c r="AH110" i="2"/>
  <c r="AH443" i="2"/>
  <c r="AH150" i="2"/>
  <c r="AH155" i="2"/>
  <c r="O15" i="3" s="1"/>
  <c r="AH459" i="2"/>
  <c r="AH2" i="2"/>
  <c r="O6" i="3" s="1"/>
  <c r="AH462" i="2"/>
  <c r="AH92" i="2"/>
  <c r="AH174" i="2"/>
  <c r="AH640" i="2"/>
  <c r="AH27" i="2"/>
  <c r="AH56" i="2"/>
  <c r="AH206" i="2"/>
  <c r="AH70" i="2"/>
  <c r="AH717" i="2"/>
  <c r="AH47" i="2"/>
  <c r="AH280" i="2"/>
  <c r="AH157" i="2"/>
  <c r="AH388" i="2"/>
  <c r="AH9" i="2"/>
  <c r="AH549" i="2"/>
  <c r="AH731" i="2"/>
  <c r="AH582" i="2"/>
  <c r="AH239" i="2"/>
  <c r="AH470" i="2"/>
  <c r="AH409" i="2"/>
  <c r="O112" i="3" s="1"/>
  <c r="AH170" i="2"/>
  <c r="AH181" i="2"/>
  <c r="AH435" i="2"/>
  <c r="AH66" i="2"/>
  <c r="AH606" i="2"/>
  <c r="AH116" i="2"/>
  <c r="O59" i="3" s="1"/>
  <c r="AH504" i="2"/>
  <c r="AH29" i="2"/>
  <c r="AH320" i="2"/>
  <c r="AH137" i="2"/>
  <c r="AH16" i="2"/>
  <c r="O13" i="3" s="1"/>
  <c r="AH48" i="2"/>
  <c r="AH46" i="2"/>
  <c r="AH431" i="2"/>
  <c r="AH259" i="2"/>
  <c r="AH554" i="2"/>
  <c r="AH348" i="2"/>
  <c r="AH569" i="2"/>
  <c r="O98" i="3" s="1"/>
  <c r="AH227" i="2"/>
  <c r="O40" i="3" s="1"/>
  <c r="AH684" i="2"/>
  <c r="AH12" i="2"/>
  <c r="AH576" i="2"/>
  <c r="AH362" i="2"/>
  <c r="AH647" i="2"/>
  <c r="AH11" i="2"/>
  <c r="O53" i="3" s="1"/>
  <c r="AH178" i="2"/>
  <c r="O105" i="3" s="1"/>
  <c r="AH706" i="2"/>
  <c r="AH129" i="2"/>
  <c r="AH676" i="2"/>
  <c r="AH500" i="2"/>
  <c r="AH655" i="2"/>
  <c r="AH531" i="2"/>
  <c r="AH314" i="2"/>
  <c r="AH568" i="2"/>
  <c r="AH494" i="2"/>
  <c r="AH669" i="2"/>
  <c r="AH182" i="2"/>
  <c r="AH214" i="2"/>
  <c r="AH313" i="2"/>
  <c r="AH437" i="2"/>
  <c r="AH30" i="2"/>
  <c r="AH218" i="2"/>
  <c r="AH117" i="2"/>
  <c r="AH13" i="2"/>
  <c r="O12" i="3" s="1"/>
  <c r="AH247" i="2"/>
  <c r="AH460" i="2"/>
  <c r="AH488" i="2"/>
  <c r="AH607" i="2"/>
  <c r="AH37" i="2"/>
  <c r="AH300" i="2"/>
  <c r="AH221" i="2"/>
  <c r="AH548" i="2"/>
  <c r="AH134" i="2"/>
  <c r="AH236" i="2"/>
  <c r="AH63" i="2"/>
  <c r="AH6" i="2"/>
  <c r="AH403" i="2"/>
  <c r="AH275" i="2"/>
  <c r="AH264" i="2"/>
  <c r="AH219" i="2"/>
  <c r="AH436" i="2"/>
  <c r="AH505" i="2"/>
  <c r="AH413" i="2"/>
  <c r="AH730" i="2"/>
  <c r="AH86" i="2"/>
  <c r="AH420" i="2"/>
  <c r="AH678" i="2"/>
  <c r="AH698" i="2"/>
  <c r="AH151" i="2"/>
  <c r="AH604" i="2"/>
  <c r="AH651" i="2"/>
  <c r="AH547" i="2"/>
  <c r="O51" i="3" s="1"/>
  <c r="AH10" i="2"/>
  <c r="O29" i="3" s="1"/>
  <c r="AH254" i="2"/>
  <c r="AH709" i="2"/>
  <c r="AH8" i="2"/>
  <c r="O47" i="3" s="1"/>
  <c r="AH7" i="2"/>
  <c r="AH542" i="2"/>
  <c r="AH265" i="2"/>
  <c r="AH491" i="2"/>
  <c r="AH144" i="2"/>
  <c r="AH421" i="2"/>
  <c r="AH587" i="2"/>
  <c r="AH677" i="2"/>
  <c r="AH168" i="2"/>
  <c r="AH464" i="2"/>
  <c r="AH109" i="2"/>
  <c r="O46" i="3" s="1"/>
  <c r="AH532" i="2"/>
  <c r="O97" i="3" s="1"/>
  <c r="AH121" i="2"/>
  <c r="AH284" i="2"/>
  <c r="AH628" i="2"/>
  <c r="AH99" i="2"/>
  <c r="AH664" i="2"/>
  <c r="AH400" i="2"/>
  <c r="AH130" i="2"/>
  <c r="O66" i="3" s="1"/>
  <c r="AH278" i="2"/>
  <c r="AH326" i="2"/>
  <c r="AH299" i="2"/>
  <c r="AH578" i="2"/>
  <c r="AH721" i="2"/>
  <c r="AH153" i="2"/>
  <c r="AH482" i="2"/>
  <c r="AH512" i="2"/>
  <c r="AH231" i="2"/>
  <c r="AH303" i="2"/>
  <c r="O111" i="3" s="1"/>
  <c r="AH653" i="2"/>
  <c r="AH255" i="2"/>
  <c r="AH23" i="2"/>
  <c r="O22" i="3" s="1"/>
  <c r="AH179" i="2"/>
  <c r="O85" i="3" s="1"/>
  <c r="AH561" i="2"/>
  <c r="O63" i="3" s="1"/>
  <c r="AH720" i="2"/>
  <c r="AH641" i="2"/>
  <c r="AH357" i="2"/>
  <c r="AH256" i="2"/>
  <c r="AH666" i="2"/>
  <c r="AH282" i="2"/>
  <c r="AH42" i="2"/>
  <c r="AH567" i="2"/>
  <c r="AH94" i="2"/>
  <c r="AH321" i="2"/>
  <c r="AH267" i="2"/>
  <c r="AH343" i="2"/>
  <c r="AH26" i="2"/>
  <c r="O55" i="3" s="1"/>
  <c r="AH139" i="2"/>
  <c r="AH416" i="2"/>
  <c r="AH713" i="2"/>
  <c r="AH288" i="2"/>
  <c r="AH649" i="2"/>
  <c r="AH64" i="2"/>
  <c r="AH246" i="2"/>
  <c r="AH272" i="2"/>
  <c r="AH642" i="2"/>
  <c r="AH248" i="2"/>
  <c r="AH719" i="2"/>
  <c r="AH715" i="2"/>
  <c r="AH43" i="2"/>
  <c r="AH33" i="2"/>
  <c r="O10" i="3" s="1"/>
  <c r="AH330" i="2"/>
  <c r="AH570" i="2"/>
  <c r="AH456" i="2"/>
  <c r="AH529" i="2"/>
  <c r="AH612" i="2"/>
  <c r="AH61" i="2"/>
  <c r="AH78" i="2"/>
  <c r="AH575" i="2"/>
  <c r="AH296" i="2"/>
  <c r="AH572" i="2"/>
  <c r="AH614" i="2"/>
  <c r="AH241" i="2"/>
  <c r="O65" i="3" s="1"/>
  <c r="AH645" i="2"/>
  <c r="AH574" i="2"/>
  <c r="AH452" i="2"/>
  <c r="AH349" i="2"/>
  <c r="AH603" i="2"/>
  <c r="AH220" i="2"/>
  <c r="AH391" i="2"/>
  <c r="AH534" i="2"/>
  <c r="AH454" i="2"/>
  <c r="AH573" i="2"/>
  <c r="AH131" i="2"/>
  <c r="AH344" i="2"/>
  <c r="AH671" i="2"/>
  <c r="AH369" i="2"/>
  <c r="AH187" i="2"/>
  <c r="AH232" i="2"/>
  <c r="O102" i="3" s="1"/>
  <c r="AH702" i="2"/>
  <c r="AH258" i="2"/>
  <c r="AH298" i="2"/>
  <c r="AH474" i="2"/>
  <c r="AH445" i="2"/>
  <c r="AH563" i="2"/>
  <c r="AH581" i="2"/>
  <c r="AH562" i="2"/>
  <c r="AH448" i="2"/>
  <c r="AH722" i="2"/>
  <c r="AH471" i="2"/>
  <c r="AH222" i="2"/>
  <c r="AH100" i="2"/>
  <c r="AH595" i="2"/>
  <c r="AH83" i="2"/>
  <c r="AH40" i="2"/>
  <c r="AH451" i="2"/>
  <c r="AH583" i="2"/>
  <c r="AH590" i="2"/>
  <c r="AH539" i="2"/>
  <c r="AH55" i="2"/>
  <c r="AH382" i="2"/>
  <c r="AH732" i="2"/>
  <c r="AH305" i="2"/>
  <c r="AH260" i="2"/>
  <c r="O86" i="3" s="1"/>
  <c r="AH201" i="2"/>
  <c r="AH633" i="2"/>
  <c r="AH580" i="2"/>
  <c r="O120" i="3" s="1"/>
  <c r="AH190" i="2"/>
  <c r="O75" i="3" s="1"/>
  <c r="AH405" i="2"/>
  <c r="AH114" i="2"/>
  <c r="AH381" i="2"/>
  <c r="O114" i="3" s="1"/>
  <c r="AH132" i="2"/>
  <c r="AH111" i="2"/>
  <c r="AH705" i="2"/>
  <c r="AH658" i="2"/>
  <c r="AH196" i="2"/>
  <c r="AH279" i="2"/>
  <c r="AH438" i="2"/>
  <c r="AH73" i="2"/>
  <c r="AH106" i="2"/>
  <c r="AH617" i="2"/>
  <c r="AH486" i="2"/>
  <c r="AH668" i="2"/>
  <c r="AH145" i="2"/>
  <c r="AH558" i="2"/>
  <c r="AH71" i="2"/>
  <c r="O73" i="3" s="1"/>
  <c r="AH670" i="2"/>
  <c r="AH439" i="2"/>
  <c r="AH509" i="2"/>
  <c r="AH427" i="2"/>
  <c r="AH537" i="2"/>
  <c r="O103" i="3" s="1"/>
  <c r="AH397" i="2"/>
  <c r="AH273" i="2"/>
  <c r="AH120" i="2"/>
  <c r="AH619" i="2"/>
  <c r="O121" i="3" s="1"/>
  <c r="AH325" i="2"/>
  <c r="AH50" i="2"/>
  <c r="AH638" i="2"/>
  <c r="AH528" i="2"/>
  <c r="AH346" i="2"/>
  <c r="AH620" i="2"/>
  <c r="AH345" i="2"/>
  <c r="AH249" i="2"/>
  <c r="AH315" i="2"/>
  <c r="AH600" i="2"/>
  <c r="AH516" i="2"/>
  <c r="AH228" i="2"/>
  <c r="AH88" i="2"/>
  <c r="AH637" i="2"/>
  <c r="AH697" i="2"/>
  <c r="AH630" i="2"/>
  <c r="AH536" i="2"/>
  <c r="AH226" i="2"/>
  <c r="AH667" i="2"/>
  <c r="AH192" i="2"/>
  <c r="AH202" i="2"/>
  <c r="AH372" i="2"/>
  <c r="AH700" i="2"/>
  <c r="AH98" i="2"/>
  <c r="AH423" i="2"/>
  <c r="AH629" i="2"/>
  <c r="AH714" i="2"/>
  <c r="AH209" i="2"/>
  <c r="AH716" i="2"/>
  <c r="AH140" i="2"/>
  <c r="AH85" i="2"/>
  <c r="AH424" i="2"/>
  <c r="AH223" i="2"/>
  <c r="AH72" i="2"/>
  <c r="O11" i="3" s="1"/>
  <c r="AH207" i="2"/>
  <c r="AH91" i="2"/>
  <c r="AH682" i="2"/>
  <c r="AH644" i="2"/>
  <c r="AH290" i="2"/>
  <c r="O92" i="3" s="1"/>
  <c r="AH281" i="2"/>
  <c r="AH724" i="2"/>
  <c r="AH602" i="2"/>
  <c r="AH609" i="2"/>
  <c r="AH270" i="2"/>
  <c r="AH736" i="2"/>
  <c r="AH618" i="2"/>
  <c r="AH533" i="2"/>
  <c r="AH401" i="2"/>
  <c r="AH112" i="2"/>
  <c r="AH268" i="2"/>
  <c r="AH593" i="2"/>
  <c r="AH234" i="2"/>
  <c r="O39" i="3" s="1"/>
  <c r="AH688" i="2"/>
  <c r="AH735" i="2"/>
  <c r="AH87" i="2"/>
  <c r="AH481" i="2"/>
  <c r="AH550" i="2"/>
  <c r="O52" i="3" s="1"/>
  <c r="AH472" i="2"/>
  <c r="AH535" i="2"/>
  <c r="AH308" i="2"/>
  <c r="O88" i="3" s="1"/>
  <c r="AH526" i="2"/>
  <c r="AH492" i="2"/>
  <c r="AH501" i="2"/>
  <c r="AH240" i="2"/>
  <c r="AH608" i="2"/>
  <c r="AH703" i="2"/>
  <c r="AH253" i="2"/>
  <c r="AH398" i="2"/>
  <c r="AH522" i="2"/>
  <c r="AH128" i="2"/>
  <c r="AH699" i="2"/>
  <c r="AH725" i="2"/>
  <c r="AH711" i="2"/>
  <c r="AH90" i="2"/>
  <c r="AH286" i="2"/>
  <c r="AH556" i="2"/>
  <c r="AH496" i="2"/>
  <c r="AH185" i="2"/>
  <c r="AH674" i="2"/>
  <c r="AH328" i="2"/>
  <c r="AH263" i="2"/>
  <c r="AH277" i="2"/>
  <c r="AH364" i="2"/>
  <c r="AH188" i="2"/>
  <c r="AH404" i="2"/>
  <c r="AH367" i="2"/>
  <c r="AH261" i="2"/>
  <c r="AH551" i="2"/>
  <c r="AH480" i="2"/>
  <c r="AH295" i="2"/>
  <c r="AH601" i="2"/>
  <c r="AH399" i="2"/>
  <c r="AH417" i="2"/>
  <c r="AH597" i="2"/>
  <c r="AH586" i="2"/>
  <c r="AH159" i="2"/>
  <c r="AH588" i="2"/>
  <c r="AH266" i="2"/>
  <c r="AH693" i="2"/>
  <c r="AH269" i="2"/>
  <c r="AH361" i="2"/>
  <c r="AH199" i="2"/>
  <c r="AH680" i="2"/>
  <c r="O124" i="3" s="1"/>
  <c r="AH734" i="2"/>
  <c r="AH624" i="2"/>
  <c r="AH621" i="2"/>
  <c r="AH683" i="2"/>
  <c r="O125" i="3" s="1"/>
  <c r="AH565" i="2"/>
  <c r="AH679" i="2"/>
  <c r="AH309" i="2"/>
  <c r="AH485" i="2"/>
  <c r="AH657" i="2"/>
  <c r="AH663" i="2"/>
  <c r="AH577" i="2"/>
  <c r="AH545" i="2"/>
  <c r="AH707" i="2"/>
  <c r="AH497" i="2"/>
  <c r="AH727" i="2"/>
  <c r="AH681" i="2"/>
  <c r="O104" i="3" s="1"/>
  <c r="AH689" i="2"/>
  <c r="AH518" i="2"/>
  <c r="AH662" i="2"/>
  <c r="AH690" i="2"/>
  <c r="AH701" i="2"/>
  <c r="AH704" i="2"/>
  <c r="AH728" i="2"/>
  <c r="AH733" i="2"/>
  <c r="AH623" i="2"/>
  <c r="AH692" i="2"/>
  <c r="AH712" i="2"/>
  <c r="AH726" i="2"/>
  <c r="AH737" i="2"/>
  <c r="AG622" i="2"/>
  <c r="AG483" i="2"/>
  <c r="AG476" i="2"/>
  <c r="AG95" i="2"/>
  <c r="AG210" i="2"/>
  <c r="AG352" i="2"/>
  <c r="AG292" i="2"/>
  <c r="AG311" i="2"/>
  <c r="AG463" i="2"/>
  <c r="AG596" i="2"/>
  <c r="AG180" i="2"/>
  <c r="AG318" i="2"/>
  <c r="AG108" i="2"/>
  <c r="AG632" i="2"/>
  <c r="AG147" i="2"/>
  <c r="AG557" i="2"/>
  <c r="AG384" i="2"/>
  <c r="AG625" i="2"/>
  <c r="AG59" i="2"/>
  <c r="AG378" i="2"/>
  <c r="AG425" i="2"/>
  <c r="AG354" i="2"/>
  <c r="AG238" i="2"/>
  <c r="AG365" i="2"/>
  <c r="AG527" i="2"/>
  <c r="AG555" i="2"/>
  <c r="AG293" i="2"/>
  <c r="AG164" i="2"/>
  <c r="AG101" i="2"/>
  <c r="AG585" i="2"/>
  <c r="AG376" i="2"/>
  <c r="N94" i="3" s="1"/>
  <c r="AG694" i="2"/>
  <c r="AG708" i="2"/>
  <c r="AG142" i="2"/>
  <c r="N84" i="3" s="1"/>
  <c r="AG77" i="2"/>
  <c r="AG366" i="2"/>
  <c r="AG422" i="2"/>
  <c r="AG17" i="2"/>
  <c r="N35" i="3" s="1"/>
  <c r="AG675" i="2"/>
  <c r="AG411" i="2"/>
  <c r="AG60" i="2"/>
  <c r="AG276" i="2"/>
  <c r="AG461" i="2"/>
  <c r="AG204" i="2"/>
  <c r="N49" i="3" s="1"/>
  <c r="AG473" i="2"/>
  <c r="AG383" i="2"/>
  <c r="AG233" i="2"/>
  <c r="AG591" i="2"/>
  <c r="AG327" i="2"/>
  <c r="AG477" i="2"/>
  <c r="AG347" i="2"/>
  <c r="AG322" i="2"/>
  <c r="AG410" i="2"/>
  <c r="AG306" i="2"/>
  <c r="N87" i="3" s="1"/>
  <c r="AG441" i="2"/>
  <c r="AG225" i="2"/>
  <c r="AG191" i="2"/>
  <c r="AG484" i="2"/>
  <c r="AG406" i="2"/>
  <c r="AG283" i="2"/>
  <c r="AG450" i="2"/>
  <c r="AG271" i="2"/>
  <c r="AG205" i="2"/>
  <c r="AG310" i="2"/>
  <c r="AG336" i="2"/>
  <c r="AG324" i="2"/>
  <c r="AG96" i="2"/>
  <c r="AG285" i="2"/>
  <c r="AG289" i="2"/>
  <c r="N68" i="3" s="1"/>
  <c r="AG530" i="2"/>
  <c r="AG123" i="2"/>
  <c r="AG375" i="2"/>
  <c r="AG543" i="2"/>
  <c r="AG156" i="2"/>
  <c r="AG394" i="2"/>
  <c r="AG115" i="2"/>
  <c r="AG89" i="2"/>
  <c r="AG183" i="2"/>
  <c r="AG224" i="2"/>
  <c r="AG165" i="2"/>
  <c r="AG38" i="2"/>
  <c r="AG395" i="2"/>
  <c r="AG613" i="2"/>
  <c r="AG333" i="2"/>
  <c r="AG546" i="2"/>
  <c r="AG380" i="2"/>
  <c r="AG113" i="2"/>
  <c r="AG514" i="2"/>
  <c r="AG213" i="2"/>
  <c r="AG39" i="2"/>
  <c r="N64" i="3" s="1"/>
  <c r="AG105" i="2"/>
  <c r="AG392" i="2"/>
  <c r="AG307" i="2"/>
  <c r="AG335" i="2"/>
  <c r="AG353" i="2"/>
  <c r="AG478" i="2"/>
  <c r="AG184" i="2"/>
  <c r="AG97" i="2"/>
  <c r="AG650" i="2"/>
  <c r="AG385" i="2"/>
  <c r="AG659" i="2"/>
  <c r="AG338" i="2"/>
  <c r="AG230" i="2"/>
  <c r="AG396" i="2"/>
  <c r="AG25" i="2"/>
  <c r="AG143" i="2"/>
  <c r="AG495" i="2"/>
  <c r="AG20" i="2"/>
  <c r="AG41" i="2"/>
  <c r="AG661" i="2"/>
  <c r="AG370" i="2"/>
  <c r="N90" i="3" s="1"/>
  <c r="AG341" i="2"/>
  <c r="AG449" i="2"/>
  <c r="N116" i="3" s="1"/>
  <c r="AG68" i="2"/>
  <c r="N5" i="3" s="1"/>
  <c r="AG22" i="2"/>
  <c r="AG342" i="2"/>
  <c r="AG136" i="2"/>
  <c r="AG718" i="2"/>
  <c r="AG171" i="2"/>
  <c r="N62" i="3" s="1"/>
  <c r="AG297" i="2"/>
  <c r="AG553" i="2"/>
  <c r="AG76" i="2"/>
  <c r="AG80" i="2"/>
  <c r="N83" i="3" s="1"/>
  <c r="AG377" i="2"/>
  <c r="AG331" i="2"/>
  <c r="AG626" i="2"/>
  <c r="AG426" i="2"/>
  <c r="AG332" i="2"/>
  <c r="AG235" i="2"/>
  <c r="AG154" i="2"/>
  <c r="AG14" i="2"/>
  <c r="N30" i="3" s="1"/>
  <c r="AG194" i="2"/>
  <c r="AG160" i="2"/>
  <c r="AG446" i="2"/>
  <c r="N96" i="3" s="1"/>
  <c r="AG374" i="2"/>
  <c r="AG418" i="2"/>
  <c r="N95" i="3" s="1"/>
  <c r="AG319" i="2"/>
  <c r="AG610" i="2"/>
  <c r="AG665" i="2"/>
  <c r="N123" i="3" s="1"/>
  <c r="AG673" i="2"/>
  <c r="AG18" i="2"/>
  <c r="N28" i="3" s="1"/>
  <c r="AG339" i="2"/>
  <c r="AG244" i="2"/>
  <c r="AG368" i="2"/>
  <c r="AG402" i="2"/>
  <c r="AG594" i="2"/>
  <c r="AG507" i="2"/>
  <c r="AG444" i="2"/>
  <c r="AG93" i="2"/>
  <c r="AG215" i="2"/>
  <c r="AG124" i="2"/>
  <c r="AG656" i="2"/>
  <c r="AG521" i="2"/>
  <c r="AG146" i="2"/>
  <c r="AG467" i="2"/>
  <c r="AG175" i="2"/>
  <c r="AG455" i="2"/>
  <c r="AG24" i="2"/>
  <c r="AG519" i="2"/>
  <c r="AG200" i="2"/>
  <c r="AG334" i="2"/>
  <c r="AG419" i="2"/>
  <c r="AG498" i="2"/>
  <c r="AG635" i="2"/>
  <c r="AG65" i="2"/>
  <c r="AG729" i="2"/>
  <c r="AG237" i="2"/>
  <c r="AG468" i="2"/>
  <c r="AG515" i="2"/>
  <c r="AG517" i="2"/>
  <c r="AG540" i="2"/>
  <c r="AG393" i="2"/>
  <c r="AG161" i="2"/>
  <c r="AG54" i="2"/>
  <c r="N4" i="3" s="1"/>
  <c r="AG634" i="2"/>
  <c r="N122" i="3" s="1"/>
  <c r="AG217" i="2"/>
  <c r="AG81" i="2"/>
  <c r="AG523" i="2"/>
  <c r="AG654" i="2"/>
  <c r="AG636" i="2"/>
  <c r="AG15" i="2"/>
  <c r="AG560" i="2"/>
  <c r="AG302" i="2"/>
  <c r="AG627" i="2"/>
  <c r="AG695" i="2"/>
  <c r="AG457" i="2"/>
  <c r="AG407" i="2"/>
  <c r="AG84" i="2"/>
  <c r="N31" i="3" s="1"/>
  <c r="AG163" i="2"/>
  <c r="AG660" i="2"/>
  <c r="AG172" i="2"/>
  <c r="AG312" i="2"/>
  <c r="AG571" i="2"/>
  <c r="AG36" i="2"/>
  <c r="AG502" i="2"/>
  <c r="AG340" i="2"/>
  <c r="AG605" i="2"/>
  <c r="AG316" i="2"/>
  <c r="AG579" i="2"/>
  <c r="AG197" i="2"/>
  <c r="AG44" i="2"/>
  <c r="AG611" i="2"/>
  <c r="AG686" i="2"/>
  <c r="AG429" i="2"/>
  <c r="AG469" i="2"/>
  <c r="AG242" i="2"/>
  <c r="AG389" i="2"/>
  <c r="N9" i="3" s="1"/>
  <c r="AG291" i="2"/>
  <c r="AG646" i="2"/>
  <c r="AG487" i="2"/>
  <c r="N117" i="3" s="1"/>
  <c r="AG58" i="2"/>
  <c r="AG648" i="2"/>
  <c r="AG176" i="2"/>
  <c r="AG489" i="2"/>
  <c r="AG5" i="2"/>
  <c r="AG499" i="2"/>
  <c r="N118" i="3" s="1"/>
  <c r="AG75" i="2"/>
  <c r="AG274" i="2"/>
  <c r="AG412" i="2"/>
  <c r="AG541" i="2"/>
  <c r="AG189" i="2"/>
  <c r="AG243" i="2"/>
  <c r="AG138" i="2"/>
  <c r="AG323" i="2"/>
  <c r="AG186" i="2"/>
  <c r="AG379" i="2"/>
  <c r="AG257" i="2"/>
  <c r="AG74" i="2"/>
  <c r="AG294" i="2"/>
  <c r="AG34" i="2"/>
  <c r="AG229" i="2"/>
  <c r="N70" i="3" s="1"/>
  <c r="AG355" i="2"/>
  <c r="AG520" i="2"/>
  <c r="AG524" i="2"/>
  <c r="AG672" i="2"/>
  <c r="AG79" i="2"/>
  <c r="AG19" i="2"/>
  <c r="AG631" i="2"/>
  <c r="AG390" i="2"/>
  <c r="AG149" i="2"/>
  <c r="N67" i="3" s="1"/>
  <c r="AG363" i="2"/>
  <c r="AG442" i="2"/>
  <c r="AG510" i="2"/>
  <c r="AG28" i="2"/>
  <c r="AG359" i="2"/>
  <c r="AG104" i="2"/>
  <c r="N32" i="3" s="1"/>
  <c r="AG45" i="2"/>
  <c r="N19" i="3" s="1"/>
  <c r="AG592" i="2"/>
  <c r="AG386" i="2"/>
  <c r="AG598" i="2"/>
  <c r="AG475" i="2"/>
  <c r="AG433" i="2"/>
  <c r="N115" i="3" s="1"/>
  <c r="AG107" i="2"/>
  <c r="AG51" i="2"/>
  <c r="AG447" i="2"/>
  <c r="AG251" i="2"/>
  <c r="AG465" i="2"/>
  <c r="AG466" i="2"/>
  <c r="AG589" i="2"/>
  <c r="AG414" i="2"/>
  <c r="AG710" i="2"/>
  <c r="AG584" i="2"/>
  <c r="AG508" i="2"/>
  <c r="AG337" i="2"/>
  <c r="AG103" i="2"/>
  <c r="AG696" i="2"/>
  <c r="AG52" i="2"/>
  <c r="N7" i="3" s="1"/>
  <c r="AG62" i="2"/>
  <c r="N48" i="3" s="1"/>
  <c r="AG434" i="2"/>
  <c r="AG428" i="2"/>
  <c r="AG432" i="2"/>
  <c r="AG252" i="2"/>
  <c r="AG387" i="2"/>
  <c r="AG360" i="2"/>
  <c r="N89" i="3" s="1"/>
  <c r="AG511" i="2"/>
  <c r="AG193" i="2"/>
  <c r="N16" i="3" s="1"/>
  <c r="AG552" i="2"/>
  <c r="AG490" i="2"/>
  <c r="AG35" i="2"/>
  <c r="AG21" i="2"/>
  <c r="AG525" i="2"/>
  <c r="AG177" i="2"/>
  <c r="AG723" i="2"/>
  <c r="AG126" i="2"/>
  <c r="AG350" i="2"/>
  <c r="AG458" i="2"/>
  <c r="AG566" i="2"/>
  <c r="AG408" i="2"/>
  <c r="AG167" i="2"/>
  <c r="AG453" i="2"/>
  <c r="AG49" i="2"/>
  <c r="AG135" i="2"/>
  <c r="AG503" i="2"/>
  <c r="AG599" i="2"/>
  <c r="AG643" i="2"/>
  <c r="AG125" i="2"/>
  <c r="AG301" i="2"/>
  <c r="AG195" i="2"/>
  <c r="AG152" i="2"/>
  <c r="AG69" i="2"/>
  <c r="AG351" i="2"/>
  <c r="AG102" i="2"/>
  <c r="AG3" i="2"/>
  <c r="N43" i="3" s="1"/>
  <c r="AG169" i="2"/>
  <c r="AG685" i="2"/>
  <c r="AG216" i="2"/>
  <c r="N2" i="3" s="1"/>
  <c r="AG173" i="2"/>
  <c r="AG691" i="2"/>
  <c r="AG559" i="2"/>
  <c r="AG493" i="2"/>
  <c r="AG82" i="2"/>
  <c r="AG166" i="2"/>
  <c r="AG212" i="2"/>
  <c r="AG356" i="2"/>
  <c r="AG245" i="2"/>
  <c r="AG479" i="2"/>
  <c r="AG118" i="2"/>
  <c r="AG564" i="2"/>
  <c r="AG198" i="2"/>
  <c r="N72" i="3" s="1"/>
  <c r="AG4" i="2"/>
  <c r="N8" i="3" s="1"/>
  <c r="AG67" i="2"/>
  <c r="AG358" i="2"/>
  <c r="AG616" i="2"/>
  <c r="AG250" i="2"/>
  <c r="AG304" i="2"/>
  <c r="AG31" i="2"/>
  <c r="AG162" i="2"/>
  <c r="AG127" i="2"/>
  <c r="AG119" i="2"/>
  <c r="AG371" i="2"/>
  <c r="AG544" i="2"/>
  <c r="AG53" i="2"/>
  <c r="AG329" i="2"/>
  <c r="AG652" i="2"/>
  <c r="AG57" i="2"/>
  <c r="AG211" i="2"/>
  <c r="AG538" i="2"/>
  <c r="AG430" i="2"/>
  <c r="AG513" i="2"/>
  <c r="AG506" i="2"/>
  <c r="AG158" i="2"/>
  <c r="AG615" i="2"/>
  <c r="AG639" i="2"/>
  <c r="AG133" i="2"/>
  <c r="AG440" i="2"/>
  <c r="AG262" i="2"/>
  <c r="AG415" i="2"/>
  <c r="AG287" i="2"/>
  <c r="AG141" i="2"/>
  <c r="AG373" i="2"/>
  <c r="AG317" i="2"/>
  <c r="AG122" i="2"/>
  <c r="AG32" i="2"/>
  <c r="AG208" i="2"/>
  <c r="AG203" i="2"/>
  <c r="N56" i="3" s="1"/>
  <c r="AG148" i="2"/>
  <c r="AG687" i="2"/>
  <c r="AG110" i="2"/>
  <c r="AG443" i="2"/>
  <c r="AG150" i="2"/>
  <c r="AG155" i="2"/>
  <c r="N15" i="3" s="1"/>
  <c r="AG459" i="2"/>
  <c r="AG2" i="2"/>
  <c r="AG462" i="2"/>
  <c r="AG92" i="2"/>
  <c r="AG174" i="2"/>
  <c r="AG640" i="2"/>
  <c r="AG27" i="2"/>
  <c r="AG56" i="2"/>
  <c r="AG206" i="2"/>
  <c r="AG70" i="2"/>
  <c r="AG717" i="2"/>
  <c r="AG47" i="2"/>
  <c r="AG280" i="2"/>
  <c r="AG157" i="2"/>
  <c r="AG388" i="2"/>
  <c r="AG9" i="2"/>
  <c r="AG549" i="2"/>
  <c r="AG731" i="2"/>
  <c r="AG582" i="2"/>
  <c r="AG239" i="2"/>
  <c r="AG470" i="2"/>
  <c r="AG409" i="2"/>
  <c r="AG170" i="2"/>
  <c r="AG181" i="2"/>
  <c r="AG435" i="2"/>
  <c r="AG66" i="2"/>
  <c r="AG606" i="2"/>
  <c r="AG116" i="2"/>
  <c r="AG504" i="2"/>
  <c r="AG29" i="2"/>
  <c r="AG320" i="2"/>
  <c r="AG137" i="2"/>
  <c r="AG16" i="2"/>
  <c r="N13" i="3" s="1"/>
  <c r="AG48" i="2"/>
  <c r="AG46" i="2"/>
  <c r="AG431" i="2"/>
  <c r="AG259" i="2"/>
  <c r="AG554" i="2"/>
  <c r="AG348" i="2"/>
  <c r="AG569" i="2"/>
  <c r="N98" i="3" s="1"/>
  <c r="AG227" i="2"/>
  <c r="N40" i="3" s="1"/>
  <c r="AG684" i="2"/>
  <c r="AG12" i="2"/>
  <c r="AG576" i="2"/>
  <c r="AG362" i="2"/>
  <c r="AG647" i="2"/>
  <c r="AG11" i="2"/>
  <c r="N53" i="3" s="1"/>
  <c r="AG178" i="2"/>
  <c r="N105" i="3" s="1"/>
  <c r="AG706" i="2"/>
  <c r="AG129" i="2"/>
  <c r="AG676" i="2"/>
  <c r="AG500" i="2"/>
  <c r="AG655" i="2"/>
  <c r="AG531" i="2"/>
  <c r="AG314" i="2"/>
  <c r="AG568" i="2"/>
  <c r="AG494" i="2"/>
  <c r="AG669" i="2"/>
  <c r="AG182" i="2"/>
  <c r="AG214" i="2"/>
  <c r="AG313" i="2"/>
  <c r="AG437" i="2"/>
  <c r="AG30" i="2"/>
  <c r="AG218" i="2"/>
  <c r="AG117" i="2"/>
  <c r="AG13" i="2"/>
  <c r="AG247" i="2"/>
  <c r="AG460" i="2"/>
  <c r="AG488" i="2"/>
  <c r="AG607" i="2"/>
  <c r="AG37" i="2"/>
  <c r="AG300" i="2"/>
  <c r="AG221" i="2"/>
  <c r="AG548" i="2"/>
  <c r="AG134" i="2"/>
  <c r="AG236" i="2"/>
  <c r="AG63" i="2"/>
  <c r="AG6" i="2"/>
  <c r="AG403" i="2"/>
  <c r="AG275" i="2"/>
  <c r="AG264" i="2"/>
  <c r="AG219" i="2"/>
  <c r="AG436" i="2"/>
  <c r="AG505" i="2"/>
  <c r="AG413" i="2"/>
  <c r="AG730" i="2"/>
  <c r="AG86" i="2"/>
  <c r="N74" i="3" s="1"/>
  <c r="AG420" i="2"/>
  <c r="AG678" i="2"/>
  <c r="AG698" i="2"/>
  <c r="AG151" i="2"/>
  <c r="AG604" i="2"/>
  <c r="AG651" i="2"/>
  <c r="AG547" i="2"/>
  <c r="N51" i="3" s="1"/>
  <c r="AG10" i="2"/>
  <c r="AG254" i="2"/>
  <c r="AG709" i="2"/>
  <c r="AG8" i="2"/>
  <c r="N47" i="3" s="1"/>
  <c r="AG7" i="2"/>
  <c r="N41" i="3" s="1"/>
  <c r="AG542" i="2"/>
  <c r="AG265" i="2"/>
  <c r="AG491" i="2"/>
  <c r="AG144" i="2"/>
  <c r="AG421" i="2"/>
  <c r="AG587" i="2"/>
  <c r="AG677" i="2"/>
  <c r="AG168" i="2"/>
  <c r="AG464" i="2"/>
  <c r="AG109" i="2"/>
  <c r="N46" i="3" s="1"/>
  <c r="AG532" i="2"/>
  <c r="N97" i="3" s="1"/>
  <c r="AG121" i="2"/>
  <c r="AG284" i="2"/>
  <c r="AG628" i="2"/>
  <c r="AG99" i="2"/>
  <c r="AG664" i="2"/>
  <c r="AG400" i="2"/>
  <c r="AG130" i="2"/>
  <c r="N66" i="3" s="1"/>
  <c r="AG278" i="2"/>
  <c r="AG326" i="2"/>
  <c r="AG299" i="2"/>
  <c r="AG578" i="2"/>
  <c r="AG721" i="2"/>
  <c r="AG153" i="2"/>
  <c r="AG482" i="2"/>
  <c r="AG512" i="2"/>
  <c r="AG231" i="2"/>
  <c r="AG303" i="2"/>
  <c r="N111" i="3" s="1"/>
  <c r="AG653" i="2"/>
  <c r="AG255" i="2"/>
  <c r="AG23" i="2"/>
  <c r="N22" i="3" s="1"/>
  <c r="AG179" i="2"/>
  <c r="N85" i="3" s="1"/>
  <c r="AG561" i="2"/>
  <c r="N63" i="3" s="1"/>
  <c r="AG720" i="2"/>
  <c r="AG641" i="2"/>
  <c r="AG357" i="2"/>
  <c r="AG256" i="2"/>
  <c r="AG666" i="2"/>
  <c r="AG282" i="2"/>
  <c r="AG42" i="2"/>
  <c r="AG567" i="2"/>
  <c r="AG94" i="2"/>
  <c r="AG321" i="2"/>
  <c r="AG267" i="2"/>
  <c r="AG343" i="2"/>
  <c r="AG26" i="2"/>
  <c r="AG139" i="2"/>
  <c r="AG416" i="2"/>
  <c r="AG713" i="2"/>
  <c r="AG288" i="2"/>
  <c r="AG649" i="2"/>
  <c r="AG64" i="2"/>
  <c r="AG246" i="2"/>
  <c r="AG272" i="2"/>
  <c r="AG642" i="2"/>
  <c r="AG248" i="2"/>
  <c r="AG719" i="2"/>
  <c r="N126" i="3" s="1"/>
  <c r="AG715" i="2"/>
  <c r="AG43" i="2"/>
  <c r="AG33" i="2"/>
  <c r="N10" i="3" s="1"/>
  <c r="AG330" i="2"/>
  <c r="AG570" i="2"/>
  <c r="AG456" i="2"/>
  <c r="AG529" i="2"/>
  <c r="AG612" i="2"/>
  <c r="AG61" i="2"/>
  <c r="AG78" i="2"/>
  <c r="AG575" i="2"/>
  <c r="AG296" i="2"/>
  <c r="AG572" i="2"/>
  <c r="AG614" i="2"/>
  <c r="AG241" i="2"/>
  <c r="N65" i="3" s="1"/>
  <c r="AG645" i="2"/>
  <c r="AG574" i="2"/>
  <c r="AG452" i="2"/>
  <c r="AG349" i="2"/>
  <c r="AG603" i="2"/>
  <c r="AG220" i="2"/>
  <c r="AG391" i="2"/>
  <c r="AG534" i="2"/>
  <c r="AG454" i="2"/>
  <c r="AG573" i="2"/>
  <c r="AG131" i="2"/>
  <c r="AG344" i="2"/>
  <c r="AG671" i="2"/>
  <c r="AG369" i="2"/>
  <c r="AG187" i="2"/>
  <c r="AG232" i="2"/>
  <c r="N102" i="3" s="1"/>
  <c r="AG702" i="2"/>
  <c r="AG258" i="2"/>
  <c r="AG298" i="2"/>
  <c r="AG474" i="2"/>
  <c r="AG445" i="2"/>
  <c r="AG563" i="2"/>
  <c r="AG581" i="2"/>
  <c r="AG562" i="2"/>
  <c r="AG448" i="2"/>
  <c r="AG722" i="2"/>
  <c r="AG471" i="2"/>
  <c r="AG222" i="2"/>
  <c r="AG100" i="2"/>
  <c r="AG595" i="2"/>
  <c r="AG83" i="2"/>
  <c r="AG40" i="2"/>
  <c r="AG451" i="2"/>
  <c r="AG583" i="2"/>
  <c r="AG590" i="2"/>
  <c r="AG539" i="2"/>
  <c r="AG55" i="2"/>
  <c r="AG382" i="2"/>
  <c r="AG732" i="2"/>
  <c r="AG305" i="2"/>
  <c r="AG260" i="2"/>
  <c r="N86" i="3" s="1"/>
  <c r="AG201" i="2"/>
  <c r="AG633" i="2"/>
  <c r="AG580" i="2"/>
  <c r="N120" i="3" s="1"/>
  <c r="AG190" i="2"/>
  <c r="N75" i="3" s="1"/>
  <c r="AG405" i="2"/>
  <c r="AG114" i="2"/>
  <c r="AG381" i="2"/>
  <c r="N114" i="3" s="1"/>
  <c r="AG132" i="2"/>
  <c r="AG111" i="2"/>
  <c r="AG705" i="2"/>
  <c r="AG658" i="2"/>
  <c r="AG196" i="2"/>
  <c r="AG279" i="2"/>
  <c r="AG438" i="2"/>
  <c r="AG73" i="2"/>
  <c r="AG106" i="2"/>
  <c r="AG617" i="2"/>
  <c r="AG486" i="2"/>
  <c r="AG668" i="2"/>
  <c r="AG145" i="2"/>
  <c r="AG558" i="2"/>
  <c r="AG71" i="2"/>
  <c r="N73" i="3" s="1"/>
  <c r="AG670" i="2"/>
  <c r="AG439" i="2"/>
  <c r="AG509" i="2"/>
  <c r="AG427" i="2"/>
  <c r="AG537" i="2"/>
  <c r="N103" i="3" s="1"/>
  <c r="AG397" i="2"/>
  <c r="AG273" i="2"/>
  <c r="AG120" i="2"/>
  <c r="AG619" i="2"/>
  <c r="N121" i="3" s="1"/>
  <c r="AG325" i="2"/>
  <c r="AG50" i="2"/>
  <c r="AG638" i="2"/>
  <c r="AG528" i="2"/>
  <c r="AG346" i="2"/>
  <c r="AG620" i="2"/>
  <c r="AG345" i="2"/>
  <c r="AG249" i="2"/>
  <c r="AG315" i="2"/>
  <c r="AG600" i="2"/>
  <c r="AG516" i="2"/>
  <c r="AG228" i="2"/>
  <c r="AG88" i="2"/>
  <c r="AG637" i="2"/>
  <c r="AG697" i="2"/>
  <c r="AG630" i="2"/>
  <c r="AG536" i="2"/>
  <c r="AG226" i="2"/>
  <c r="AG667" i="2"/>
  <c r="AG192" i="2"/>
  <c r="AG202" i="2"/>
  <c r="AG372" i="2"/>
  <c r="AG700" i="2"/>
  <c r="AG98" i="2"/>
  <c r="AG423" i="2"/>
  <c r="AG629" i="2"/>
  <c r="AG714" i="2"/>
  <c r="AG209" i="2"/>
  <c r="AG716" i="2"/>
  <c r="AG140" i="2"/>
  <c r="AG85" i="2"/>
  <c r="AG424" i="2"/>
  <c r="AG223" i="2"/>
  <c r="AG72" i="2"/>
  <c r="N11" i="3" s="1"/>
  <c r="AG207" i="2"/>
  <c r="AG91" i="2"/>
  <c r="AG682" i="2"/>
  <c r="AG644" i="2"/>
  <c r="AG290" i="2"/>
  <c r="N92" i="3" s="1"/>
  <c r="AG281" i="2"/>
  <c r="AG724" i="2"/>
  <c r="AG602" i="2"/>
  <c r="AG609" i="2"/>
  <c r="AG270" i="2"/>
  <c r="AG736" i="2"/>
  <c r="AG618" i="2"/>
  <c r="AG533" i="2"/>
  <c r="AG401" i="2"/>
  <c r="AG112" i="2"/>
  <c r="AG268" i="2"/>
  <c r="AG593" i="2"/>
  <c r="AG234" i="2"/>
  <c r="N39" i="3" s="1"/>
  <c r="AG688" i="2"/>
  <c r="AG735" i="2"/>
  <c r="AG87" i="2"/>
  <c r="AG481" i="2"/>
  <c r="AG550" i="2"/>
  <c r="N52" i="3" s="1"/>
  <c r="AG472" i="2"/>
  <c r="AG535" i="2"/>
  <c r="AG308" i="2"/>
  <c r="N88" i="3" s="1"/>
  <c r="AG526" i="2"/>
  <c r="AG492" i="2"/>
  <c r="AG501" i="2"/>
  <c r="AG240" i="2"/>
  <c r="AG608" i="2"/>
  <c r="AG703" i="2"/>
  <c r="AG253" i="2"/>
  <c r="AG398" i="2"/>
  <c r="AG522" i="2"/>
  <c r="AG128" i="2"/>
  <c r="AG699" i="2"/>
  <c r="AG725" i="2"/>
  <c r="AG711" i="2"/>
  <c r="AG90" i="2"/>
  <c r="AG286" i="2"/>
  <c r="AG556" i="2"/>
  <c r="AG496" i="2"/>
  <c r="AG185" i="2"/>
  <c r="AG674" i="2"/>
  <c r="AG328" i="2"/>
  <c r="AG263" i="2"/>
  <c r="AG277" i="2"/>
  <c r="AG364" i="2"/>
  <c r="AG188" i="2"/>
  <c r="AG404" i="2"/>
  <c r="AG367" i="2"/>
  <c r="AG261" i="2"/>
  <c r="AG551" i="2"/>
  <c r="AG480" i="2"/>
  <c r="AG295" i="2"/>
  <c r="AG601" i="2"/>
  <c r="AG399" i="2"/>
  <c r="AG417" i="2"/>
  <c r="AG597" i="2"/>
  <c r="AG586" i="2"/>
  <c r="AG159" i="2"/>
  <c r="AG588" i="2"/>
  <c r="AG266" i="2"/>
  <c r="AG693" i="2"/>
  <c r="AG269" i="2"/>
  <c r="AG361" i="2"/>
  <c r="AG199" i="2"/>
  <c r="AG680" i="2"/>
  <c r="N124" i="3" s="1"/>
  <c r="AG734" i="2"/>
  <c r="AG624" i="2"/>
  <c r="AG621" i="2"/>
  <c r="AG683" i="2"/>
  <c r="N125" i="3" s="1"/>
  <c r="AG565" i="2"/>
  <c r="AG679" i="2"/>
  <c r="AG309" i="2"/>
  <c r="AG485" i="2"/>
  <c r="AG657" i="2"/>
  <c r="AG663" i="2"/>
  <c r="AG577" i="2"/>
  <c r="AG545" i="2"/>
  <c r="AG707" i="2"/>
  <c r="AG497" i="2"/>
  <c r="AG727" i="2"/>
  <c r="AG681" i="2"/>
  <c r="N104" i="3" s="1"/>
  <c r="AG689" i="2"/>
  <c r="AG518" i="2"/>
  <c r="AG662" i="2"/>
  <c r="AG690" i="2"/>
  <c r="AG701" i="2"/>
  <c r="AG704" i="2"/>
  <c r="AG728" i="2"/>
  <c r="AG733" i="2"/>
  <c r="AG623" i="2"/>
  <c r="AG692" i="2"/>
  <c r="AG712" i="2"/>
  <c r="AG726" i="2"/>
  <c r="AG737" i="2"/>
  <c r="AF622" i="2"/>
  <c r="AF483" i="2"/>
  <c r="AF476" i="2"/>
  <c r="AF95" i="2"/>
  <c r="M110" i="3" s="1"/>
  <c r="AF210" i="2"/>
  <c r="AF352" i="2"/>
  <c r="AF292" i="2"/>
  <c r="AF311" i="2"/>
  <c r="AF463" i="2"/>
  <c r="AF596" i="2"/>
  <c r="AF180" i="2"/>
  <c r="AF318" i="2"/>
  <c r="AF108" i="2"/>
  <c r="AF632" i="2"/>
  <c r="AF147" i="2"/>
  <c r="AF557" i="2"/>
  <c r="AF384" i="2"/>
  <c r="AF625" i="2"/>
  <c r="AF59" i="2"/>
  <c r="AF378" i="2"/>
  <c r="AF425" i="2"/>
  <c r="AF354" i="2"/>
  <c r="AF238" i="2"/>
  <c r="AF365" i="2"/>
  <c r="AF527" i="2"/>
  <c r="AF555" i="2"/>
  <c r="AF293" i="2"/>
  <c r="AF164" i="2"/>
  <c r="AF101" i="2"/>
  <c r="AF585" i="2"/>
  <c r="AF376" i="2"/>
  <c r="M94" i="3" s="1"/>
  <c r="AF694" i="2"/>
  <c r="AF708" i="2"/>
  <c r="AF142" i="2"/>
  <c r="AF77" i="2"/>
  <c r="AF366" i="2"/>
  <c r="AF422" i="2"/>
  <c r="AF17" i="2"/>
  <c r="M35" i="3" s="1"/>
  <c r="AF675" i="2"/>
  <c r="AF411" i="2"/>
  <c r="AF60" i="2"/>
  <c r="AF276" i="2"/>
  <c r="AF461" i="2"/>
  <c r="AF204" i="2"/>
  <c r="M49" i="3" s="1"/>
  <c r="AF473" i="2"/>
  <c r="AF383" i="2"/>
  <c r="AF233" i="2"/>
  <c r="AF591" i="2"/>
  <c r="AF327" i="2"/>
  <c r="AF477" i="2"/>
  <c r="AF347" i="2"/>
  <c r="AF322" i="2"/>
  <c r="AF410" i="2"/>
  <c r="AF306" i="2"/>
  <c r="M87" i="3" s="1"/>
  <c r="AF441" i="2"/>
  <c r="AF225" i="2"/>
  <c r="AF191" i="2"/>
  <c r="AF484" i="2"/>
  <c r="AF406" i="2"/>
  <c r="AF283" i="2"/>
  <c r="AF450" i="2"/>
  <c r="AF271" i="2"/>
  <c r="AF205" i="2"/>
  <c r="AF310" i="2"/>
  <c r="AF336" i="2"/>
  <c r="AF324" i="2"/>
  <c r="AF96" i="2"/>
  <c r="AF285" i="2"/>
  <c r="AF289" i="2"/>
  <c r="M68" i="3" s="1"/>
  <c r="AF530" i="2"/>
  <c r="AF123" i="2"/>
  <c r="AF375" i="2"/>
  <c r="AF543" i="2"/>
  <c r="AF156" i="2"/>
  <c r="AF394" i="2"/>
  <c r="AF115" i="2"/>
  <c r="AF89" i="2"/>
  <c r="AF183" i="2"/>
  <c r="AF224" i="2"/>
  <c r="AF165" i="2"/>
  <c r="AF38" i="2"/>
  <c r="AF395" i="2"/>
  <c r="AF613" i="2"/>
  <c r="AF333" i="2"/>
  <c r="AF546" i="2"/>
  <c r="AF380" i="2"/>
  <c r="AF113" i="2"/>
  <c r="AF514" i="2"/>
  <c r="AF213" i="2"/>
  <c r="AF39" i="2"/>
  <c r="M64" i="3" s="1"/>
  <c r="AF105" i="2"/>
  <c r="AF392" i="2"/>
  <c r="AF307" i="2"/>
  <c r="AF335" i="2"/>
  <c r="AF353" i="2"/>
  <c r="AF478" i="2"/>
  <c r="AF184" i="2"/>
  <c r="AF97" i="2"/>
  <c r="AF650" i="2"/>
  <c r="AF385" i="2"/>
  <c r="AF659" i="2"/>
  <c r="AF338" i="2"/>
  <c r="AF230" i="2"/>
  <c r="AF396" i="2"/>
  <c r="AF25" i="2"/>
  <c r="AF143" i="2"/>
  <c r="AF495" i="2"/>
  <c r="AF20" i="2"/>
  <c r="M34" i="3" s="1"/>
  <c r="AF41" i="2"/>
  <c r="AF661" i="2"/>
  <c r="AF370" i="2"/>
  <c r="M90" i="3" s="1"/>
  <c r="AF341" i="2"/>
  <c r="AF449" i="2"/>
  <c r="M116" i="3" s="1"/>
  <c r="AF68" i="2"/>
  <c r="M5" i="3" s="1"/>
  <c r="AF22" i="2"/>
  <c r="AF342" i="2"/>
  <c r="AF136" i="2"/>
  <c r="AF718" i="2"/>
  <c r="AF171" i="2"/>
  <c r="M62" i="3" s="1"/>
  <c r="AF297" i="2"/>
  <c r="AF553" i="2"/>
  <c r="AF76" i="2"/>
  <c r="AF80" i="2"/>
  <c r="M83" i="3" s="1"/>
  <c r="AF377" i="2"/>
  <c r="AF331" i="2"/>
  <c r="AF626" i="2"/>
  <c r="AF426" i="2"/>
  <c r="AF332" i="2"/>
  <c r="AF235" i="2"/>
  <c r="AF154" i="2"/>
  <c r="AF14" i="2"/>
  <c r="AF194" i="2"/>
  <c r="AF160" i="2"/>
  <c r="AF446" i="2"/>
  <c r="M96" i="3" s="1"/>
  <c r="AF374" i="2"/>
  <c r="AF418" i="2"/>
  <c r="M95" i="3" s="1"/>
  <c r="AF319" i="2"/>
  <c r="AF610" i="2"/>
  <c r="AF665" i="2"/>
  <c r="M123" i="3" s="1"/>
  <c r="AF673" i="2"/>
  <c r="AF18" i="2"/>
  <c r="M28" i="3" s="1"/>
  <c r="AF339" i="2"/>
  <c r="AF244" i="2"/>
  <c r="AF368" i="2"/>
  <c r="AF402" i="2"/>
  <c r="AF594" i="2"/>
  <c r="AF507" i="2"/>
  <c r="AF444" i="2"/>
  <c r="AF93" i="2"/>
  <c r="AF215" i="2"/>
  <c r="AF124" i="2"/>
  <c r="AF656" i="2"/>
  <c r="AF521" i="2"/>
  <c r="AF146" i="2"/>
  <c r="AF467" i="2"/>
  <c r="AF175" i="2"/>
  <c r="AF455" i="2"/>
  <c r="AF24" i="2"/>
  <c r="AF519" i="2"/>
  <c r="AF200" i="2"/>
  <c r="AF334" i="2"/>
  <c r="AF419" i="2"/>
  <c r="AF498" i="2"/>
  <c r="AF635" i="2"/>
  <c r="AF65" i="2"/>
  <c r="AF729" i="2"/>
  <c r="AF237" i="2"/>
  <c r="AF468" i="2"/>
  <c r="AF515" i="2"/>
  <c r="AF517" i="2"/>
  <c r="AF540" i="2"/>
  <c r="AF393" i="2"/>
  <c r="AF161" i="2"/>
  <c r="AF54" i="2"/>
  <c r="M4" i="3" s="1"/>
  <c r="AF634" i="2"/>
  <c r="M122" i="3" s="1"/>
  <c r="AF217" i="2"/>
  <c r="AF81" i="2"/>
  <c r="AF523" i="2"/>
  <c r="AF654" i="2"/>
  <c r="AF636" i="2"/>
  <c r="AF15" i="2"/>
  <c r="AF560" i="2"/>
  <c r="AF302" i="2"/>
  <c r="AF627" i="2"/>
  <c r="AF695" i="2"/>
  <c r="AF457" i="2"/>
  <c r="AF407" i="2"/>
  <c r="AF84" i="2"/>
  <c r="M31" i="3" s="1"/>
  <c r="AF163" i="2"/>
  <c r="AF660" i="2"/>
  <c r="AF172" i="2"/>
  <c r="AF312" i="2"/>
  <c r="AF571" i="2"/>
  <c r="AF36" i="2"/>
  <c r="AF502" i="2"/>
  <c r="AF340" i="2"/>
  <c r="M107" i="3" s="1"/>
  <c r="AF605" i="2"/>
  <c r="AF316" i="2"/>
  <c r="AF579" i="2"/>
  <c r="AF197" i="2"/>
  <c r="AF44" i="2"/>
  <c r="AF611" i="2"/>
  <c r="AF686" i="2"/>
  <c r="AF429" i="2"/>
  <c r="AF469" i="2"/>
  <c r="AF242" i="2"/>
  <c r="AF389" i="2"/>
  <c r="M9" i="3" s="1"/>
  <c r="AF291" i="2"/>
  <c r="AF646" i="2"/>
  <c r="AF487" i="2"/>
  <c r="M117" i="3" s="1"/>
  <c r="AF58" i="2"/>
  <c r="AF648" i="2"/>
  <c r="AF176" i="2"/>
  <c r="AF489" i="2"/>
  <c r="AF5" i="2"/>
  <c r="AF499" i="2"/>
  <c r="M118" i="3" s="1"/>
  <c r="AF75" i="2"/>
  <c r="AF274" i="2"/>
  <c r="AF412" i="2"/>
  <c r="AF541" i="2"/>
  <c r="AF189" i="2"/>
  <c r="AF243" i="2"/>
  <c r="AF138" i="2"/>
  <c r="AF323" i="2"/>
  <c r="AF186" i="2"/>
  <c r="AF379" i="2"/>
  <c r="AF257" i="2"/>
  <c r="AF74" i="2"/>
  <c r="AF294" i="2"/>
  <c r="AF34" i="2"/>
  <c r="AF229" i="2"/>
  <c r="M70" i="3" s="1"/>
  <c r="AF355" i="2"/>
  <c r="AF520" i="2"/>
  <c r="AF524" i="2"/>
  <c r="AF672" i="2"/>
  <c r="AF79" i="2"/>
  <c r="AF19" i="2"/>
  <c r="AF631" i="2"/>
  <c r="AF390" i="2"/>
  <c r="AF149" i="2"/>
  <c r="AF363" i="2"/>
  <c r="AF442" i="2"/>
  <c r="AF510" i="2"/>
  <c r="AF28" i="2"/>
  <c r="AF359" i="2"/>
  <c r="AF104" i="2"/>
  <c r="M32" i="3" s="1"/>
  <c r="AF45" i="2"/>
  <c r="M19" i="3" s="1"/>
  <c r="AF592" i="2"/>
  <c r="AF386" i="2"/>
  <c r="AF598" i="2"/>
  <c r="AF475" i="2"/>
  <c r="AF433" i="2"/>
  <c r="M115" i="3" s="1"/>
  <c r="AF107" i="2"/>
  <c r="AF51" i="2"/>
  <c r="AF447" i="2"/>
  <c r="AF251" i="2"/>
  <c r="AF465" i="2"/>
  <c r="AF466" i="2"/>
  <c r="AF589" i="2"/>
  <c r="AF414" i="2"/>
  <c r="AF710" i="2"/>
  <c r="AF584" i="2"/>
  <c r="AF508" i="2"/>
  <c r="AF337" i="2"/>
  <c r="AF103" i="2"/>
  <c r="AF696" i="2"/>
  <c r="AF52" i="2"/>
  <c r="M7" i="3" s="1"/>
  <c r="AF62" i="2"/>
  <c r="M48" i="3" s="1"/>
  <c r="AF434" i="2"/>
  <c r="AF428" i="2"/>
  <c r="AF432" i="2"/>
  <c r="AF252" i="2"/>
  <c r="AF387" i="2"/>
  <c r="AF360" i="2"/>
  <c r="M89" i="3" s="1"/>
  <c r="AF511" i="2"/>
  <c r="AF193" i="2"/>
  <c r="M16" i="3" s="1"/>
  <c r="AF552" i="2"/>
  <c r="AF490" i="2"/>
  <c r="AF35" i="2"/>
  <c r="AF21" i="2"/>
  <c r="AF525" i="2"/>
  <c r="AF177" i="2"/>
  <c r="AF723" i="2"/>
  <c r="AF126" i="2"/>
  <c r="AF350" i="2"/>
  <c r="AF458" i="2"/>
  <c r="AF566" i="2"/>
  <c r="AF408" i="2"/>
  <c r="AF167" i="2"/>
  <c r="AF453" i="2"/>
  <c r="AF49" i="2"/>
  <c r="AF135" i="2"/>
  <c r="AF503" i="2"/>
  <c r="AF599" i="2"/>
  <c r="AF643" i="2"/>
  <c r="AF125" i="2"/>
  <c r="AF301" i="2"/>
  <c r="AF195" i="2"/>
  <c r="AF152" i="2"/>
  <c r="AF69" i="2"/>
  <c r="AF351" i="2"/>
  <c r="AF102" i="2"/>
  <c r="AF3" i="2"/>
  <c r="M43" i="3" s="1"/>
  <c r="AF169" i="2"/>
  <c r="AF685" i="2"/>
  <c r="AF216" i="2"/>
  <c r="M2" i="3" s="1"/>
  <c r="AF173" i="2"/>
  <c r="AF691" i="2"/>
  <c r="AF559" i="2"/>
  <c r="AF493" i="2"/>
  <c r="AF82" i="2"/>
  <c r="AF166" i="2"/>
  <c r="AF212" i="2"/>
  <c r="AF356" i="2"/>
  <c r="AF245" i="2"/>
  <c r="AF479" i="2"/>
  <c r="AF118" i="2"/>
  <c r="AF564" i="2"/>
  <c r="AF198" i="2"/>
  <c r="AF4" i="2"/>
  <c r="M8" i="3" s="1"/>
  <c r="AF67" i="2"/>
  <c r="AF358" i="2"/>
  <c r="AF616" i="2"/>
  <c r="AF250" i="2"/>
  <c r="AF304" i="2"/>
  <c r="AF31" i="2"/>
  <c r="AF162" i="2"/>
  <c r="AF127" i="2"/>
  <c r="AF119" i="2"/>
  <c r="AF371" i="2"/>
  <c r="AF544" i="2"/>
  <c r="AF53" i="2"/>
  <c r="AF329" i="2"/>
  <c r="AF652" i="2"/>
  <c r="AF57" i="2"/>
  <c r="AF211" i="2"/>
  <c r="AF538" i="2"/>
  <c r="AF430" i="2"/>
  <c r="AF513" i="2"/>
  <c r="AF506" i="2"/>
  <c r="AF158" i="2"/>
  <c r="AF615" i="2"/>
  <c r="AF639" i="2"/>
  <c r="AF133" i="2"/>
  <c r="AF440" i="2"/>
  <c r="AF262" i="2"/>
  <c r="AF415" i="2"/>
  <c r="AF287" i="2"/>
  <c r="AF141" i="2"/>
  <c r="AF373" i="2"/>
  <c r="AF317" i="2"/>
  <c r="AF122" i="2"/>
  <c r="M44" i="3" s="1"/>
  <c r="AF32" i="2"/>
  <c r="AF208" i="2"/>
  <c r="AF203" i="2"/>
  <c r="M56" i="3" s="1"/>
  <c r="AF148" i="2"/>
  <c r="AF687" i="2"/>
  <c r="AF110" i="2"/>
  <c r="AF443" i="2"/>
  <c r="AF150" i="2"/>
  <c r="AF155" i="2"/>
  <c r="M15" i="3" s="1"/>
  <c r="AF459" i="2"/>
  <c r="AF2" i="2"/>
  <c r="M6" i="3" s="1"/>
  <c r="AF462" i="2"/>
  <c r="AF92" i="2"/>
  <c r="AF174" i="2"/>
  <c r="AF640" i="2"/>
  <c r="AF27" i="2"/>
  <c r="AF56" i="2"/>
  <c r="M58" i="3" s="1"/>
  <c r="AF206" i="2"/>
  <c r="AF70" i="2"/>
  <c r="AF717" i="2"/>
  <c r="AF47" i="2"/>
  <c r="AF280" i="2"/>
  <c r="AF157" i="2"/>
  <c r="AF388" i="2"/>
  <c r="AF9" i="2"/>
  <c r="AF549" i="2"/>
  <c r="AF731" i="2"/>
  <c r="AF582" i="2"/>
  <c r="AF239" i="2"/>
  <c r="AF470" i="2"/>
  <c r="AF409" i="2"/>
  <c r="AF170" i="2"/>
  <c r="AF181" i="2"/>
  <c r="AF435" i="2"/>
  <c r="AF66" i="2"/>
  <c r="AF606" i="2"/>
  <c r="AF116" i="2"/>
  <c r="AF504" i="2"/>
  <c r="AF29" i="2"/>
  <c r="AF320" i="2"/>
  <c r="AF137" i="2"/>
  <c r="AF16" i="2"/>
  <c r="M13" i="3" s="1"/>
  <c r="AF48" i="2"/>
  <c r="AF46" i="2"/>
  <c r="AF431" i="2"/>
  <c r="AF259" i="2"/>
  <c r="AF554" i="2"/>
  <c r="AF348" i="2"/>
  <c r="AF569" i="2"/>
  <c r="M98" i="3" s="1"/>
  <c r="AF227" i="2"/>
  <c r="M40" i="3" s="1"/>
  <c r="AF684" i="2"/>
  <c r="AF12" i="2"/>
  <c r="AF576" i="2"/>
  <c r="AF362" i="2"/>
  <c r="AF647" i="2"/>
  <c r="AF11" i="2"/>
  <c r="M53" i="3" s="1"/>
  <c r="AF178" i="2"/>
  <c r="M105" i="3" s="1"/>
  <c r="AF706" i="2"/>
  <c r="AF129" i="2"/>
  <c r="AF676" i="2"/>
  <c r="AF500" i="2"/>
  <c r="AF655" i="2"/>
  <c r="AF531" i="2"/>
  <c r="AF314" i="2"/>
  <c r="AF568" i="2"/>
  <c r="AF494" i="2"/>
  <c r="AF669" i="2"/>
  <c r="AF182" i="2"/>
  <c r="AF214" i="2"/>
  <c r="AF313" i="2"/>
  <c r="AF437" i="2"/>
  <c r="AF30" i="2"/>
  <c r="AF218" i="2"/>
  <c r="AF117" i="2"/>
  <c r="AF13" i="2"/>
  <c r="AF247" i="2"/>
  <c r="AF460" i="2"/>
  <c r="AF488" i="2"/>
  <c r="AF607" i="2"/>
  <c r="AF37" i="2"/>
  <c r="M20" i="3" s="1"/>
  <c r="AF300" i="2"/>
  <c r="AF221" i="2"/>
  <c r="AF548" i="2"/>
  <c r="AF134" i="2"/>
  <c r="AF236" i="2"/>
  <c r="AF63" i="2"/>
  <c r="AF6" i="2"/>
  <c r="AF403" i="2"/>
  <c r="AF275" i="2"/>
  <c r="AF264" i="2"/>
  <c r="AF219" i="2"/>
  <c r="AF436" i="2"/>
  <c r="AF505" i="2"/>
  <c r="AF413" i="2"/>
  <c r="AF730" i="2"/>
  <c r="AF86" i="2"/>
  <c r="AF420" i="2"/>
  <c r="AF678" i="2"/>
  <c r="AF698" i="2"/>
  <c r="AF151" i="2"/>
  <c r="AF604" i="2"/>
  <c r="AF651" i="2"/>
  <c r="AF547" i="2"/>
  <c r="M51" i="3" s="1"/>
  <c r="AF10" i="2"/>
  <c r="AF254" i="2"/>
  <c r="AF709" i="2"/>
  <c r="AF8" i="2"/>
  <c r="M47" i="3" s="1"/>
  <c r="AF7" i="2"/>
  <c r="M41" i="3" s="1"/>
  <c r="AF542" i="2"/>
  <c r="AF265" i="2"/>
  <c r="AF491" i="2"/>
  <c r="AF144" i="2"/>
  <c r="AF421" i="2"/>
  <c r="AF587" i="2"/>
  <c r="AF677" i="2"/>
  <c r="AF168" i="2"/>
  <c r="AF464" i="2"/>
  <c r="AF109" i="2"/>
  <c r="M46" i="3" s="1"/>
  <c r="AF532" i="2"/>
  <c r="M97" i="3" s="1"/>
  <c r="AF121" i="2"/>
  <c r="AF284" i="2"/>
  <c r="AF628" i="2"/>
  <c r="AF99" i="2"/>
  <c r="AF664" i="2"/>
  <c r="AF400" i="2"/>
  <c r="AF130" i="2"/>
  <c r="M66" i="3" s="1"/>
  <c r="AF278" i="2"/>
  <c r="AF326" i="2"/>
  <c r="AF299" i="2"/>
  <c r="AF578" i="2"/>
  <c r="AF721" i="2"/>
  <c r="AF153" i="2"/>
  <c r="AF482" i="2"/>
  <c r="AF512" i="2"/>
  <c r="AF231" i="2"/>
  <c r="AF303" i="2"/>
  <c r="M111" i="3" s="1"/>
  <c r="AF653" i="2"/>
  <c r="AF255" i="2"/>
  <c r="AF23" i="2"/>
  <c r="M22" i="3" s="1"/>
  <c r="AF179" i="2"/>
  <c r="M85" i="3" s="1"/>
  <c r="AF561" i="2"/>
  <c r="M63" i="3" s="1"/>
  <c r="AF720" i="2"/>
  <c r="AF641" i="2"/>
  <c r="AF357" i="2"/>
  <c r="AF256" i="2"/>
  <c r="AF666" i="2"/>
  <c r="AF282" i="2"/>
  <c r="AF42" i="2"/>
  <c r="AF567" i="2"/>
  <c r="AF94" i="2"/>
  <c r="AF321" i="2"/>
  <c r="AF267" i="2"/>
  <c r="AF343" i="2"/>
  <c r="AF26" i="2"/>
  <c r="M55" i="3" s="1"/>
  <c r="AF139" i="2"/>
  <c r="AF416" i="2"/>
  <c r="AF713" i="2"/>
  <c r="AF288" i="2"/>
  <c r="AF649" i="2"/>
  <c r="AF64" i="2"/>
  <c r="AF246" i="2"/>
  <c r="AF272" i="2"/>
  <c r="AF642" i="2"/>
  <c r="AF248" i="2"/>
  <c r="AF719" i="2"/>
  <c r="AF715" i="2"/>
  <c r="AF43" i="2"/>
  <c r="AF33" i="2"/>
  <c r="M10" i="3" s="1"/>
  <c r="AF330" i="2"/>
  <c r="AF570" i="2"/>
  <c r="AF456" i="2"/>
  <c r="AF529" i="2"/>
  <c r="AF612" i="2"/>
  <c r="AF61" i="2"/>
  <c r="AF78" i="2"/>
  <c r="AF575" i="2"/>
  <c r="AF296" i="2"/>
  <c r="AF572" i="2"/>
  <c r="AF614" i="2"/>
  <c r="AF241" i="2"/>
  <c r="M65" i="3" s="1"/>
  <c r="AF645" i="2"/>
  <c r="AF574" i="2"/>
  <c r="AF452" i="2"/>
  <c r="AF349" i="2"/>
  <c r="AF603" i="2"/>
  <c r="AF220" i="2"/>
  <c r="AF391" i="2"/>
  <c r="AF534" i="2"/>
  <c r="AF454" i="2"/>
  <c r="AF573" i="2"/>
  <c r="AF131" i="2"/>
  <c r="AF344" i="2"/>
  <c r="AF671" i="2"/>
  <c r="AF369" i="2"/>
  <c r="AF187" i="2"/>
  <c r="AF232" i="2"/>
  <c r="M102" i="3" s="1"/>
  <c r="AF702" i="2"/>
  <c r="AF258" i="2"/>
  <c r="AF298" i="2"/>
  <c r="AF474" i="2"/>
  <c r="AF445" i="2"/>
  <c r="AF563" i="2"/>
  <c r="AF581" i="2"/>
  <c r="AF562" i="2"/>
  <c r="AF448" i="2"/>
  <c r="AF722" i="2"/>
  <c r="AF471" i="2"/>
  <c r="AF222" i="2"/>
  <c r="AF100" i="2"/>
  <c r="AF595" i="2"/>
  <c r="AF83" i="2"/>
  <c r="AF40" i="2"/>
  <c r="AF451" i="2"/>
  <c r="AF583" i="2"/>
  <c r="AF590" i="2"/>
  <c r="AF539" i="2"/>
  <c r="AF55" i="2"/>
  <c r="AF382" i="2"/>
  <c r="AF732" i="2"/>
  <c r="AF305" i="2"/>
  <c r="AF260" i="2"/>
  <c r="M86" i="3" s="1"/>
  <c r="AF201" i="2"/>
  <c r="AF633" i="2"/>
  <c r="AF580" i="2"/>
  <c r="M120" i="3" s="1"/>
  <c r="AF190" i="2"/>
  <c r="M75" i="3" s="1"/>
  <c r="AF405" i="2"/>
  <c r="AF114" i="2"/>
  <c r="AF381" i="2"/>
  <c r="M114" i="3" s="1"/>
  <c r="AF132" i="2"/>
  <c r="AF111" i="2"/>
  <c r="AF705" i="2"/>
  <c r="AF658" i="2"/>
  <c r="AF196" i="2"/>
  <c r="AF279" i="2"/>
  <c r="AF438" i="2"/>
  <c r="AF73" i="2"/>
  <c r="AF106" i="2"/>
  <c r="AF617" i="2"/>
  <c r="AF486" i="2"/>
  <c r="AF668" i="2"/>
  <c r="AF145" i="2"/>
  <c r="AF558" i="2"/>
  <c r="AF71" i="2"/>
  <c r="M73" i="3" s="1"/>
  <c r="AF670" i="2"/>
  <c r="AF439" i="2"/>
  <c r="AF509" i="2"/>
  <c r="AF427" i="2"/>
  <c r="AF537" i="2"/>
  <c r="M103" i="3" s="1"/>
  <c r="AF397" i="2"/>
  <c r="AF273" i="2"/>
  <c r="AF120" i="2"/>
  <c r="AF619" i="2"/>
  <c r="M121" i="3" s="1"/>
  <c r="AF325" i="2"/>
  <c r="AF50" i="2"/>
  <c r="AF638" i="2"/>
  <c r="AF528" i="2"/>
  <c r="AF346" i="2"/>
  <c r="AF620" i="2"/>
  <c r="AF345" i="2"/>
  <c r="AF249" i="2"/>
  <c r="AF315" i="2"/>
  <c r="AF600" i="2"/>
  <c r="AF516" i="2"/>
  <c r="AF228" i="2"/>
  <c r="AF88" i="2"/>
  <c r="AF637" i="2"/>
  <c r="AF697" i="2"/>
  <c r="AF630" i="2"/>
  <c r="AF536" i="2"/>
  <c r="AF226" i="2"/>
  <c r="AF667" i="2"/>
  <c r="AF192" i="2"/>
  <c r="AF202" i="2"/>
  <c r="AF372" i="2"/>
  <c r="AF700" i="2"/>
  <c r="AF98" i="2"/>
  <c r="AF423" i="2"/>
  <c r="AF629" i="2"/>
  <c r="AF714" i="2"/>
  <c r="AF209" i="2"/>
  <c r="AF716" i="2"/>
  <c r="AF140" i="2"/>
  <c r="AF85" i="2"/>
  <c r="AF424" i="2"/>
  <c r="AF223" i="2"/>
  <c r="AF72" i="2"/>
  <c r="AF207" i="2"/>
  <c r="AF91" i="2"/>
  <c r="AF682" i="2"/>
  <c r="AF644" i="2"/>
  <c r="AF290" i="2"/>
  <c r="M92" i="3" s="1"/>
  <c r="AF281" i="2"/>
  <c r="AF724" i="2"/>
  <c r="AF602" i="2"/>
  <c r="AF609" i="2"/>
  <c r="AF270" i="2"/>
  <c r="AF736" i="2"/>
  <c r="AF618" i="2"/>
  <c r="AF533" i="2"/>
  <c r="AF401" i="2"/>
  <c r="AF112" i="2"/>
  <c r="AF268" i="2"/>
  <c r="AF593" i="2"/>
  <c r="AF234" i="2"/>
  <c r="AF688" i="2"/>
  <c r="AF735" i="2"/>
  <c r="AF87" i="2"/>
  <c r="AF481" i="2"/>
  <c r="AF550" i="2"/>
  <c r="M52" i="3" s="1"/>
  <c r="AF472" i="2"/>
  <c r="AF535" i="2"/>
  <c r="AF308" i="2"/>
  <c r="M88" i="3" s="1"/>
  <c r="AF526" i="2"/>
  <c r="AF492" i="2"/>
  <c r="AF501" i="2"/>
  <c r="AF240" i="2"/>
  <c r="AF608" i="2"/>
  <c r="AF703" i="2"/>
  <c r="AF253" i="2"/>
  <c r="AF398" i="2"/>
  <c r="AF522" i="2"/>
  <c r="AF128" i="2"/>
  <c r="AF699" i="2"/>
  <c r="AF725" i="2"/>
  <c r="AF711" i="2"/>
  <c r="AF90" i="2"/>
  <c r="AF286" i="2"/>
  <c r="AF556" i="2"/>
  <c r="AF496" i="2"/>
  <c r="AF185" i="2"/>
  <c r="AF674" i="2"/>
  <c r="AF328" i="2"/>
  <c r="AF263" i="2"/>
  <c r="AF277" i="2"/>
  <c r="AF364" i="2"/>
  <c r="AF188" i="2"/>
  <c r="AF404" i="2"/>
  <c r="AF367" i="2"/>
  <c r="AF261" i="2"/>
  <c r="AF551" i="2"/>
  <c r="AF480" i="2"/>
  <c r="AF295" i="2"/>
  <c r="AF601" i="2"/>
  <c r="AF399" i="2"/>
  <c r="AF417" i="2"/>
  <c r="AF597" i="2"/>
  <c r="AF586" i="2"/>
  <c r="AF159" i="2"/>
  <c r="AF588" i="2"/>
  <c r="AF266" i="2"/>
  <c r="AF693" i="2"/>
  <c r="AF269" i="2"/>
  <c r="AF361" i="2"/>
  <c r="AF199" i="2"/>
  <c r="AF680" i="2"/>
  <c r="M124" i="3" s="1"/>
  <c r="AF734" i="2"/>
  <c r="AF624" i="2"/>
  <c r="AF621" i="2"/>
  <c r="AF683" i="2"/>
  <c r="M125" i="3" s="1"/>
  <c r="AF565" i="2"/>
  <c r="AF679" i="2"/>
  <c r="AF309" i="2"/>
  <c r="AF485" i="2"/>
  <c r="AF657" i="2"/>
  <c r="AF663" i="2"/>
  <c r="AF577" i="2"/>
  <c r="AF545" i="2"/>
  <c r="AF707" i="2"/>
  <c r="AF497" i="2"/>
  <c r="AF727" i="2"/>
  <c r="AF681" i="2"/>
  <c r="M104" i="3" s="1"/>
  <c r="AF689" i="2"/>
  <c r="AF518" i="2"/>
  <c r="AF662" i="2"/>
  <c r="AF690" i="2"/>
  <c r="AF701" i="2"/>
  <c r="AF704" i="2"/>
  <c r="AF728" i="2"/>
  <c r="AF733" i="2"/>
  <c r="AF623" i="2"/>
  <c r="AF692" i="2"/>
  <c r="AF712" i="2"/>
  <c r="AF726" i="2"/>
  <c r="AF737" i="2"/>
  <c r="AE622" i="2"/>
  <c r="AE483" i="2"/>
  <c r="AE476" i="2"/>
  <c r="AE95" i="2"/>
  <c r="L110" i="3" s="1"/>
  <c r="AE210" i="2"/>
  <c r="AE352" i="2"/>
  <c r="AE292" i="2"/>
  <c r="AE311" i="2"/>
  <c r="AE463" i="2"/>
  <c r="AE596" i="2"/>
  <c r="AE180" i="2"/>
  <c r="AE318" i="2"/>
  <c r="AE108" i="2"/>
  <c r="AE632" i="2"/>
  <c r="AE147" i="2"/>
  <c r="AE557" i="2"/>
  <c r="AE384" i="2"/>
  <c r="AE625" i="2"/>
  <c r="AE59" i="2"/>
  <c r="L45" i="3" s="1"/>
  <c r="AE378" i="2"/>
  <c r="AE425" i="2"/>
  <c r="AE354" i="2"/>
  <c r="AE238" i="2"/>
  <c r="AE365" i="2"/>
  <c r="AE527" i="2"/>
  <c r="AE555" i="2"/>
  <c r="AE293" i="2"/>
  <c r="AE164" i="2"/>
  <c r="AE101" i="2"/>
  <c r="AE585" i="2"/>
  <c r="AE376" i="2"/>
  <c r="L94" i="3" s="1"/>
  <c r="AE694" i="2"/>
  <c r="AE708" i="2"/>
  <c r="AE142" i="2"/>
  <c r="L84" i="3" s="1"/>
  <c r="AE77" i="2"/>
  <c r="AE366" i="2"/>
  <c r="AE422" i="2"/>
  <c r="AE17" i="2"/>
  <c r="L35" i="3" s="1"/>
  <c r="AE675" i="2"/>
  <c r="AE411" i="2"/>
  <c r="AE60" i="2"/>
  <c r="AE276" i="2"/>
  <c r="AE461" i="2"/>
  <c r="AE204" i="2"/>
  <c r="L49" i="3" s="1"/>
  <c r="AE473" i="2"/>
  <c r="AE383" i="2"/>
  <c r="AE233" i="2"/>
  <c r="AE591" i="2"/>
  <c r="AE327" i="2"/>
  <c r="AE477" i="2"/>
  <c r="AE347" i="2"/>
  <c r="AE322" i="2"/>
  <c r="AE410" i="2"/>
  <c r="AE306" i="2"/>
  <c r="L87" i="3" s="1"/>
  <c r="AE441" i="2"/>
  <c r="AE225" i="2"/>
  <c r="AE191" i="2"/>
  <c r="AE484" i="2"/>
  <c r="AE406" i="2"/>
  <c r="AE283" i="2"/>
  <c r="AE450" i="2"/>
  <c r="AE271" i="2"/>
  <c r="AE205" i="2"/>
  <c r="AE310" i="2"/>
  <c r="AE336" i="2"/>
  <c r="AE324" i="2"/>
  <c r="AE96" i="2"/>
  <c r="AE285" i="2"/>
  <c r="AE289" i="2"/>
  <c r="AE530" i="2"/>
  <c r="AE123" i="2"/>
  <c r="AE375" i="2"/>
  <c r="AE543" i="2"/>
  <c r="AE156" i="2"/>
  <c r="AE394" i="2"/>
  <c r="AE115" i="2"/>
  <c r="AE89" i="2"/>
  <c r="AE183" i="2"/>
  <c r="AE224" i="2"/>
  <c r="AE165" i="2"/>
  <c r="AE38" i="2"/>
  <c r="AE395" i="2"/>
  <c r="AE613" i="2"/>
  <c r="AE333" i="2"/>
  <c r="AE546" i="2"/>
  <c r="AE380" i="2"/>
  <c r="AE113" i="2"/>
  <c r="AE514" i="2"/>
  <c r="AE213" i="2"/>
  <c r="AE39" i="2"/>
  <c r="L64" i="3" s="1"/>
  <c r="AE105" i="2"/>
  <c r="AE392" i="2"/>
  <c r="AE307" i="2"/>
  <c r="AE335" i="2"/>
  <c r="AE353" i="2"/>
  <c r="AE478" i="2"/>
  <c r="AE184" i="2"/>
  <c r="AE97" i="2"/>
  <c r="AE650" i="2"/>
  <c r="AE385" i="2"/>
  <c r="AE659" i="2"/>
  <c r="AE338" i="2"/>
  <c r="AE230" i="2"/>
  <c r="AE396" i="2"/>
  <c r="AE25" i="2"/>
  <c r="AE143" i="2"/>
  <c r="AE495" i="2"/>
  <c r="AE20" i="2"/>
  <c r="AE41" i="2"/>
  <c r="AE661" i="2"/>
  <c r="AE370" i="2"/>
  <c r="L90" i="3" s="1"/>
  <c r="AE341" i="2"/>
  <c r="AE449" i="2"/>
  <c r="L116" i="3" s="1"/>
  <c r="AE68" i="2"/>
  <c r="L5" i="3" s="1"/>
  <c r="AE22" i="2"/>
  <c r="AE342" i="2"/>
  <c r="AE136" i="2"/>
  <c r="AE718" i="2"/>
  <c r="AE171" i="2"/>
  <c r="L62" i="3" s="1"/>
  <c r="AE297" i="2"/>
  <c r="AE553" i="2"/>
  <c r="AE76" i="2"/>
  <c r="AE80" i="2"/>
  <c r="AE377" i="2"/>
  <c r="AE331" i="2"/>
  <c r="AE626" i="2"/>
  <c r="AE426" i="2"/>
  <c r="AE332" i="2"/>
  <c r="AE235" i="2"/>
  <c r="AE154" i="2"/>
  <c r="AE14" i="2"/>
  <c r="AE194" i="2"/>
  <c r="AE160" i="2"/>
  <c r="AE446" i="2"/>
  <c r="L96" i="3" s="1"/>
  <c r="AE374" i="2"/>
  <c r="AE418" i="2"/>
  <c r="L95" i="3" s="1"/>
  <c r="AE319" i="2"/>
  <c r="AE610" i="2"/>
  <c r="AE665" i="2"/>
  <c r="L123" i="3" s="1"/>
  <c r="AE673" i="2"/>
  <c r="AE18" i="2"/>
  <c r="L28" i="3" s="1"/>
  <c r="AE339" i="2"/>
  <c r="AE244" i="2"/>
  <c r="AE368" i="2"/>
  <c r="AE402" i="2"/>
  <c r="AE594" i="2"/>
  <c r="AE507" i="2"/>
  <c r="AE444" i="2"/>
  <c r="AE93" i="2"/>
  <c r="AE215" i="2"/>
  <c r="AE124" i="2"/>
  <c r="AE656" i="2"/>
  <c r="AE521" i="2"/>
  <c r="AE146" i="2"/>
  <c r="AE467" i="2"/>
  <c r="AE175" i="2"/>
  <c r="AE455" i="2"/>
  <c r="AE24" i="2"/>
  <c r="AE519" i="2"/>
  <c r="AE200" i="2"/>
  <c r="AE334" i="2"/>
  <c r="AE419" i="2"/>
  <c r="AE498" i="2"/>
  <c r="AE635" i="2"/>
  <c r="AE65" i="2"/>
  <c r="AE729" i="2"/>
  <c r="AE237" i="2"/>
  <c r="AE468" i="2"/>
  <c r="AE515" i="2"/>
  <c r="AE517" i="2"/>
  <c r="AE540" i="2"/>
  <c r="AE393" i="2"/>
  <c r="AE161" i="2"/>
  <c r="AE54" i="2"/>
  <c r="L4" i="3" s="1"/>
  <c r="AE634" i="2"/>
  <c r="L122" i="3" s="1"/>
  <c r="AE217" i="2"/>
  <c r="AE81" i="2"/>
  <c r="AE523" i="2"/>
  <c r="AE654" i="2"/>
  <c r="AE636" i="2"/>
  <c r="AE15" i="2"/>
  <c r="AE560" i="2"/>
  <c r="AE302" i="2"/>
  <c r="AE627" i="2"/>
  <c r="AE695" i="2"/>
  <c r="AE457" i="2"/>
  <c r="AE407" i="2"/>
  <c r="AE84" i="2"/>
  <c r="L31" i="3" s="1"/>
  <c r="AE163" i="2"/>
  <c r="AE660" i="2"/>
  <c r="AE172" i="2"/>
  <c r="AE312" i="2"/>
  <c r="AE571" i="2"/>
  <c r="AE36" i="2"/>
  <c r="AE502" i="2"/>
  <c r="AE340" i="2"/>
  <c r="L107" i="3" s="1"/>
  <c r="AE605" i="2"/>
  <c r="AE316" i="2"/>
  <c r="AE579" i="2"/>
  <c r="AE197" i="2"/>
  <c r="AE44" i="2"/>
  <c r="AE611" i="2"/>
  <c r="AE686" i="2"/>
  <c r="AE429" i="2"/>
  <c r="AE469" i="2"/>
  <c r="AE242" i="2"/>
  <c r="AE389" i="2"/>
  <c r="L9" i="3" s="1"/>
  <c r="AE291" i="2"/>
  <c r="AE646" i="2"/>
  <c r="AE487" i="2"/>
  <c r="L117" i="3" s="1"/>
  <c r="AE58" i="2"/>
  <c r="AE648" i="2"/>
  <c r="AE176" i="2"/>
  <c r="AE489" i="2"/>
  <c r="AE5" i="2"/>
  <c r="AE499" i="2"/>
  <c r="L118" i="3" s="1"/>
  <c r="AE75" i="2"/>
  <c r="AE274" i="2"/>
  <c r="AE412" i="2"/>
  <c r="AE541" i="2"/>
  <c r="AE189" i="2"/>
  <c r="AE243" i="2"/>
  <c r="AE138" i="2"/>
  <c r="AE323" i="2"/>
  <c r="AE186" i="2"/>
  <c r="AE379" i="2"/>
  <c r="AE257" i="2"/>
  <c r="L81" i="3" s="1"/>
  <c r="AE74" i="2"/>
  <c r="AE294" i="2"/>
  <c r="AE34" i="2"/>
  <c r="AE229" i="2"/>
  <c r="L70" i="3" s="1"/>
  <c r="AE355" i="2"/>
  <c r="AE520" i="2"/>
  <c r="AE524" i="2"/>
  <c r="AE672" i="2"/>
  <c r="AE79" i="2"/>
  <c r="AE19" i="2"/>
  <c r="AE631" i="2"/>
  <c r="AE390" i="2"/>
  <c r="AE149" i="2"/>
  <c r="AE363" i="2"/>
  <c r="AE442" i="2"/>
  <c r="AE510" i="2"/>
  <c r="AE28" i="2"/>
  <c r="AE359" i="2"/>
  <c r="AE104" i="2"/>
  <c r="L32" i="3" s="1"/>
  <c r="AE45" i="2"/>
  <c r="L19" i="3" s="1"/>
  <c r="AE592" i="2"/>
  <c r="AE386" i="2"/>
  <c r="AE598" i="2"/>
  <c r="AE475" i="2"/>
  <c r="AE433" i="2"/>
  <c r="L115" i="3" s="1"/>
  <c r="AE107" i="2"/>
  <c r="AE51" i="2"/>
  <c r="AE447" i="2"/>
  <c r="AE251" i="2"/>
  <c r="AE465" i="2"/>
  <c r="AE466" i="2"/>
  <c r="AE589" i="2"/>
  <c r="AE414" i="2"/>
  <c r="AE710" i="2"/>
  <c r="AE584" i="2"/>
  <c r="AE508" i="2"/>
  <c r="AE337" i="2"/>
  <c r="AE103" i="2"/>
  <c r="AE696" i="2"/>
  <c r="AE52" i="2"/>
  <c r="L7" i="3" s="1"/>
  <c r="AE62" i="2"/>
  <c r="L48" i="3" s="1"/>
  <c r="AE434" i="2"/>
  <c r="AE428" i="2"/>
  <c r="AE432" i="2"/>
  <c r="AE252" i="2"/>
  <c r="AE387" i="2"/>
  <c r="AE360" i="2"/>
  <c r="L89" i="3" s="1"/>
  <c r="AE511" i="2"/>
  <c r="AE193" i="2"/>
  <c r="L16" i="3" s="1"/>
  <c r="AE552" i="2"/>
  <c r="AE490" i="2"/>
  <c r="AE35" i="2"/>
  <c r="AE21" i="2"/>
  <c r="AE525" i="2"/>
  <c r="AE177" i="2"/>
  <c r="AE723" i="2"/>
  <c r="AE126" i="2"/>
  <c r="AE350" i="2"/>
  <c r="AE458" i="2"/>
  <c r="AE566" i="2"/>
  <c r="AE408" i="2"/>
  <c r="AE167" i="2"/>
  <c r="AE453" i="2"/>
  <c r="AE49" i="2"/>
  <c r="AE135" i="2"/>
  <c r="AE503" i="2"/>
  <c r="AE599" i="2"/>
  <c r="AE643" i="2"/>
  <c r="AE125" i="2"/>
  <c r="AE301" i="2"/>
  <c r="AE195" i="2"/>
  <c r="AE152" i="2"/>
  <c r="AE69" i="2"/>
  <c r="AE351" i="2"/>
  <c r="AE102" i="2"/>
  <c r="AE3" i="2"/>
  <c r="L43" i="3" s="1"/>
  <c r="AE169" i="2"/>
  <c r="AE685" i="2"/>
  <c r="AE216" i="2"/>
  <c r="L2" i="3" s="1"/>
  <c r="AE173" i="2"/>
  <c r="AE691" i="2"/>
  <c r="AE559" i="2"/>
  <c r="AE493" i="2"/>
  <c r="AE82" i="2"/>
  <c r="AE166" i="2"/>
  <c r="AE212" i="2"/>
  <c r="AE356" i="2"/>
  <c r="AE245" i="2"/>
  <c r="AE479" i="2"/>
  <c r="AE118" i="2"/>
  <c r="AE564" i="2"/>
  <c r="AE198" i="2"/>
  <c r="AE4" i="2"/>
  <c r="L8" i="3" s="1"/>
  <c r="AE67" i="2"/>
  <c r="AE358" i="2"/>
  <c r="AE616" i="2"/>
  <c r="AE250" i="2"/>
  <c r="AE304" i="2"/>
  <c r="AE31" i="2"/>
  <c r="AE162" i="2"/>
  <c r="AE127" i="2"/>
  <c r="AE119" i="2"/>
  <c r="L17" i="3" s="1"/>
  <c r="AE371" i="2"/>
  <c r="AE544" i="2"/>
  <c r="AE53" i="2"/>
  <c r="AE329" i="2"/>
  <c r="AE652" i="2"/>
  <c r="AE57" i="2"/>
  <c r="AE211" i="2"/>
  <c r="AE538" i="2"/>
  <c r="AE430" i="2"/>
  <c r="AE513" i="2"/>
  <c r="AE506" i="2"/>
  <c r="AE158" i="2"/>
  <c r="AE615" i="2"/>
  <c r="AE639" i="2"/>
  <c r="AE133" i="2"/>
  <c r="AE440" i="2"/>
  <c r="AE262" i="2"/>
  <c r="AE415" i="2"/>
  <c r="AE287" i="2"/>
  <c r="AE141" i="2"/>
  <c r="AE373" i="2"/>
  <c r="AE317" i="2"/>
  <c r="AE122" i="2"/>
  <c r="AE32" i="2"/>
  <c r="AE208" i="2"/>
  <c r="AE203" i="2"/>
  <c r="L56" i="3" s="1"/>
  <c r="AE148" i="2"/>
  <c r="AE687" i="2"/>
  <c r="AE110" i="2"/>
  <c r="AE443" i="2"/>
  <c r="AE150" i="2"/>
  <c r="AE155" i="2"/>
  <c r="L15" i="3" s="1"/>
  <c r="AE459" i="2"/>
  <c r="AE2" i="2"/>
  <c r="L6" i="3" s="1"/>
  <c r="AE462" i="2"/>
  <c r="AE92" i="2"/>
  <c r="AE174" i="2"/>
  <c r="AE640" i="2"/>
  <c r="AE27" i="2"/>
  <c r="AE56" i="2"/>
  <c r="L58" i="3" s="1"/>
  <c r="AE206" i="2"/>
  <c r="AE70" i="2"/>
  <c r="AE717" i="2"/>
  <c r="AE47" i="2"/>
  <c r="AE280" i="2"/>
  <c r="AE157" i="2"/>
  <c r="AE388" i="2"/>
  <c r="AE9" i="2"/>
  <c r="AE549" i="2"/>
  <c r="AE731" i="2"/>
  <c r="AE582" i="2"/>
  <c r="AE239" i="2"/>
  <c r="AE470" i="2"/>
  <c r="AE409" i="2"/>
  <c r="L112" i="3" s="1"/>
  <c r="AE170" i="2"/>
  <c r="AE181" i="2"/>
  <c r="AE435" i="2"/>
  <c r="AE66" i="2"/>
  <c r="AE606" i="2"/>
  <c r="AE116" i="2"/>
  <c r="AE504" i="2"/>
  <c r="AE29" i="2"/>
  <c r="AE320" i="2"/>
  <c r="AE137" i="2"/>
  <c r="AE16" i="2"/>
  <c r="L13" i="3" s="1"/>
  <c r="AE48" i="2"/>
  <c r="AE46" i="2"/>
  <c r="AE431" i="2"/>
  <c r="AE259" i="2"/>
  <c r="AE554" i="2"/>
  <c r="AE348" i="2"/>
  <c r="AE569" i="2"/>
  <c r="L98" i="3" s="1"/>
  <c r="AE227" i="2"/>
  <c r="AE684" i="2"/>
  <c r="AE12" i="2"/>
  <c r="AE576" i="2"/>
  <c r="AE362" i="2"/>
  <c r="AE647" i="2"/>
  <c r="AE11" i="2"/>
  <c r="L53" i="3" s="1"/>
  <c r="AE178" i="2"/>
  <c r="L105" i="3" s="1"/>
  <c r="AE706" i="2"/>
  <c r="AE129" i="2"/>
  <c r="AE676" i="2"/>
  <c r="AE500" i="2"/>
  <c r="AE655" i="2"/>
  <c r="AE531" i="2"/>
  <c r="AE314" i="2"/>
  <c r="AE568" i="2"/>
  <c r="AE494" i="2"/>
  <c r="AE669" i="2"/>
  <c r="AE182" i="2"/>
  <c r="AE214" i="2"/>
  <c r="AE313" i="2"/>
  <c r="AE437" i="2"/>
  <c r="AE30" i="2"/>
  <c r="AE218" i="2"/>
  <c r="AE117" i="2"/>
  <c r="AE13" i="2"/>
  <c r="AE247" i="2"/>
  <c r="AE460" i="2"/>
  <c r="AE488" i="2"/>
  <c r="AE607" i="2"/>
  <c r="AE37" i="2"/>
  <c r="AE300" i="2"/>
  <c r="AE221" i="2"/>
  <c r="AE548" i="2"/>
  <c r="AE134" i="2"/>
  <c r="AE236" i="2"/>
  <c r="AE63" i="2"/>
  <c r="AE6" i="2"/>
  <c r="AE403" i="2"/>
  <c r="AE275" i="2"/>
  <c r="AE264" i="2"/>
  <c r="AE219" i="2"/>
  <c r="AE436" i="2"/>
  <c r="AE505" i="2"/>
  <c r="AE413" i="2"/>
  <c r="AE730" i="2"/>
  <c r="AE86" i="2"/>
  <c r="L74" i="3" s="1"/>
  <c r="AE420" i="2"/>
  <c r="AE678" i="2"/>
  <c r="AE698" i="2"/>
  <c r="AE151" i="2"/>
  <c r="AE604" i="2"/>
  <c r="AE651" i="2"/>
  <c r="AE547" i="2"/>
  <c r="L51" i="3" s="1"/>
  <c r="AE10" i="2"/>
  <c r="L29" i="3" s="1"/>
  <c r="AE254" i="2"/>
  <c r="AE709" i="2"/>
  <c r="AE8" i="2"/>
  <c r="L47" i="3" s="1"/>
  <c r="AE7" i="2"/>
  <c r="AE542" i="2"/>
  <c r="AE265" i="2"/>
  <c r="AE491" i="2"/>
  <c r="AE144" i="2"/>
  <c r="AE421" i="2"/>
  <c r="AE587" i="2"/>
  <c r="AE677" i="2"/>
  <c r="AE168" i="2"/>
  <c r="AE464" i="2"/>
  <c r="AE109" i="2"/>
  <c r="L46" i="3" s="1"/>
  <c r="AE532" i="2"/>
  <c r="L97" i="3" s="1"/>
  <c r="AE121" i="2"/>
  <c r="AE284" i="2"/>
  <c r="AE628" i="2"/>
  <c r="AE99" i="2"/>
  <c r="AE664" i="2"/>
  <c r="AE400" i="2"/>
  <c r="AE130" i="2"/>
  <c r="L66" i="3" s="1"/>
  <c r="AE278" i="2"/>
  <c r="AE326" i="2"/>
  <c r="L99" i="3" s="1"/>
  <c r="AE299" i="2"/>
  <c r="AE578" i="2"/>
  <c r="AE721" i="2"/>
  <c r="AE153" i="2"/>
  <c r="AE482" i="2"/>
  <c r="AE512" i="2"/>
  <c r="AE231" i="2"/>
  <c r="AE303" i="2"/>
  <c r="L111" i="3" s="1"/>
  <c r="AE653" i="2"/>
  <c r="AE255" i="2"/>
  <c r="AE23" i="2"/>
  <c r="L22" i="3" s="1"/>
  <c r="AE179" i="2"/>
  <c r="L85" i="3" s="1"/>
  <c r="AE561" i="2"/>
  <c r="L63" i="3" s="1"/>
  <c r="AE720" i="2"/>
  <c r="AE641" i="2"/>
  <c r="AE357" i="2"/>
  <c r="AE256" i="2"/>
  <c r="AE666" i="2"/>
  <c r="AE282" i="2"/>
  <c r="AE42" i="2"/>
  <c r="AE567" i="2"/>
  <c r="AE94" i="2"/>
  <c r="AE321" i="2"/>
  <c r="AE267" i="2"/>
  <c r="AE343" i="2"/>
  <c r="AE26" i="2"/>
  <c r="AE139" i="2"/>
  <c r="AE416" i="2"/>
  <c r="AE713" i="2"/>
  <c r="AE288" i="2"/>
  <c r="AE649" i="2"/>
  <c r="AE64" i="2"/>
  <c r="AE246" i="2"/>
  <c r="AE272" i="2"/>
  <c r="AE642" i="2"/>
  <c r="AE248" i="2"/>
  <c r="AE719" i="2"/>
  <c r="L126" i="3" s="1"/>
  <c r="AE715" i="2"/>
  <c r="AE43" i="2"/>
  <c r="AE33" i="2"/>
  <c r="L10" i="3" s="1"/>
  <c r="AE330" i="2"/>
  <c r="AE570" i="2"/>
  <c r="AE456" i="2"/>
  <c r="AE529" i="2"/>
  <c r="AE612" i="2"/>
  <c r="AE61" i="2"/>
  <c r="AE78" i="2"/>
  <c r="AE575" i="2"/>
  <c r="AE296" i="2"/>
  <c r="AE572" i="2"/>
  <c r="AE614" i="2"/>
  <c r="AE241" i="2"/>
  <c r="L65" i="3" s="1"/>
  <c r="AE645" i="2"/>
  <c r="AE574" i="2"/>
  <c r="AE452" i="2"/>
  <c r="AE349" i="2"/>
  <c r="AE603" i="2"/>
  <c r="AE220" i="2"/>
  <c r="AE391" i="2"/>
  <c r="AE534" i="2"/>
  <c r="AE454" i="2"/>
  <c r="AE573" i="2"/>
  <c r="AE131" i="2"/>
  <c r="AE344" i="2"/>
  <c r="AE671" i="2"/>
  <c r="AE369" i="2"/>
  <c r="AE187" i="2"/>
  <c r="AE232" i="2"/>
  <c r="L102" i="3" s="1"/>
  <c r="AE702" i="2"/>
  <c r="AE258" i="2"/>
  <c r="AE298" i="2"/>
  <c r="AE474" i="2"/>
  <c r="AE445" i="2"/>
  <c r="AE563" i="2"/>
  <c r="AE581" i="2"/>
  <c r="AE562" i="2"/>
  <c r="AE448" i="2"/>
  <c r="AE722" i="2"/>
  <c r="AE471" i="2"/>
  <c r="AE222" i="2"/>
  <c r="AE100" i="2"/>
  <c r="AE595" i="2"/>
  <c r="AE83" i="2"/>
  <c r="AE40" i="2"/>
  <c r="AE451" i="2"/>
  <c r="AE583" i="2"/>
  <c r="L113" i="3" s="1"/>
  <c r="AE590" i="2"/>
  <c r="AE539" i="2"/>
  <c r="AE55" i="2"/>
  <c r="AE382" i="2"/>
  <c r="AE732" i="2"/>
  <c r="AE305" i="2"/>
  <c r="AE260" i="2"/>
  <c r="L86" i="3" s="1"/>
  <c r="AE201" i="2"/>
  <c r="AE633" i="2"/>
  <c r="AE580" i="2"/>
  <c r="L120" i="3" s="1"/>
  <c r="AE190" i="2"/>
  <c r="L75" i="3" s="1"/>
  <c r="AE405" i="2"/>
  <c r="AE114" i="2"/>
  <c r="AE381" i="2"/>
  <c r="L114" i="3" s="1"/>
  <c r="AE132" i="2"/>
  <c r="AE111" i="2"/>
  <c r="AE705" i="2"/>
  <c r="AE658" i="2"/>
  <c r="AE196" i="2"/>
  <c r="AE279" i="2"/>
  <c r="AE438" i="2"/>
  <c r="AE73" i="2"/>
  <c r="AE106" i="2"/>
  <c r="AE617" i="2"/>
  <c r="AE486" i="2"/>
  <c r="AE668" i="2"/>
  <c r="AE145" i="2"/>
  <c r="AE558" i="2"/>
  <c r="AE71" i="2"/>
  <c r="L73" i="3" s="1"/>
  <c r="AE670" i="2"/>
  <c r="AE439" i="2"/>
  <c r="AE509" i="2"/>
  <c r="AE427" i="2"/>
  <c r="AE537" i="2"/>
  <c r="L103" i="3" s="1"/>
  <c r="AE397" i="2"/>
  <c r="AE273" i="2"/>
  <c r="AE120" i="2"/>
  <c r="AE619" i="2"/>
  <c r="L121" i="3" s="1"/>
  <c r="AE325" i="2"/>
  <c r="AE50" i="2"/>
  <c r="AE638" i="2"/>
  <c r="AE528" i="2"/>
  <c r="AE346" i="2"/>
  <c r="AE620" i="2"/>
  <c r="AE345" i="2"/>
  <c r="AE249" i="2"/>
  <c r="AE315" i="2"/>
  <c r="AE600" i="2"/>
  <c r="AE516" i="2"/>
  <c r="AE228" i="2"/>
  <c r="AE88" i="2"/>
  <c r="AE637" i="2"/>
  <c r="AE697" i="2"/>
  <c r="AE630" i="2"/>
  <c r="AE536" i="2"/>
  <c r="AE226" i="2"/>
  <c r="AE667" i="2"/>
  <c r="AE192" i="2"/>
  <c r="AE202" i="2"/>
  <c r="AE372" i="2"/>
  <c r="AE700" i="2"/>
  <c r="AE98" i="2"/>
  <c r="AE423" i="2"/>
  <c r="AE629" i="2"/>
  <c r="AE714" i="2"/>
  <c r="AE209" i="2"/>
  <c r="AE716" i="2"/>
  <c r="AE140" i="2"/>
  <c r="AE85" i="2"/>
  <c r="AE424" i="2"/>
  <c r="AE223" i="2"/>
  <c r="AE72" i="2"/>
  <c r="L11" i="3" s="1"/>
  <c r="AE207" i="2"/>
  <c r="AE91" i="2"/>
  <c r="AE682" i="2"/>
  <c r="AE644" i="2"/>
  <c r="AE290" i="2"/>
  <c r="L92" i="3" s="1"/>
  <c r="AE281" i="2"/>
  <c r="AE724" i="2"/>
  <c r="AE602" i="2"/>
  <c r="AE609" i="2"/>
  <c r="AE270" i="2"/>
  <c r="AE736" i="2"/>
  <c r="AE618" i="2"/>
  <c r="AE533" i="2"/>
  <c r="AE401" i="2"/>
  <c r="AE112" i="2"/>
  <c r="AE268" i="2"/>
  <c r="AE593" i="2"/>
  <c r="AE234" i="2"/>
  <c r="L39" i="3" s="1"/>
  <c r="AE688" i="2"/>
  <c r="AE735" i="2"/>
  <c r="AE87" i="2"/>
  <c r="AE481" i="2"/>
  <c r="AE550" i="2"/>
  <c r="L52" i="3" s="1"/>
  <c r="AE472" i="2"/>
  <c r="AE535" i="2"/>
  <c r="AE308" i="2"/>
  <c r="L88" i="3" s="1"/>
  <c r="AE526" i="2"/>
  <c r="AE492" i="2"/>
  <c r="AE501" i="2"/>
  <c r="AE240" i="2"/>
  <c r="AE608" i="2"/>
  <c r="AE703" i="2"/>
  <c r="AE253" i="2"/>
  <c r="AE398" i="2"/>
  <c r="AE522" i="2"/>
  <c r="AE128" i="2"/>
  <c r="AE699" i="2"/>
  <c r="AE725" i="2"/>
  <c r="AE711" i="2"/>
  <c r="AE90" i="2"/>
  <c r="AE286" i="2"/>
  <c r="AE556" i="2"/>
  <c r="AE496" i="2"/>
  <c r="AE185" i="2"/>
  <c r="AE674" i="2"/>
  <c r="AE328" i="2"/>
  <c r="AE263" i="2"/>
  <c r="AE277" i="2"/>
  <c r="AE364" i="2"/>
  <c r="AE188" i="2"/>
  <c r="AE404" i="2"/>
  <c r="AE367" i="2"/>
  <c r="AE261" i="2"/>
  <c r="AE551" i="2"/>
  <c r="AE480" i="2"/>
  <c r="AE295" i="2"/>
  <c r="AE601" i="2"/>
  <c r="AE399" i="2"/>
  <c r="AE417" i="2"/>
  <c r="AE597" i="2"/>
  <c r="AE586" i="2"/>
  <c r="AE159" i="2"/>
  <c r="AE588" i="2"/>
  <c r="AE266" i="2"/>
  <c r="AE693" i="2"/>
  <c r="AE269" i="2"/>
  <c r="AE361" i="2"/>
  <c r="AE199" i="2"/>
  <c r="AE680" i="2"/>
  <c r="L124" i="3" s="1"/>
  <c r="AE734" i="2"/>
  <c r="AE624" i="2"/>
  <c r="AE621" i="2"/>
  <c r="AE683" i="2"/>
  <c r="L125" i="3" s="1"/>
  <c r="AE565" i="2"/>
  <c r="AE679" i="2"/>
  <c r="AE309" i="2"/>
  <c r="AE485" i="2"/>
  <c r="AE657" i="2"/>
  <c r="AE663" i="2"/>
  <c r="AE577" i="2"/>
  <c r="AE545" i="2"/>
  <c r="AE707" i="2"/>
  <c r="AE497" i="2"/>
  <c r="AE727" i="2"/>
  <c r="AE681" i="2"/>
  <c r="L104" i="3" s="1"/>
  <c r="AE689" i="2"/>
  <c r="AE518" i="2"/>
  <c r="AE662" i="2"/>
  <c r="AE690" i="2"/>
  <c r="AE701" i="2"/>
  <c r="AE704" i="2"/>
  <c r="AE728" i="2"/>
  <c r="AE733" i="2"/>
  <c r="AE623" i="2"/>
  <c r="AE692" i="2"/>
  <c r="AE712" i="2"/>
  <c r="AE726" i="2"/>
  <c r="AE737" i="2"/>
  <c r="AD622" i="2"/>
  <c r="AD483" i="2"/>
  <c r="AD476" i="2"/>
  <c r="AD95" i="2"/>
  <c r="AD210" i="2"/>
  <c r="AD352" i="2"/>
  <c r="AD292" i="2"/>
  <c r="AD311" i="2"/>
  <c r="AD463" i="2"/>
  <c r="AD596" i="2"/>
  <c r="AD180" i="2"/>
  <c r="AD318" i="2"/>
  <c r="AD108" i="2"/>
  <c r="AD632" i="2"/>
  <c r="AD147" i="2"/>
  <c r="AD557" i="2"/>
  <c r="AD384" i="2"/>
  <c r="AD625" i="2"/>
  <c r="AD59" i="2"/>
  <c r="AD378" i="2"/>
  <c r="AD425" i="2"/>
  <c r="AD354" i="2"/>
  <c r="AD238" i="2"/>
  <c r="AD365" i="2"/>
  <c r="AD527" i="2"/>
  <c r="AD555" i="2"/>
  <c r="AD293" i="2"/>
  <c r="AD164" i="2"/>
  <c r="AD101" i="2"/>
  <c r="AD585" i="2"/>
  <c r="AD376" i="2"/>
  <c r="K94" i="3" s="1"/>
  <c r="AD694" i="2"/>
  <c r="AD708" i="2"/>
  <c r="AD142" i="2"/>
  <c r="K84" i="3" s="1"/>
  <c r="AD77" i="2"/>
  <c r="AD366" i="2"/>
  <c r="AD422" i="2"/>
  <c r="AD17" i="2"/>
  <c r="K35" i="3" s="1"/>
  <c r="AD675" i="2"/>
  <c r="AD411" i="2"/>
  <c r="AD60" i="2"/>
  <c r="AD276" i="2"/>
  <c r="AD461" i="2"/>
  <c r="AD204" i="2"/>
  <c r="K49" i="3" s="1"/>
  <c r="AD473" i="2"/>
  <c r="AD383" i="2"/>
  <c r="AD233" i="2"/>
  <c r="AD591" i="2"/>
  <c r="AD327" i="2"/>
  <c r="AD477" i="2"/>
  <c r="AD347" i="2"/>
  <c r="AD322" i="2"/>
  <c r="AD410" i="2"/>
  <c r="AD306" i="2"/>
  <c r="K87" i="3" s="1"/>
  <c r="AD441" i="2"/>
  <c r="AD225" i="2"/>
  <c r="AD191" i="2"/>
  <c r="AD484" i="2"/>
  <c r="AD406" i="2"/>
  <c r="AD283" i="2"/>
  <c r="AD450" i="2"/>
  <c r="AD271" i="2"/>
  <c r="AD205" i="2"/>
  <c r="AD310" i="2"/>
  <c r="AD336" i="2"/>
  <c r="AD324" i="2"/>
  <c r="AD96" i="2"/>
  <c r="AD285" i="2"/>
  <c r="AD289" i="2"/>
  <c r="K68" i="3" s="1"/>
  <c r="AD530" i="2"/>
  <c r="AD123" i="2"/>
  <c r="AD375" i="2"/>
  <c r="AD543" i="2"/>
  <c r="AD156" i="2"/>
  <c r="AD394" i="2"/>
  <c r="AD115" i="2"/>
  <c r="AD89" i="2"/>
  <c r="AD183" i="2"/>
  <c r="AD224" i="2"/>
  <c r="AD165" i="2"/>
  <c r="AD38" i="2"/>
  <c r="AD395" i="2"/>
  <c r="AD613" i="2"/>
  <c r="AD333" i="2"/>
  <c r="AD546" i="2"/>
  <c r="AD380" i="2"/>
  <c r="AD113" i="2"/>
  <c r="AD514" i="2"/>
  <c r="AD213" i="2"/>
  <c r="AD39" i="2"/>
  <c r="K64" i="3" s="1"/>
  <c r="AD105" i="2"/>
  <c r="AD392" i="2"/>
  <c r="AD307" i="2"/>
  <c r="AD335" i="2"/>
  <c r="AD353" i="2"/>
  <c r="AD478" i="2"/>
  <c r="AD184" i="2"/>
  <c r="AD97" i="2"/>
  <c r="AD650" i="2"/>
  <c r="AD385" i="2"/>
  <c r="AD659" i="2"/>
  <c r="AD338" i="2"/>
  <c r="AD230" i="2"/>
  <c r="AD396" i="2"/>
  <c r="AD25" i="2"/>
  <c r="AD143" i="2"/>
  <c r="AD495" i="2"/>
  <c r="AD20" i="2"/>
  <c r="AD41" i="2"/>
  <c r="AD661" i="2"/>
  <c r="AD370" i="2"/>
  <c r="K90" i="3" s="1"/>
  <c r="AD341" i="2"/>
  <c r="AD449" i="2"/>
  <c r="K116" i="3" s="1"/>
  <c r="AD68" i="2"/>
  <c r="K5" i="3" s="1"/>
  <c r="AD22" i="2"/>
  <c r="AD342" i="2"/>
  <c r="AD136" i="2"/>
  <c r="AD718" i="2"/>
  <c r="AD171" i="2"/>
  <c r="K62" i="3" s="1"/>
  <c r="AD297" i="2"/>
  <c r="AD553" i="2"/>
  <c r="AD76" i="2"/>
  <c r="AD80" i="2"/>
  <c r="K83" i="3" s="1"/>
  <c r="AD377" i="2"/>
  <c r="AD331" i="2"/>
  <c r="AD626" i="2"/>
  <c r="AD426" i="2"/>
  <c r="AD332" i="2"/>
  <c r="AD235" i="2"/>
  <c r="AD154" i="2"/>
  <c r="AD14" i="2"/>
  <c r="AD194" i="2"/>
  <c r="AD160" i="2"/>
  <c r="AD446" i="2"/>
  <c r="K96" i="3" s="1"/>
  <c r="AD374" i="2"/>
  <c r="AD418" i="2"/>
  <c r="K95" i="3" s="1"/>
  <c r="AD319" i="2"/>
  <c r="AD610" i="2"/>
  <c r="AD665" i="2"/>
  <c r="K123" i="3" s="1"/>
  <c r="AD673" i="2"/>
  <c r="AD18" i="2"/>
  <c r="K28" i="3" s="1"/>
  <c r="AD339" i="2"/>
  <c r="AD244" i="2"/>
  <c r="AD368" i="2"/>
  <c r="AD402" i="2"/>
  <c r="AD594" i="2"/>
  <c r="AD507" i="2"/>
  <c r="AD444" i="2"/>
  <c r="AD93" i="2"/>
  <c r="AD215" i="2"/>
  <c r="AD124" i="2"/>
  <c r="AD656" i="2"/>
  <c r="AD521" i="2"/>
  <c r="AD146" i="2"/>
  <c r="AD467" i="2"/>
  <c r="AD175" i="2"/>
  <c r="AD455" i="2"/>
  <c r="AD24" i="2"/>
  <c r="AD519" i="2"/>
  <c r="AD200" i="2"/>
  <c r="AD334" i="2"/>
  <c r="AD419" i="2"/>
  <c r="AD498" i="2"/>
  <c r="AD635" i="2"/>
  <c r="AD65" i="2"/>
  <c r="AD729" i="2"/>
  <c r="AD237" i="2"/>
  <c r="AD468" i="2"/>
  <c r="AD515" i="2"/>
  <c r="AD517" i="2"/>
  <c r="AD540" i="2"/>
  <c r="AD393" i="2"/>
  <c r="AD161" i="2"/>
  <c r="AD54" i="2"/>
  <c r="K4" i="3" s="1"/>
  <c r="AD634" i="2"/>
  <c r="K122" i="3" s="1"/>
  <c r="AD217" i="2"/>
  <c r="AD81" i="2"/>
  <c r="AD523" i="2"/>
  <c r="AD654" i="2"/>
  <c r="AD636" i="2"/>
  <c r="AD15" i="2"/>
  <c r="AD560" i="2"/>
  <c r="AD302" i="2"/>
  <c r="AD627" i="2"/>
  <c r="AD695" i="2"/>
  <c r="AD457" i="2"/>
  <c r="AD407" i="2"/>
  <c r="AD84" i="2"/>
  <c r="K31" i="3" s="1"/>
  <c r="AD163" i="2"/>
  <c r="AD660" i="2"/>
  <c r="AD172" i="2"/>
  <c r="AD312" i="2"/>
  <c r="AD571" i="2"/>
  <c r="AD36" i="2"/>
  <c r="AD502" i="2"/>
  <c r="AD340" i="2"/>
  <c r="AD605" i="2"/>
  <c r="AD316" i="2"/>
  <c r="AD579" i="2"/>
  <c r="AD197" i="2"/>
  <c r="AD44" i="2"/>
  <c r="AD611" i="2"/>
  <c r="AD686" i="2"/>
  <c r="AD429" i="2"/>
  <c r="AD469" i="2"/>
  <c r="AD242" i="2"/>
  <c r="AD389" i="2"/>
  <c r="K9" i="3" s="1"/>
  <c r="AD291" i="2"/>
  <c r="AD646" i="2"/>
  <c r="AD487" i="2"/>
  <c r="K117" i="3" s="1"/>
  <c r="AD58" i="2"/>
  <c r="AD648" i="2"/>
  <c r="AD176" i="2"/>
  <c r="AD489" i="2"/>
  <c r="AD5" i="2"/>
  <c r="AD499" i="2"/>
  <c r="K118" i="3" s="1"/>
  <c r="AD75" i="2"/>
  <c r="AD274" i="2"/>
  <c r="AD412" i="2"/>
  <c r="AD541" i="2"/>
  <c r="AD189" i="2"/>
  <c r="AD243" i="2"/>
  <c r="AD138" i="2"/>
  <c r="AD323" i="2"/>
  <c r="AD186" i="2"/>
  <c r="AD379" i="2"/>
  <c r="AD257" i="2"/>
  <c r="AD74" i="2"/>
  <c r="AD294" i="2"/>
  <c r="AD34" i="2"/>
  <c r="AD229" i="2"/>
  <c r="K70" i="3" s="1"/>
  <c r="AD355" i="2"/>
  <c r="AD520" i="2"/>
  <c r="AD524" i="2"/>
  <c r="AD672" i="2"/>
  <c r="AD79" i="2"/>
  <c r="AD19" i="2"/>
  <c r="AD631" i="2"/>
  <c r="AD390" i="2"/>
  <c r="AD149" i="2"/>
  <c r="K67" i="3" s="1"/>
  <c r="AD363" i="2"/>
  <c r="AD442" i="2"/>
  <c r="AD510" i="2"/>
  <c r="AD28" i="2"/>
  <c r="AD359" i="2"/>
  <c r="AD104" i="2"/>
  <c r="K32" i="3" s="1"/>
  <c r="AD45" i="2"/>
  <c r="K19" i="3" s="1"/>
  <c r="AD592" i="2"/>
  <c r="AD386" i="2"/>
  <c r="AD598" i="2"/>
  <c r="AD475" i="2"/>
  <c r="AD433" i="2"/>
  <c r="K115" i="3" s="1"/>
  <c r="AD107" i="2"/>
  <c r="AD51" i="2"/>
  <c r="AD447" i="2"/>
  <c r="AD251" i="2"/>
  <c r="AD465" i="2"/>
  <c r="AD466" i="2"/>
  <c r="AD589" i="2"/>
  <c r="AD414" i="2"/>
  <c r="AD710" i="2"/>
  <c r="AD584" i="2"/>
  <c r="AD508" i="2"/>
  <c r="AD337" i="2"/>
  <c r="AD103" i="2"/>
  <c r="AD696" i="2"/>
  <c r="AD52" i="2"/>
  <c r="K7" i="3" s="1"/>
  <c r="AD62" i="2"/>
  <c r="K48" i="3" s="1"/>
  <c r="AD434" i="2"/>
  <c r="AD428" i="2"/>
  <c r="AD432" i="2"/>
  <c r="AD252" i="2"/>
  <c r="AD387" i="2"/>
  <c r="AD360" i="2"/>
  <c r="K89" i="3" s="1"/>
  <c r="AD511" i="2"/>
  <c r="AD193" i="2"/>
  <c r="K16" i="3" s="1"/>
  <c r="AD552" i="2"/>
  <c r="AD490" i="2"/>
  <c r="AD35" i="2"/>
  <c r="AD21" i="2"/>
  <c r="AD525" i="2"/>
  <c r="AD177" i="2"/>
  <c r="AD723" i="2"/>
  <c r="AD126" i="2"/>
  <c r="AD350" i="2"/>
  <c r="AD458" i="2"/>
  <c r="AD566" i="2"/>
  <c r="AD408" i="2"/>
  <c r="AD167" i="2"/>
  <c r="AD453" i="2"/>
  <c r="AD49" i="2"/>
  <c r="AD135" i="2"/>
  <c r="AD503" i="2"/>
  <c r="AD599" i="2"/>
  <c r="AD643" i="2"/>
  <c r="AD125" i="2"/>
  <c r="AD301" i="2"/>
  <c r="AD195" i="2"/>
  <c r="AD152" i="2"/>
  <c r="AD69" i="2"/>
  <c r="AD351" i="2"/>
  <c r="AD102" i="2"/>
  <c r="AD3" i="2"/>
  <c r="K43" i="3" s="1"/>
  <c r="AD169" i="2"/>
  <c r="AD685" i="2"/>
  <c r="AD216" i="2"/>
  <c r="K2" i="3" s="1"/>
  <c r="AD173" i="2"/>
  <c r="AD691" i="2"/>
  <c r="AD559" i="2"/>
  <c r="AD493" i="2"/>
  <c r="AD82" i="2"/>
  <c r="AD166" i="2"/>
  <c r="AD212" i="2"/>
  <c r="AD356" i="2"/>
  <c r="AD245" i="2"/>
  <c r="AD479" i="2"/>
  <c r="AD118" i="2"/>
  <c r="AD564" i="2"/>
  <c r="AD198" i="2"/>
  <c r="K72" i="3" s="1"/>
  <c r="AD4" i="2"/>
  <c r="K8" i="3" s="1"/>
  <c r="AD67" i="2"/>
  <c r="AD358" i="2"/>
  <c r="AD616" i="2"/>
  <c r="AD250" i="2"/>
  <c r="AD304" i="2"/>
  <c r="AD31" i="2"/>
  <c r="AD162" i="2"/>
  <c r="AD127" i="2"/>
  <c r="AD119" i="2"/>
  <c r="AD371" i="2"/>
  <c r="AD544" i="2"/>
  <c r="AD53" i="2"/>
  <c r="AD329" i="2"/>
  <c r="AD652" i="2"/>
  <c r="AD57" i="2"/>
  <c r="AD211" i="2"/>
  <c r="AD538" i="2"/>
  <c r="AD430" i="2"/>
  <c r="AD513" i="2"/>
  <c r="AD506" i="2"/>
  <c r="AD158" i="2"/>
  <c r="AD615" i="2"/>
  <c r="AD639" i="2"/>
  <c r="AD133" i="2"/>
  <c r="AD440" i="2"/>
  <c r="AD262" i="2"/>
  <c r="AD415" i="2"/>
  <c r="AD287" i="2"/>
  <c r="AD141" i="2"/>
  <c r="AD373" i="2"/>
  <c r="AD317" i="2"/>
  <c r="AD122" i="2"/>
  <c r="K44" i="3" s="1"/>
  <c r="AD32" i="2"/>
  <c r="AD208" i="2"/>
  <c r="AD203" i="2"/>
  <c r="AD148" i="2"/>
  <c r="AD687" i="2"/>
  <c r="AD110" i="2"/>
  <c r="AD443" i="2"/>
  <c r="AD150" i="2"/>
  <c r="AD155" i="2"/>
  <c r="K15" i="3" s="1"/>
  <c r="AD459" i="2"/>
  <c r="AD2" i="2"/>
  <c r="K6" i="3" s="1"/>
  <c r="AD462" i="2"/>
  <c r="AD92" i="2"/>
  <c r="AD174" i="2"/>
  <c r="AD640" i="2"/>
  <c r="AD27" i="2"/>
  <c r="AD56" i="2"/>
  <c r="K58" i="3" s="1"/>
  <c r="AD206" i="2"/>
  <c r="AD70" i="2"/>
  <c r="AD717" i="2"/>
  <c r="AD47" i="2"/>
  <c r="AD280" i="2"/>
  <c r="AD157" i="2"/>
  <c r="AD388" i="2"/>
  <c r="AD9" i="2"/>
  <c r="AD549" i="2"/>
  <c r="AD731" i="2"/>
  <c r="AD582" i="2"/>
  <c r="AD239" i="2"/>
  <c r="AD470" i="2"/>
  <c r="AD409" i="2"/>
  <c r="K112" i="3" s="1"/>
  <c r="AD170" i="2"/>
  <c r="AD181" i="2"/>
  <c r="AD435" i="2"/>
  <c r="AD66" i="2"/>
  <c r="AD606" i="2"/>
  <c r="AD116" i="2"/>
  <c r="AD504" i="2"/>
  <c r="AD29" i="2"/>
  <c r="AD320" i="2"/>
  <c r="AD137" i="2"/>
  <c r="AD16" i="2"/>
  <c r="K13" i="3" s="1"/>
  <c r="AD48" i="2"/>
  <c r="AD46" i="2"/>
  <c r="AD431" i="2"/>
  <c r="AD259" i="2"/>
  <c r="AD554" i="2"/>
  <c r="AD348" i="2"/>
  <c r="AD569" i="2"/>
  <c r="K98" i="3" s="1"/>
  <c r="AD227" i="2"/>
  <c r="K40" i="3" s="1"/>
  <c r="AD684" i="2"/>
  <c r="AD12" i="2"/>
  <c r="AD576" i="2"/>
  <c r="AD362" i="2"/>
  <c r="AD647" i="2"/>
  <c r="AD11" i="2"/>
  <c r="AD178" i="2"/>
  <c r="K105" i="3" s="1"/>
  <c r="AD706" i="2"/>
  <c r="AD129" i="2"/>
  <c r="AD676" i="2"/>
  <c r="AD500" i="2"/>
  <c r="AD655" i="2"/>
  <c r="AD531" i="2"/>
  <c r="AD314" i="2"/>
  <c r="AD568" i="2"/>
  <c r="AD494" i="2"/>
  <c r="AD669" i="2"/>
  <c r="AD182" i="2"/>
  <c r="AD214" i="2"/>
  <c r="AD313" i="2"/>
  <c r="AD437" i="2"/>
  <c r="AD30" i="2"/>
  <c r="AD218" i="2"/>
  <c r="AD117" i="2"/>
  <c r="AD13" i="2"/>
  <c r="AD247" i="2"/>
  <c r="AD460" i="2"/>
  <c r="AD488" i="2"/>
  <c r="AD607" i="2"/>
  <c r="AD37" i="2"/>
  <c r="AD300" i="2"/>
  <c r="AD221" i="2"/>
  <c r="AD548" i="2"/>
  <c r="AD134" i="2"/>
  <c r="AD236" i="2"/>
  <c r="AD63" i="2"/>
  <c r="AD6" i="2"/>
  <c r="AD403" i="2"/>
  <c r="AD275" i="2"/>
  <c r="AD264" i="2"/>
  <c r="AD219" i="2"/>
  <c r="AD436" i="2"/>
  <c r="AD505" i="2"/>
  <c r="AD413" i="2"/>
  <c r="AD730" i="2"/>
  <c r="AD86" i="2"/>
  <c r="AD420" i="2"/>
  <c r="AD678" i="2"/>
  <c r="AD698" i="2"/>
  <c r="AD151" i="2"/>
  <c r="AD604" i="2"/>
  <c r="AD651" i="2"/>
  <c r="AD547" i="2"/>
  <c r="K51" i="3" s="1"/>
  <c r="AD10" i="2"/>
  <c r="AD254" i="2"/>
  <c r="AD709" i="2"/>
  <c r="AD8" i="2"/>
  <c r="K47" i="3" s="1"/>
  <c r="AD7" i="2"/>
  <c r="K41" i="3" s="1"/>
  <c r="AD542" i="2"/>
  <c r="AD265" i="2"/>
  <c r="AD491" i="2"/>
  <c r="AD144" i="2"/>
  <c r="AD421" i="2"/>
  <c r="AD587" i="2"/>
  <c r="AD677" i="2"/>
  <c r="AD168" i="2"/>
  <c r="AD464" i="2"/>
  <c r="AD109" i="2"/>
  <c r="K46" i="3" s="1"/>
  <c r="AD532" i="2"/>
  <c r="K97" i="3" s="1"/>
  <c r="AD121" i="2"/>
  <c r="AD284" i="2"/>
  <c r="AD628" i="2"/>
  <c r="AD99" i="2"/>
  <c r="AD664" i="2"/>
  <c r="AD400" i="2"/>
  <c r="AD130" i="2"/>
  <c r="K66" i="3" s="1"/>
  <c r="AD278" i="2"/>
  <c r="AD326" i="2"/>
  <c r="K99" i="3" s="1"/>
  <c r="AD299" i="2"/>
  <c r="AD578" i="2"/>
  <c r="AD721" i="2"/>
  <c r="AD153" i="2"/>
  <c r="AD482" i="2"/>
  <c r="AD512" i="2"/>
  <c r="AD231" i="2"/>
  <c r="AD303" i="2"/>
  <c r="K111" i="3" s="1"/>
  <c r="AD653" i="2"/>
  <c r="AD255" i="2"/>
  <c r="AD23" i="2"/>
  <c r="K22" i="3" s="1"/>
  <c r="AD179" i="2"/>
  <c r="K85" i="3" s="1"/>
  <c r="AD561" i="2"/>
  <c r="K63" i="3" s="1"/>
  <c r="AD720" i="2"/>
  <c r="AD641" i="2"/>
  <c r="AD357" i="2"/>
  <c r="AD256" i="2"/>
  <c r="AD666" i="2"/>
  <c r="AD282" i="2"/>
  <c r="AD42" i="2"/>
  <c r="AD567" i="2"/>
  <c r="AD94" i="2"/>
  <c r="AD321" i="2"/>
  <c r="AD267" i="2"/>
  <c r="AD343" i="2"/>
  <c r="AD26" i="2"/>
  <c r="AD139" i="2"/>
  <c r="AD416" i="2"/>
  <c r="AD713" i="2"/>
  <c r="AD288" i="2"/>
  <c r="AD649" i="2"/>
  <c r="AD64" i="2"/>
  <c r="AD246" i="2"/>
  <c r="AD272" i="2"/>
  <c r="AD642" i="2"/>
  <c r="AD248" i="2"/>
  <c r="AD719" i="2"/>
  <c r="K126" i="3" s="1"/>
  <c r="AD715" i="2"/>
  <c r="AD43" i="2"/>
  <c r="AD33" i="2"/>
  <c r="K10" i="3" s="1"/>
  <c r="AD330" i="2"/>
  <c r="AD570" i="2"/>
  <c r="AD456" i="2"/>
  <c r="AD529" i="2"/>
  <c r="AD612" i="2"/>
  <c r="AD61" i="2"/>
  <c r="AD78" i="2"/>
  <c r="AD575" i="2"/>
  <c r="AD296" i="2"/>
  <c r="AD572" i="2"/>
  <c r="AD614" i="2"/>
  <c r="AD241" i="2"/>
  <c r="K65" i="3" s="1"/>
  <c r="AD645" i="2"/>
  <c r="AD574" i="2"/>
  <c r="AD452" i="2"/>
  <c r="AD349" i="2"/>
  <c r="AD603" i="2"/>
  <c r="AD220" i="2"/>
  <c r="AD391" i="2"/>
  <c r="AD534" i="2"/>
  <c r="AD454" i="2"/>
  <c r="AD573" i="2"/>
  <c r="AD131" i="2"/>
  <c r="AD344" i="2"/>
  <c r="AD671" i="2"/>
  <c r="AD369" i="2"/>
  <c r="AD187" i="2"/>
  <c r="AD232" i="2"/>
  <c r="K102" i="3" s="1"/>
  <c r="AD702" i="2"/>
  <c r="AD258" i="2"/>
  <c r="AD298" i="2"/>
  <c r="AD474" i="2"/>
  <c r="AD445" i="2"/>
  <c r="AD563" i="2"/>
  <c r="AD581" i="2"/>
  <c r="AD562" i="2"/>
  <c r="AD448" i="2"/>
  <c r="AD722" i="2"/>
  <c r="AD471" i="2"/>
  <c r="AD222" i="2"/>
  <c r="AD100" i="2"/>
  <c r="AD595" i="2"/>
  <c r="AD83" i="2"/>
  <c r="AD40" i="2"/>
  <c r="AD451" i="2"/>
  <c r="AD583" i="2"/>
  <c r="K113" i="3" s="1"/>
  <c r="AD590" i="2"/>
  <c r="AD539" i="2"/>
  <c r="AD55" i="2"/>
  <c r="AD382" i="2"/>
  <c r="AD732" i="2"/>
  <c r="AD305" i="2"/>
  <c r="AD260" i="2"/>
  <c r="K86" i="3" s="1"/>
  <c r="AD201" i="2"/>
  <c r="AD633" i="2"/>
  <c r="AD580" i="2"/>
  <c r="K120" i="3" s="1"/>
  <c r="AD190" i="2"/>
  <c r="K75" i="3" s="1"/>
  <c r="AD405" i="2"/>
  <c r="AD114" i="2"/>
  <c r="AD381" i="2"/>
  <c r="K114" i="3" s="1"/>
  <c r="AD132" i="2"/>
  <c r="AD111" i="2"/>
  <c r="AD705" i="2"/>
  <c r="AD658" i="2"/>
  <c r="AD196" i="2"/>
  <c r="AD279" i="2"/>
  <c r="AD438" i="2"/>
  <c r="AD73" i="2"/>
  <c r="AD106" i="2"/>
  <c r="AD617" i="2"/>
  <c r="AD486" i="2"/>
  <c r="AD668" i="2"/>
  <c r="AD145" i="2"/>
  <c r="AD558" i="2"/>
  <c r="AD71" i="2"/>
  <c r="K73" i="3" s="1"/>
  <c r="AD670" i="2"/>
  <c r="AD439" i="2"/>
  <c r="AD509" i="2"/>
  <c r="AD427" i="2"/>
  <c r="AD537" i="2"/>
  <c r="K103" i="3" s="1"/>
  <c r="AD397" i="2"/>
  <c r="AD273" i="2"/>
  <c r="AD120" i="2"/>
  <c r="AD619" i="2"/>
  <c r="K121" i="3" s="1"/>
  <c r="AD325" i="2"/>
  <c r="AD50" i="2"/>
  <c r="AD638" i="2"/>
  <c r="AD528" i="2"/>
  <c r="AD346" i="2"/>
  <c r="AD620" i="2"/>
  <c r="AD345" i="2"/>
  <c r="AD249" i="2"/>
  <c r="AD315" i="2"/>
  <c r="AD600" i="2"/>
  <c r="AD516" i="2"/>
  <c r="AD228" i="2"/>
  <c r="AD88" i="2"/>
  <c r="AD637" i="2"/>
  <c r="AD697" i="2"/>
  <c r="AD630" i="2"/>
  <c r="AD536" i="2"/>
  <c r="AD226" i="2"/>
  <c r="AD667" i="2"/>
  <c r="AD192" i="2"/>
  <c r="AD202" i="2"/>
  <c r="AD372" i="2"/>
  <c r="AD700" i="2"/>
  <c r="AD98" i="2"/>
  <c r="AD423" i="2"/>
  <c r="AD629" i="2"/>
  <c r="AD714" i="2"/>
  <c r="AD209" i="2"/>
  <c r="AD716" i="2"/>
  <c r="AD140" i="2"/>
  <c r="AD85" i="2"/>
  <c r="AD424" i="2"/>
  <c r="AD223" i="2"/>
  <c r="AD72" i="2"/>
  <c r="K11" i="3" s="1"/>
  <c r="AD207" i="2"/>
  <c r="AD91" i="2"/>
  <c r="AD682" i="2"/>
  <c r="AD644" i="2"/>
  <c r="AD290" i="2"/>
  <c r="K92" i="3" s="1"/>
  <c r="AD281" i="2"/>
  <c r="AD724" i="2"/>
  <c r="AD602" i="2"/>
  <c r="AD609" i="2"/>
  <c r="AD270" i="2"/>
  <c r="AD736" i="2"/>
  <c r="AD618" i="2"/>
  <c r="AD533" i="2"/>
  <c r="AD401" i="2"/>
  <c r="AD112" i="2"/>
  <c r="AD268" i="2"/>
  <c r="AD593" i="2"/>
  <c r="AD234" i="2"/>
  <c r="K39" i="3" s="1"/>
  <c r="AD688" i="2"/>
  <c r="AD735" i="2"/>
  <c r="AD87" i="2"/>
  <c r="AD481" i="2"/>
  <c r="AD550" i="2"/>
  <c r="K52" i="3" s="1"/>
  <c r="AD472" i="2"/>
  <c r="AD535" i="2"/>
  <c r="AD308" i="2"/>
  <c r="K88" i="3" s="1"/>
  <c r="AD526" i="2"/>
  <c r="AD492" i="2"/>
  <c r="AD501" i="2"/>
  <c r="AD240" i="2"/>
  <c r="AD608" i="2"/>
  <c r="AD703" i="2"/>
  <c r="AD253" i="2"/>
  <c r="AD398" i="2"/>
  <c r="AD522" i="2"/>
  <c r="AD128" i="2"/>
  <c r="AD699" i="2"/>
  <c r="AD725" i="2"/>
  <c r="AD711" i="2"/>
  <c r="AD90" i="2"/>
  <c r="AD286" i="2"/>
  <c r="AD556" i="2"/>
  <c r="AD496" i="2"/>
  <c r="AD185" i="2"/>
  <c r="AD674" i="2"/>
  <c r="AD328" i="2"/>
  <c r="AD263" i="2"/>
  <c r="AD277" i="2"/>
  <c r="AD364" i="2"/>
  <c r="AD188" i="2"/>
  <c r="AD404" i="2"/>
  <c r="AD367" i="2"/>
  <c r="AD261" i="2"/>
  <c r="AD551" i="2"/>
  <c r="AD480" i="2"/>
  <c r="AD295" i="2"/>
  <c r="AD601" i="2"/>
  <c r="AD399" i="2"/>
  <c r="AD417" i="2"/>
  <c r="AD597" i="2"/>
  <c r="AD586" i="2"/>
  <c r="AD159" i="2"/>
  <c r="AD588" i="2"/>
  <c r="AD266" i="2"/>
  <c r="AD693" i="2"/>
  <c r="AD269" i="2"/>
  <c r="AD361" i="2"/>
  <c r="AD199" i="2"/>
  <c r="AD680" i="2"/>
  <c r="K124" i="3" s="1"/>
  <c r="AD734" i="2"/>
  <c r="AD624" i="2"/>
  <c r="AD621" i="2"/>
  <c r="AD683" i="2"/>
  <c r="K125" i="3" s="1"/>
  <c r="AD565" i="2"/>
  <c r="AD679" i="2"/>
  <c r="AD309" i="2"/>
  <c r="AD485" i="2"/>
  <c r="AD657" i="2"/>
  <c r="AD663" i="2"/>
  <c r="AD577" i="2"/>
  <c r="AD545" i="2"/>
  <c r="AD707" i="2"/>
  <c r="AD497" i="2"/>
  <c r="AD727" i="2"/>
  <c r="AD681" i="2"/>
  <c r="K104" i="3" s="1"/>
  <c r="AD689" i="2"/>
  <c r="AD518" i="2"/>
  <c r="AD662" i="2"/>
  <c r="AD690" i="2"/>
  <c r="AD701" i="2"/>
  <c r="AD704" i="2"/>
  <c r="AD728" i="2"/>
  <c r="AD733" i="2"/>
  <c r="AD623" i="2"/>
  <c r="AD692" i="2"/>
  <c r="AD712" i="2"/>
  <c r="AD726" i="2"/>
  <c r="AD737" i="2"/>
  <c r="AC622" i="2"/>
  <c r="AC483" i="2"/>
  <c r="AC476" i="2"/>
  <c r="AC95" i="2"/>
  <c r="AC210" i="2"/>
  <c r="AC352" i="2"/>
  <c r="AC292" i="2"/>
  <c r="AC311" i="2"/>
  <c r="AC463" i="2"/>
  <c r="AC596" i="2"/>
  <c r="AC180" i="2"/>
  <c r="AC318" i="2"/>
  <c r="AC108" i="2"/>
  <c r="AC632" i="2"/>
  <c r="AC147" i="2"/>
  <c r="AC557" i="2"/>
  <c r="AC384" i="2"/>
  <c r="AC625" i="2"/>
  <c r="AC59" i="2"/>
  <c r="J45" i="3" s="1"/>
  <c r="AC378" i="2"/>
  <c r="AC425" i="2"/>
  <c r="AC354" i="2"/>
  <c r="AC238" i="2"/>
  <c r="AC365" i="2"/>
  <c r="AC527" i="2"/>
  <c r="AC555" i="2"/>
  <c r="AC293" i="2"/>
  <c r="AC164" i="2"/>
  <c r="AC101" i="2"/>
  <c r="AC585" i="2"/>
  <c r="AC376" i="2"/>
  <c r="J94" i="3" s="1"/>
  <c r="AC694" i="2"/>
  <c r="AC708" i="2"/>
  <c r="AC142" i="2"/>
  <c r="AC77" i="2"/>
  <c r="AC366" i="2"/>
  <c r="AC422" i="2"/>
  <c r="AC17" i="2"/>
  <c r="J35" i="3" s="1"/>
  <c r="AC675" i="2"/>
  <c r="AC411" i="2"/>
  <c r="AC60" i="2"/>
  <c r="AC276" i="2"/>
  <c r="AC461" i="2"/>
  <c r="AC204" i="2"/>
  <c r="J49" i="3" s="1"/>
  <c r="AC473" i="2"/>
  <c r="AC383" i="2"/>
  <c r="AC233" i="2"/>
  <c r="AC591" i="2"/>
  <c r="AC327" i="2"/>
  <c r="AC477" i="2"/>
  <c r="AC347" i="2"/>
  <c r="AC322" i="2"/>
  <c r="AC410" i="2"/>
  <c r="AC306" i="2"/>
  <c r="J87" i="3" s="1"/>
  <c r="AC441" i="2"/>
  <c r="AC225" i="2"/>
  <c r="AC191" i="2"/>
  <c r="AC484" i="2"/>
  <c r="AC406" i="2"/>
  <c r="AC283" i="2"/>
  <c r="AC450" i="2"/>
  <c r="AC271" i="2"/>
  <c r="AC205" i="2"/>
  <c r="AC310" i="2"/>
  <c r="AC336" i="2"/>
  <c r="AC324" i="2"/>
  <c r="AC96" i="2"/>
  <c r="AC285" i="2"/>
  <c r="AC289" i="2"/>
  <c r="AC530" i="2"/>
  <c r="AC123" i="2"/>
  <c r="AC375" i="2"/>
  <c r="AC543" i="2"/>
  <c r="AC156" i="2"/>
  <c r="AC394" i="2"/>
  <c r="AC115" i="2"/>
  <c r="AC89" i="2"/>
  <c r="AC183" i="2"/>
  <c r="AC224" i="2"/>
  <c r="AC165" i="2"/>
  <c r="AC38" i="2"/>
  <c r="AC395" i="2"/>
  <c r="AC613" i="2"/>
  <c r="AC333" i="2"/>
  <c r="AC546" i="2"/>
  <c r="AC380" i="2"/>
  <c r="AC113" i="2"/>
  <c r="AC514" i="2"/>
  <c r="AC213" i="2"/>
  <c r="AC39" i="2"/>
  <c r="AC105" i="2"/>
  <c r="AC392" i="2"/>
  <c r="AC307" i="2"/>
  <c r="AC335" i="2"/>
  <c r="AC353" i="2"/>
  <c r="AC478" i="2"/>
  <c r="AC184" i="2"/>
  <c r="AC97" i="2"/>
  <c r="AC650" i="2"/>
  <c r="AC385" i="2"/>
  <c r="AC659" i="2"/>
  <c r="AC338" i="2"/>
  <c r="AC230" i="2"/>
  <c r="AC396" i="2"/>
  <c r="AC25" i="2"/>
  <c r="AC143" i="2"/>
  <c r="AC495" i="2"/>
  <c r="AC20" i="2"/>
  <c r="J34" i="3" s="1"/>
  <c r="AC41" i="2"/>
  <c r="AC661" i="2"/>
  <c r="AC370" i="2"/>
  <c r="J90" i="3" s="1"/>
  <c r="AC341" i="2"/>
  <c r="AC449" i="2"/>
  <c r="J116" i="3" s="1"/>
  <c r="AC68" i="2"/>
  <c r="J5" i="3" s="1"/>
  <c r="AC22" i="2"/>
  <c r="AC342" i="2"/>
  <c r="AC136" i="2"/>
  <c r="AC718" i="2"/>
  <c r="AC171" i="2"/>
  <c r="J62" i="3" s="1"/>
  <c r="AC297" i="2"/>
  <c r="AC553" i="2"/>
  <c r="AC76" i="2"/>
  <c r="AC80" i="2"/>
  <c r="J83" i="3" s="1"/>
  <c r="AC377" i="2"/>
  <c r="AC331" i="2"/>
  <c r="AC626" i="2"/>
  <c r="AC426" i="2"/>
  <c r="AC332" i="2"/>
  <c r="AC235" i="2"/>
  <c r="AC154" i="2"/>
  <c r="AC14" i="2"/>
  <c r="AC194" i="2"/>
  <c r="AC160" i="2"/>
  <c r="AC446" i="2"/>
  <c r="J96" i="3" s="1"/>
  <c r="AC374" i="2"/>
  <c r="AC418" i="2"/>
  <c r="J95" i="3" s="1"/>
  <c r="AC319" i="2"/>
  <c r="AC610" i="2"/>
  <c r="AC665" i="2"/>
  <c r="J123" i="3" s="1"/>
  <c r="AC673" i="2"/>
  <c r="AC18" i="2"/>
  <c r="AC339" i="2"/>
  <c r="AC244" i="2"/>
  <c r="AC368" i="2"/>
  <c r="AC402" i="2"/>
  <c r="AC594" i="2"/>
  <c r="AC507" i="2"/>
  <c r="AC444" i="2"/>
  <c r="AC93" i="2"/>
  <c r="AC215" i="2"/>
  <c r="AC124" i="2"/>
  <c r="AC656" i="2"/>
  <c r="AC521" i="2"/>
  <c r="AC146" i="2"/>
  <c r="AC467" i="2"/>
  <c r="AC175" i="2"/>
  <c r="AC455" i="2"/>
  <c r="AC24" i="2"/>
  <c r="AC519" i="2"/>
  <c r="AC200" i="2"/>
  <c r="AC334" i="2"/>
  <c r="AC419" i="2"/>
  <c r="AC498" i="2"/>
  <c r="AC635" i="2"/>
  <c r="AC65" i="2"/>
  <c r="AC729" i="2"/>
  <c r="AC237" i="2"/>
  <c r="AC468" i="2"/>
  <c r="AC515" i="2"/>
  <c r="AC517" i="2"/>
  <c r="AC540" i="2"/>
  <c r="AC393" i="2"/>
  <c r="AC161" i="2"/>
  <c r="AC54" i="2"/>
  <c r="J4" i="3" s="1"/>
  <c r="AC634" i="2"/>
  <c r="J122" i="3" s="1"/>
  <c r="AC217" i="2"/>
  <c r="AC81" i="2"/>
  <c r="AC523" i="2"/>
  <c r="AC654" i="2"/>
  <c r="AC636" i="2"/>
  <c r="AC15" i="2"/>
  <c r="AC560" i="2"/>
  <c r="AC302" i="2"/>
  <c r="AC627" i="2"/>
  <c r="AC695" i="2"/>
  <c r="AC457" i="2"/>
  <c r="AC407" i="2"/>
  <c r="AC84" i="2"/>
  <c r="J31" i="3" s="1"/>
  <c r="AC163" i="2"/>
  <c r="AC660" i="2"/>
  <c r="AC172" i="2"/>
  <c r="AC312" i="2"/>
  <c r="AC571" i="2"/>
  <c r="AC36" i="2"/>
  <c r="AC502" i="2"/>
  <c r="AC340" i="2"/>
  <c r="J107" i="3" s="1"/>
  <c r="AC605" i="2"/>
  <c r="AC316" i="2"/>
  <c r="AC579" i="2"/>
  <c r="AC197" i="2"/>
  <c r="AC44" i="2"/>
  <c r="AC611" i="2"/>
  <c r="AC686" i="2"/>
  <c r="AC429" i="2"/>
  <c r="AC469" i="2"/>
  <c r="AC242" i="2"/>
  <c r="AC389" i="2"/>
  <c r="J9" i="3" s="1"/>
  <c r="AC291" i="2"/>
  <c r="AC646" i="2"/>
  <c r="AC487" i="2"/>
  <c r="J117" i="3" s="1"/>
  <c r="AC58" i="2"/>
  <c r="AC648" i="2"/>
  <c r="AC176" i="2"/>
  <c r="AC489" i="2"/>
  <c r="AC5" i="2"/>
  <c r="AC499" i="2"/>
  <c r="J118" i="3" s="1"/>
  <c r="AC75" i="2"/>
  <c r="AC274" i="2"/>
  <c r="AC412" i="2"/>
  <c r="AC541" i="2"/>
  <c r="AC189" i="2"/>
  <c r="AC243" i="2"/>
  <c r="AC138" i="2"/>
  <c r="AC323" i="2"/>
  <c r="AC186" i="2"/>
  <c r="AC379" i="2"/>
  <c r="AC257" i="2"/>
  <c r="AC74" i="2"/>
  <c r="AC294" i="2"/>
  <c r="AC34" i="2"/>
  <c r="AC229" i="2"/>
  <c r="J70" i="3" s="1"/>
  <c r="AC355" i="2"/>
  <c r="AC520" i="2"/>
  <c r="AC524" i="2"/>
  <c r="AC672" i="2"/>
  <c r="AC79" i="2"/>
  <c r="AC19" i="2"/>
  <c r="AC631" i="2"/>
  <c r="AC390" i="2"/>
  <c r="AC149" i="2"/>
  <c r="AC363" i="2"/>
  <c r="AC442" i="2"/>
  <c r="AC510" i="2"/>
  <c r="AC28" i="2"/>
  <c r="AC359" i="2"/>
  <c r="AC104" i="2"/>
  <c r="J32" i="3" s="1"/>
  <c r="AC45" i="2"/>
  <c r="AC592" i="2"/>
  <c r="AC386" i="2"/>
  <c r="AC598" i="2"/>
  <c r="AC475" i="2"/>
  <c r="AC433" i="2"/>
  <c r="J115" i="3" s="1"/>
  <c r="AC107" i="2"/>
  <c r="AC51" i="2"/>
  <c r="AC447" i="2"/>
  <c r="AC251" i="2"/>
  <c r="AC465" i="2"/>
  <c r="AC466" i="2"/>
  <c r="AC589" i="2"/>
  <c r="AC414" i="2"/>
  <c r="AC710" i="2"/>
  <c r="AC584" i="2"/>
  <c r="AC508" i="2"/>
  <c r="AC337" i="2"/>
  <c r="AC103" i="2"/>
  <c r="AC696" i="2"/>
  <c r="AC52" i="2"/>
  <c r="J7" i="3" s="1"/>
  <c r="AC62" i="2"/>
  <c r="J48" i="3" s="1"/>
  <c r="AC434" i="2"/>
  <c r="AC428" i="2"/>
  <c r="AC432" i="2"/>
  <c r="AC252" i="2"/>
  <c r="AC387" i="2"/>
  <c r="AC360" i="2"/>
  <c r="J89" i="3" s="1"/>
  <c r="AC511" i="2"/>
  <c r="AC193" i="2"/>
  <c r="J16" i="3" s="1"/>
  <c r="AC552" i="2"/>
  <c r="AC490" i="2"/>
  <c r="AC35" i="2"/>
  <c r="AC21" i="2"/>
  <c r="AC525" i="2"/>
  <c r="AC177" i="2"/>
  <c r="AC723" i="2"/>
  <c r="AC126" i="2"/>
  <c r="AC350" i="2"/>
  <c r="AC458" i="2"/>
  <c r="AC566" i="2"/>
  <c r="AC408" i="2"/>
  <c r="AC167" i="2"/>
  <c r="AC453" i="2"/>
  <c r="AC49" i="2"/>
  <c r="AC135" i="2"/>
  <c r="AC503" i="2"/>
  <c r="AC599" i="2"/>
  <c r="AC643" i="2"/>
  <c r="AC125" i="2"/>
  <c r="AC301" i="2"/>
  <c r="AC195" i="2"/>
  <c r="AC152" i="2"/>
  <c r="AC69" i="2"/>
  <c r="AC351" i="2"/>
  <c r="AC102" i="2"/>
  <c r="AC3" i="2"/>
  <c r="AC169" i="2"/>
  <c r="AC685" i="2"/>
  <c r="AC216" i="2"/>
  <c r="J2" i="3" s="1"/>
  <c r="AC173" i="2"/>
  <c r="AC691" i="2"/>
  <c r="AC559" i="2"/>
  <c r="AC493" i="2"/>
  <c r="AC82" i="2"/>
  <c r="AC166" i="2"/>
  <c r="AC212" i="2"/>
  <c r="AC356" i="2"/>
  <c r="AC245" i="2"/>
  <c r="AC479" i="2"/>
  <c r="AC118" i="2"/>
  <c r="AC564" i="2"/>
  <c r="AC198" i="2"/>
  <c r="AC4" i="2"/>
  <c r="AC67" i="2"/>
  <c r="AC358" i="2"/>
  <c r="AC616" i="2"/>
  <c r="AC250" i="2"/>
  <c r="AC304" i="2"/>
  <c r="AC31" i="2"/>
  <c r="AC162" i="2"/>
  <c r="AC127" i="2"/>
  <c r="AC119" i="2"/>
  <c r="J17" i="3" s="1"/>
  <c r="AC371" i="2"/>
  <c r="AC544" i="2"/>
  <c r="AC53" i="2"/>
  <c r="AC329" i="2"/>
  <c r="AC652" i="2"/>
  <c r="AC57" i="2"/>
  <c r="AC211" i="2"/>
  <c r="AC538" i="2"/>
  <c r="AC430" i="2"/>
  <c r="AC513" i="2"/>
  <c r="AC506" i="2"/>
  <c r="AC158" i="2"/>
  <c r="AC615" i="2"/>
  <c r="AC639" i="2"/>
  <c r="AC133" i="2"/>
  <c r="AC440" i="2"/>
  <c r="AC262" i="2"/>
  <c r="AC415" i="2"/>
  <c r="AC287" i="2"/>
  <c r="AC141" i="2"/>
  <c r="AC373" i="2"/>
  <c r="AC317" i="2"/>
  <c r="AC122" i="2"/>
  <c r="J44" i="3" s="1"/>
  <c r="AC32" i="2"/>
  <c r="AC208" i="2"/>
  <c r="AC203" i="2"/>
  <c r="AC148" i="2"/>
  <c r="AC687" i="2"/>
  <c r="AC110" i="2"/>
  <c r="AC443" i="2"/>
  <c r="AC150" i="2"/>
  <c r="AC155" i="2"/>
  <c r="J15" i="3" s="1"/>
  <c r="AC459" i="2"/>
  <c r="AC2" i="2"/>
  <c r="AC462" i="2"/>
  <c r="AC92" i="2"/>
  <c r="AC174" i="2"/>
  <c r="AC640" i="2"/>
  <c r="AC27" i="2"/>
  <c r="AC56" i="2"/>
  <c r="AC206" i="2"/>
  <c r="AC70" i="2"/>
  <c r="AC717" i="2"/>
  <c r="AC47" i="2"/>
  <c r="AC280" i="2"/>
  <c r="AC157" i="2"/>
  <c r="AC388" i="2"/>
  <c r="AC9" i="2"/>
  <c r="AC549" i="2"/>
  <c r="AC731" i="2"/>
  <c r="AC582" i="2"/>
  <c r="AC239" i="2"/>
  <c r="AC470" i="2"/>
  <c r="AC409" i="2"/>
  <c r="J112" i="3" s="1"/>
  <c r="AC170" i="2"/>
  <c r="AC181" i="2"/>
  <c r="AC435" i="2"/>
  <c r="AC66" i="2"/>
  <c r="AC606" i="2"/>
  <c r="AC116" i="2"/>
  <c r="J59" i="3" s="1"/>
  <c r="AC504" i="2"/>
  <c r="AC29" i="2"/>
  <c r="AC320" i="2"/>
  <c r="AC137" i="2"/>
  <c r="AC16" i="2"/>
  <c r="J13" i="3" s="1"/>
  <c r="AC48" i="2"/>
  <c r="AC46" i="2"/>
  <c r="AC431" i="2"/>
  <c r="AC259" i="2"/>
  <c r="AC554" i="2"/>
  <c r="AC348" i="2"/>
  <c r="AC569" i="2"/>
  <c r="J98" i="3" s="1"/>
  <c r="AC227" i="2"/>
  <c r="J40" i="3" s="1"/>
  <c r="AC684" i="2"/>
  <c r="AC12" i="2"/>
  <c r="AC576" i="2"/>
  <c r="AC362" i="2"/>
  <c r="AC647" i="2"/>
  <c r="AC11" i="2"/>
  <c r="AC178" i="2"/>
  <c r="AC706" i="2"/>
  <c r="AC129" i="2"/>
  <c r="AC676" i="2"/>
  <c r="AC500" i="2"/>
  <c r="AC655" i="2"/>
  <c r="AC531" i="2"/>
  <c r="AC314" i="2"/>
  <c r="AC568" i="2"/>
  <c r="AC494" i="2"/>
  <c r="AC669" i="2"/>
  <c r="AC182" i="2"/>
  <c r="AC214" i="2"/>
  <c r="AC313" i="2"/>
  <c r="AC437" i="2"/>
  <c r="AC30" i="2"/>
  <c r="AC218" i="2"/>
  <c r="AC117" i="2"/>
  <c r="AC13" i="2"/>
  <c r="AC247" i="2"/>
  <c r="AC460" i="2"/>
  <c r="AC488" i="2"/>
  <c r="AC607" i="2"/>
  <c r="AC37" i="2"/>
  <c r="J20" i="3" s="1"/>
  <c r="AC300" i="2"/>
  <c r="AC221" i="2"/>
  <c r="AC548" i="2"/>
  <c r="AC134" i="2"/>
  <c r="AC236" i="2"/>
  <c r="AC63" i="2"/>
  <c r="AC6" i="2"/>
  <c r="AC403" i="2"/>
  <c r="AC275" i="2"/>
  <c r="AC264" i="2"/>
  <c r="AC219" i="2"/>
  <c r="AC436" i="2"/>
  <c r="AC505" i="2"/>
  <c r="AC413" i="2"/>
  <c r="AC730" i="2"/>
  <c r="AC86" i="2"/>
  <c r="AC420" i="2"/>
  <c r="AC678" i="2"/>
  <c r="AC698" i="2"/>
  <c r="AC151" i="2"/>
  <c r="AC604" i="2"/>
  <c r="AC651" i="2"/>
  <c r="AC547" i="2"/>
  <c r="J51" i="3" s="1"/>
  <c r="AC10" i="2"/>
  <c r="AC254" i="2"/>
  <c r="AC709" i="2"/>
  <c r="AC8" i="2"/>
  <c r="J47" i="3" s="1"/>
  <c r="AC7" i="2"/>
  <c r="J41" i="3" s="1"/>
  <c r="AC542" i="2"/>
  <c r="AC265" i="2"/>
  <c r="AC491" i="2"/>
  <c r="AC144" i="2"/>
  <c r="AC421" i="2"/>
  <c r="AC587" i="2"/>
  <c r="AC677" i="2"/>
  <c r="AC168" i="2"/>
  <c r="AC464" i="2"/>
  <c r="AC109" i="2"/>
  <c r="J46" i="3" s="1"/>
  <c r="AC532" i="2"/>
  <c r="J97" i="3" s="1"/>
  <c r="AC121" i="2"/>
  <c r="AC284" i="2"/>
  <c r="AC628" i="2"/>
  <c r="AC99" i="2"/>
  <c r="AC664" i="2"/>
  <c r="AC400" i="2"/>
  <c r="AC130" i="2"/>
  <c r="AC278" i="2"/>
  <c r="AC326" i="2"/>
  <c r="AC299" i="2"/>
  <c r="AC578" i="2"/>
  <c r="AC721" i="2"/>
  <c r="AC153" i="2"/>
  <c r="AC482" i="2"/>
  <c r="AC512" i="2"/>
  <c r="AC231" i="2"/>
  <c r="AC303" i="2"/>
  <c r="J111" i="3" s="1"/>
  <c r="AC653" i="2"/>
  <c r="AC255" i="2"/>
  <c r="AC23" i="2"/>
  <c r="AC179" i="2"/>
  <c r="J85" i="3" s="1"/>
  <c r="AC561" i="2"/>
  <c r="J63" i="3" s="1"/>
  <c r="AC720" i="2"/>
  <c r="AC641" i="2"/>
  <c r="AC357" i="2"/>
  <c r="AC256" i="2"/>
  <c r="AC666" i="2"/>
  <c r="AC282" i="2"/>
  <c r="AC42" i="2"/>
  <c r="AC567" i="2"/>
  <c r="AC94" i="2"/>
  <c r="AC321" i="2"/>
  <c r="AC267" i="2"/>
  <c r="AC343" i="2"/>
  <c r="AC26" i="2"/>
  <c r="AC139" i="2"/>
  <c r="AC416" i="2"/>
  <c r="AC713" i="2"/>
  <c r="AC288" i="2"/>
  <c r="AC649" i="2"/>
  <c r="AC64" i="2"/>
  <c r="AC246" i="2"/>
  <c r="AC272" i="2"/>
  <c r="AC642" i="2"/>
  <c r="AC248" i="2"/>
  <c r="AC719" i="2"/>
  <c r="AC715" i="2"/>
  <c r="AC43" i="2"/>
  <c r="AC33" i="2"/>
  <c r="J10" i="3" s="1"/>
  <c r="AC330" i="2"/>
  <c r="AC570" i="2"/>
  <c r="AC456" i="2"/>
  <c r="AC529" i="2"/>
  <c r="AC612" i="2"/>
  <c r="AC61" i="2"/>
  <c r="AC78" i="2"/>
  <c r="AC575" i="2"/>
  <c r="AC296" i="2"/>
  <c r="AC572" i="2"/>
  <c r="AC614" i="2"/>
  <c r="AC241" i="2"/>
  <c r="J65" i="3" s="1"/>
  <c r="AC645" i="2"/>
  <c r="AC574" i="2"/>
  <c r="AC452" i="2"/>
  <c r="AC349" i="2"/>
  <c r="AC603" i="2"/>
  <c r="AC220" i="2"/>
  <c r="AC391" i="2"/>
  <c r="AC534" i="2"/>
  <c r="AC454" i="2"/>
  <c r="AC573" i="2"/>
  <c r="AC131" i="2"/>
  <c r="AC344" i="2"/>
  <c r="AC671" i="2"/>
  <c r="AC369" i="2"/>
  <c r="AC187" i="2"/>
  <c r="AC232" i="2"/>
  <c r="J102" i="3" s="1"/>
  <c r="AC702" i="2"/>
  <c r="AC258" i="2"/>
  <c r="AC298" i="2"/>
  <c r="AC474" i="2"/>
  <c r="AC445" i="2"/>
  <c r="AC563" i="2"/>
  <c r="AC581" i="2"/>
  <c r="AC562" i="2"/>
  <c r="AC448" i="2"/>
  <c r="AC722" i="2"/>
  <c r="AC471" i="2"/>
  <c r="AC222" i="2"/>
  <c r="AC100" i="2"/>
  <c r="AC595" i="2"/>
  <c r="AC83" i="2"/>
  <c r="AC40" i="2"/>
  <c r="AC451" i="2"/>
  <c r="AC583" i="2"/>
  <c r="AC590" i="2"/>
  <c r="AC539" i="2"/>
  <c r="AC55" i="2"/>
  <c r="AC382" i="2"/>
  <c r="AC732" i="2"/>
  <c r="AC305" i="2"/>
  <c r="AC260" i="2"/>
  <c r="J86" i="3" s="1"/>
  <c r="AC201" i="2"/>
  <c r="AC633" i="2"/>
  <c r="AC580" i="2"/>
  <c r="J120" i="3" s="1"/>
  <c r="AC190" i="2"/>
  <c r="J75" i="3" s="1"/>
  <c r="AC405" i="2"/>
  <c r="AC114" i="2"/>
  <c r="AC381" i="2"/>
  <c r="J114" i="3" s="1"/>
  <c r="AC132" i="2"/>
  <c r="AC111" i="2"/>
  <c r="AC705" i="2"/>
  <c r="AC658" i="2"/>
  <c r="AC196" i="2"/>
  <c r="AC279" i="2"/>
  <c r="AC438" i="2"/>
  <c r="AC73" i="2"/>
  <c r="AC106" i="2"/>
  <c r="AC617" i="2"/>
  <c r="AC486" i="2"/>
  <c r="AC668" i="2"/>
  <c r="AC145" i="2"/>
  <c r="AC558" i="2"/>
  <c r="AC71" i="2"/>
  <c r="J73" i="3" s="1"/>
  <c r="AC670" i="2"/>
  <c r="AC439" i="2"/>
  <c r="AC509" i="2"/>
  <c r="AC427" i="2"/>
  <c r="AC537" i="2"/>
  <c r="J103" i="3" s="1"/>
  <c r="AC397" i="2"/>
  <c r="AC273" i="2"/>
  <c r="AC120" i="2"/>
  <c r="AC619" i="2"/>
  <c r="J121" i="3" s="1"/>
  <c r="AC325" i="2"/>
  <c r="AC50" i="2"/>
  <c r="AC638" i="2"/>
  <c r="AC528" i="2"/>
  <c r="AC346" i="2"/>
  <c r="AC620" i="2"/>
  <c r="AC345" i="2"/>
  <c r="AC249" i="2"/>
  <c r="AC315" i="2"/>
  <c r="AC600" i="2"/>
  <c r="AC516" i="2"/>
  <c r="AC228" i="2"/>
  <c r="AC88" i="2"/>
  <c r="AC637" i="2"/>
  <c r="AC697" i="2"/>
  <c r="AC630" i="2"/>
  <c r="AC536" i="2"/>
  <c r="AC226" i="2"/>
  <c r="AC667" i="2"/>
  <c r="AC192" i="2"/>
  <c r="AC202" i="2"/>
  <c r="AC372" i="2"/>
  <c r="AC700" i="2"/>
  <c r="AC98" i="2"/>
  <c r="AC423" i="2"/>
  <c r="AC629" i="2"/>
  <c r="AC714" i="2"/>
  <c r="AC209" i="2"/>
  <c r="AC716" i="2"/>
  <c r="AC140" i="2"/>
  <c r="AC85" i="2"/>
  <c r="AC424" i="2"/>
  <c r="AC223" i="2"/>
  <c r="AC72" i="2"/>
  <c r="J11" i="3" s="1"/>
  <c r="AC207" i="2"/>
  <c r="AC91" i="2"/>
  <c r="AC682" i="2"/>
  <c r="AC644" i="2"/>
  <c r="AC290" i="2"/>
  <c r="J92" i="3" s="1"/>
  <c r="AC281" i="2"/>
  <c r="AC724" i="2"/>
  <c r="AC602" i="2"/>
  <c r="AC609" i="2"/>
  <c r="AC270" i="2"/>
  <c r="AC736" i="2"/>
  <c r="AC618" i="2"/>
  <c r="AC533" i="2"/>
  <c r="AC401" i="2"/>
  <c r="AC112" i="2"/>
  <c r="AC268" i="2"/>
  <c r="AC593" i="2"/>
  <c r="AC234" i="2"/>
  <c r="AC688" i="2"/>
  <c r="AC735" i="2"/>
  <c r="AC87" i="2"/>
  <c r="AC481" i="2"/>
  <c r="AC550" i="2"/>
  <c r="J52" i="3" s="1"/>
  <c r="AC472" i="2"/>
  <c r="AC535" i="2"/>
  <c r="AC308" i="2"/>
  <c r="J88" i="3" s="1"/>
  <c r="AC526" i="2"/>
  <c r="AC492" i="2"/>
  <c r="AC501" i="2"/>
  <c r="AC240" i="2"/>
  <c r="AC608" i="2"/>
  <c r="AC703" i="2"/>
  <c r="AC253" i="2"/>
  <c r="AC398" i="2"/>
  <c r="AC522" i="2"/>
  <c r="AC128" i="2"/>
  <c r="AC699" i="2"/>
  <c r="AC725" i="2"/>
  <c r="AC711" i="2"/>
  <c r="AC90" i="2"/>
  <c r="AC286" i="2"/>
  <c r="AC556" i="2"/>
  <c r="AC496" i="2"/>
  <c r="AC185" i="2"/>
  <c r="AC674" i="2"/>
  <c r="AC328" i="2"/>
  <c r="AC263" i="2"/>
  <c r="AC277" i="2"/>
  <c r="AC364" i="2"/>
  <c r="AC188" i="2"/>
  <c r="AC404" i="2"/>
  <c r="AC367" i="2"/>
  <c r="AC261" i="2"/>
  <c r="AC551" i="2"/>
  <c r="AC480" i="2"/>
  <c r="AC295" i="2"/>
  <c r="AC601" i="2"/>
  <c r="AC399" i="2"/>
  <c r="AC417" i="2"/>
  <c r="AC597" i="2"/>
  <c r="AC586" i="2"/>
  <c r="AC159" i="2"/>
  <c r="AC588" i="2"/>
  <c r="AC266" i="2"/>
  <c r="AC693" i="2"/>
  <c r="AC269" i="2"/>
  <c r="AC361" i="2"/>
  <c r="AC199" i="2"/>
  <c r="AC680" i="2"/>
  <c r="J124" i="3" s="1"/>
  <c r="AC734" i="2"/>
  <c r="AC624" i="2"/>
  <c r="AC621" i="2"/>
  <c r="AC683" i="2"/>
  <c r="J125" i="3" s="1"/>
  <c r="AC565" i="2"/>
  <c r="AC679" i="2"/>
  <c r="AC309" i="2"/>
  <c r="AC485" i="2"/>
  <c r="AC657" i="2"/>
  <c r="AC663" i="2"/>
  <c r="AC577" i="2"/>
  <c r="AC545" i="2"/>
  <c r="AC707" i="2"/>
  <c r="AC497" i="2"/>
  <c r="AC727" i="2"/>
  <c r="AC681" i="2"/>
  <c r="J104" i="3" s="1"/>
  <c r="AC689" i="2"/>
  <c r="AC518" i="2"/>
  <c r="AC662" i="2"/>
  <c r="AC690" i="2"/>
  <c r="AC701" i="2"/>
  <c r="AC704" i="2"/>
  <c r="AC728" i="2"/>
  <c r="AC733" i="2"/>
  <c r="AC623" i="2"/>
  <c r="AC692" i="2"/>
  <c r="AC712" i="2"/>
  <c r="AC726" i="2"/>
  <c r="AC737" i="2"/>
  <c r="U622" i="2"/>
  <c r="U483" i="2"/>
  <c r="U476" i="2"/>
  <c r="U95" i="2"/>
  <c r="U210" i="2"/>
  <c r="U352" i="2"/>
  <c r="U292" i="2"/>
  <c r="U311" i="2"/>
  <c r="U463" i="2"/>
  <c r="U596" i="2"/>
  <c r="U180" i="2"/>
  <c r="U318" i="2"/>
  <c r="U108" i="2"/>
  <c r="U632" i="2"/>
  <c r="U147" i="2"/>
  <c r="U557" i="2"/>
  <c r="U384" i="2"/>
  <c r="U625" i="2"/>
  <c r="U59" i="2"/>
  <c r="U378" i="2"/>
  <c r="U425" i="2"/>
  <c r="U354" i="2"/>
  <c r="U238" i="2"/>
  <c r="U365" i="2"/>
  <c r="U527" i="2"/>
  <c r="U555" i="2"/>
  <c r="U293" i="2"/>
  <c r="U164" i="2"/>
  <c r="U101" i="2"/>
  <c r="U585" i="2"/>
  <c r="U376" i="2"/>
  <c r="T94" i="3" s="1"/>
  <c r="U694" i="2"/>
  <c r="U708" i="2"/>
  <c r="U142" i="2"/>
  <c r="U77" i="2"/>
  <c r="U366" i="2"/>
  <c r="U422" i="2"/>
  <c r="U17" i="2"/>
  <c r="T35" i="3" s="1"/>
  <c r="U675" i="2"/>
  <c r="U411" i="2"/>
  <c r="U60" i="2"/>
  <c r="U276" i="2"/>
  <c r="U461" i="2"/>
  <c r="U204" i="2"/>
  <c r="T49" i="3" s="1"/>
  <c r="U473" i="2"/>
  <c r="U383" i="2"/>
  <c r="U233" i="2"/>
  <c r="U591" i="2"/>
  <c r="U327" i="2"/>
  <c r="U477" i="2"/>
  <c r="U347" i="2"/>
  <c r="U322" i="2"/>
  <c r="U410" i="2"/>
  <c r="U306" i="2"/>
  <c r="T87" i="3" s="1"/>
  <c r="U441" i="2"/>
  <c r="U225" i="2"/>
  <c r="U191" i="2"/>
  <c r="U484" i="2"/>
  <c r="U406" i="2"/>
  <c r="U283" i="2"/>
  <c r="U450" i="2"/>
  <c r="U271" i="2"/>
  <c r="T50" i="3" s="1"/>
  <c r="U205" i="2"/>
  <c r="U310" i="2"/>
  <c r="U336" i="2"/>
  <c r="U324" i="2"/>
  <c r="U96" i="2"/>
  <c r="U285" i="2"/>
  <c r="U289" i="2"/>
  <c r="U530" i="2"/>
  <c r="U123" i="2"/>
  <c r="U375" i="2"/>
  <c r="U543" i="2"/>
  <c r="U156" i="2"/>
  <c r="U394" i="2"/>
  <c r="U115" i="2"/>
  <c r="U89" i="2"/>
  <c r="U183" i="2"/>
  <c r="U224" i="2"/>
  <c r="U165" i="2"/>
  <c r="U38" i="2"/>
  <c r="U395" i="2"/>
  <c r="U613" i="2"/>
  <c r="U333" i="2"/>
  <c r="U546" i="2"/>
  <c r="U380" i="2"/>
  <c r="U113" i="2"/>
  <c r="U514" i="2"/>
  <c r="U213" i="2"/>
  <c r="U39" i="2"/>
  <c r="T64" i="3" s="1"/>
  <c r="U105" i="2"/>
  <c r="U392" i="2"/>
  <c r="U307" i="2"/>
  <c r="U335" i="2"/>
  <c r="U353" i="2"/>
  <c r="U478" i="2"/>
  <c r="U184" i="2"/>
  <c r="U97" i="2"/>
  <c r="U650" i="2"/>
  <c r="U385" i="2"/>
  <c r="U659" i="2"/>
  <c r="U338" i="2"/>
  <c r="U230" i="2"/>
  <c r="U396" i="2"/>
  <c r="U25" i="2"/>
  <c r="U143" i="2"/>
  <c r="U495" i="2"/>
  <c r="U20" i="2"/>
  <c r="T34" i="3" s="1"/>
  <c r="U41" i="2"/>
  <c r="U661" i="2"/>
  <c r="U370" i="2"/>
  <c r="T90" i="3" s="1"/>
  <c r="U341" i="2"/>
  <c r="U449" i="2"/>
  <c r="T116" i="3" s="1"/>
  <c r="U68" i="2"/>
  <c r="T5" i="3" s="1"/>
  <c r="U22" i="2"/>
  <c r="U342" i="2"/>
  <c r="U136" i="2"/>
  <c r="U718" i="2"/>
  <c r="U171" i="2"/>
  <c r="U297" i="2"/>
  <c r="U553" i="2"/>
  <c r="U76" i="2"/>
  <c r="U80" i="2"/>
  <c r="T83" i="3" s="1"/>
  <c r="U377" i="2"/>
  <c r="U331" i="2"/>
  <c r="U626" i="2"/>
  <c r="U426" i="2"/>
  <c r="U332" i="2"/>
  <c r="U235" i="2"/>
  <c r="U154" i="2"/>
  <c r="U14" i="2"/>
  <c r="U194" i="2"/>
  <c r="U160" i="2"/>
  <c r="U446" i="2"/>
  <c r="T96" i="3" s="1"/>
  <c r="U374" i="2"/>
  <c r="U418" i="2"/>
  <c r="T95" i="3" s="1"/>
  <c r="U319" i="2"/>
  <c r="U610" i="2"/>
  <c r="U665" i="2"/>
  <c r="T123" i="3" s="1"/>
  <c r="U673" i="2"/>
  <c r="U18" i="2"/>
  <c r="U339" i="2"/>
  <c r="U244" i="2"/>
  <c r="U368" i="2"/>
  <c r="U402" i="2"/>
  <c r="U594" i="2"/>
  <c r="U507" i="2"/>
  <c r="U444" i="2"/>
  <c r="U93" i="2"/>
  <c r="U215" i="2"/>
  <c r="U124" i="2"/>
  <c r="U656" i="2"/>
  <c r="U521" i="2"/>
  <c r="U146" i="2"/>
  <c r="U467" i="2"/>
  <c r="U175" i="2"/>
  <c r="U455" i="2"/>
  <c r="U24" i="2"/>
  <c r="U519" i="2"/>
  <c r="U200" i="2"/>
  <c r="U334" i="2"/>
  <c r="U419" i="2"/>
  <c r="U498" i="2"/>
  <c r="U635" i="2"/>
  <c r="U65" i="2"/>
  <c r="U729" i="2"/>
  <c r="U237" i="2"/>
  <c r="U468" i="2"/>
  <c r="U515" i="2"/>
  <c r="U517" i="2"/>
  <c r="U540" i="2"/>
  <c r="U393" i="2"/>
  <c r="U161" i="2"/>
  <c r="U54" i="2"/>
  <c r="U634" i="2"/>
  <c r="T122" i="3" s="1"/>
  <c r="U217" i="2"/>
  <c r="U81" i="2"/>
  <c r="U523" i="2"/>
  <c r="U654" i="2"/>
  <c r="U636" i="2"/>
  <c r="U15" i="2"/>
  <c r="U560" i="2"/>
  <c r="U302" i="2"/>
  <c r="U627" i="2"/>
  <c r="U695" i="2"/>
  <c r="U457" i="2"/>
  <c r="U407" i="2"/>
  <c r="U84" i="2"/>
  <c r="T31" i="3" s="1"/>
  <c r="U163" i="2"/>
  <c r="U660" i="2"/>
  <c r="U172" i="2"/>
  <c r="U312" i="2"/>
  <c r="U571" i="2"/>
  <c r="U36" i="2"/>
  <c r="U502" i="2"/>
  <c r="U340" i="2"/>
  <c r="U605" i="2"/>
  <c r="U316" i="2"/>
  <c r="U579" i="2"/>
  <c r="U197" i="2"/>
  <c r="U44" i="2"/>
  <c r="U611" i="2"/>
  <c r="U686" i="2"/>
  <c r="U429" i="2"/>
  <c r="U469" i="2"/>
  <c r="U242" i="2"/>
  <c r="U389" i="2"/>
  <c r="T9" i="3" s="1"/>
  <c r="U291" i="2"/>
  <c r="U646" i="2"/>
  <c r="U487" i="2"/>
  <c r="T117" i="3" s="1"/>
  <c r="U58" i="2"/>
  <c r="U648" i="2"/>
  <c r="U176" i="2"/>
  <c r="U489" i="2"/>
  <c r="U5" i="2"/>
  <c r="U499" i="2"/>
  <c r="T118" i="3" s="1"/>
  <c r="U75" i="2"/>
  <c r="U274" i="2"/>
  <c r="U412" i="2"/>
  <c r="U541" i="2"/>
  <c r="U189" i="2"/>
  <c r="U243" i="2"/>
  <c r="U138" i="2"/>
  <c r="U323" i="2"/>
  <c r="U186" i="2"/>
  <c r="U379" i="2"/>
  <c r="U257" i="2"/>
  <c r="U74" i="2"/>
  <c r="U294" i="2"/>
  <c r="U34" i="2"/>
  <c r="U229" i="2"/>
  <c r="T70" i="3" s="1"/>
  <c r="U355" i="2"/>
  <c r="U520" i="2"/>
  <c r="U524" i="2"/>
  <c r="U672" i="2"/>
  <c r="U79" i="2"/>
  <c r="U19" i="2"/>
  <c r="U631" i="2"/>
  <c r="U390" i="2"/>
  <c r="U149" i="2"/>
  <c r="U363" i="2"/>
  <c r="U442" i="2"/>
  <c r="U510" i="2"/>
  <c r="U28" i="2"/>
  <c r="U359" i="2"/>
  <c r="U104" i="2"/>
  <c r="T32" i="3" s="1"/>
  <c r="U45" i="2"/>
  <c r="U592" i="2"/>
  <c r="U386" i="2"/>
  <c r="U598" i="2"/>
  <c r="U475" i="2"/>
  <c r="U433" i="2"/>
  <c r="T115" i="3" s="1"/>
  <c r="U107" i="2"/>
  <c r="U51" i="2"/>
  <c r="U447" i="2"/>
  <c r="U251" i="2"/>
  <c r="U465" i="2"/>
  <c r="U466" i="2"/>
  <c r="U589" i="2"/>
  <c r="U414" i="2"/>
  <c r="U710" i="2"/>
  <c r="U584" i="2"/>
  <c r="U508" i="2"/>
  <c r="U337" i="2"/>
  <c r="U103" i="2"/>
  <c r="U696" i="2"/>
  <c r="U52" i="2"/>
  <c r="T7" i="3" s="1"/>
  <c r="U62" i="2"/>
  <c r="U434" i="2"/>
  <c r="U428" i="2"/>
  <c r="U432" i="2"/>
  <c r="U252" i="2"/>
  <c r="U387" i="2"/>
  <c r="U360" i="2"/>
  <c r="T89" i="3" s="1"/>
  <c r="U511" i="2"/>
  <c r="U193" i="2"/>
  <c r="T16" i="3" s="1"/>
  <c r="U552" i="2"/>
  <c r="U490" i="2"/>
  <c r="U35" i="2"/>
  <c r="U21" i="2"/>
  <c r="U525" i="2"/>
  <c r="U177" i="2"/>
  <c r="U723" i="2"/>
  <c r="U126" i="2"/>
  <c r="U350" i="2"/>
  <c r="U458" i="2"/>
  <c r="U566" i="2"/>
  <c r="U408" i="2"/>
  <c r="U167" i="2"/>
  <c r="U453" i="2"/>
  <c r="U49" i="2"/>
  <c r="U135" i="2"/>
  <c r="U503" i="2"/>
  <c r="U599" i="2"/>
  <c r="U643" i="2"/>
  <c r="U125" i="2"/>
  <c r="U301" i="2"/>
  <c r="U195" i="2"/>
  <c r="U152" i="2"/>
  <c r="U69" i="2"/>
  <c r="U351" i="2"/>
  <c r="U102" i="2"/>
  <c r="U3" i="2"/>
  <c r="U169" i="2"/>
  <c r="U685" i="2"/>
  <c r="U216" i="2"/>
  <c r="T2" i="3" s="1"/>
  <c r="U173" i="2"/>
  <c r="U691" i="2"/>
  <c r="U559" i="2"/>
  <c r="U493" i="2"/>
  <c r="U82" i="2"/>
  <c r="U166" i="2"/>
  <c r="U212" i="2"/>
  <c r="U356" i="2"/>
  <c r="U245" i="2"/>
  <c r="U479" i="2"/>
  <c r="U118" i="2"/>
  <c r="U564" i="2"/>
  <c r="U198" i="2"/>
  <c r="U4" i="2"/>
  <c r="U67" i="2"/>
  <c r="U358" i="2"/>
  <c r="U616" i="2"/>
  <c r="U250" i="2"/>
  <c r="U304" i="2"/>
  <c r="U31" i="2"/>
  <c r="U162" i="2"/>
  <c r="U127" i="2"/>
  <c r="U119" i="2"/>
  <c r="U371" i="2"/>
  <c r="U544" i="2"/>
  <c r="U53" i="2"/>
  <c r="U329" i="2"/>
  <c r="U652" i="2"/>
  <c r="U57" i="2"/>
  <c r="U211" i="2"/>
  <c r="U538" i="2"/>
  <c r="U430" i="2"/>
  <c r="U513" i="2"/>
  <c r="U506" i="2"/>
  <c r="U158" i="2"/>
  <c r="U615" i="2"/>
  <c r="U639" i="2"/>
  <c r="U133" i="2"/>
  <c r="U440" i="2"/>
  <c r="U262" i="2"/>
  <c r="U415" i="2"/>
  <c r="U287" i="2"/>
  <c r="U141" i="2"/>
  <c r="U373" i="2"/>
  <c r="U317" i="2"/>
  <c r="U122" i="2"/>
  <c r="U32" i="2"/>
  <c r="U208" i="2"/>
  <c r="U203" i="2"/>
  <c r="U148" i="2"/>
  <c r="U687" i="2"/>
  <c r="U110" i="2"/>
  <c r="U443" i="2"/>
  <c r="U150" i="2"/>
  <c r="U155" i="2"/>
  <c r="T15" i="3" s="1"/>
  <c r="U459" i="2"/>
  <c r="U2" i="2"/>
  <c r="U462" i="2"/>
  <c r="U92" i="2"/>
  <c r="U174" i="2"/>
  <c r="U640" i="2"/>
  <c r="U27" i="2"/>
  <c r="U56" i="2"/>
  <c r="U206" i="2"/>
  <c r="U70" i="2"/>
  <c r="U717" i="2"/>
  <c r="U47" i="2"/>
  <c r="U280" i="2"/>
  <c r="U157" i="2"/>
  <c r="U388" i="2"/>
  <c r="U9" i="2"/>
  <c r="U549" i="2"/>
  <c r="U731" i="2"/>
  <c r="U582" i="2"/>
  <c r="U239" i="2"/>
  <c r="U470" i="2"/>
  <c r="U409" i="2"/>
  <c r="T112" i="3" s="1"/>
  <c r="U170" i="2"/>
  <c r="U181" i="2"/>
  <c r="U435" i="2"/>
  <c r="U66" i="2"/>
  <c r="U606" i="2"/>
  <c r="U116" i="2"/>
  <c r="U504" i="2"/>
  <c r="U29" i="2"/>
  <c r="U320" i="2"/>
  <c r="U137" i="2"/>
  <c r="U16" i="2"/>
  <c r="T13" i="3" s="1"/>
  <c r="U48" i="2"/>
  <c r="U46" i="2"/>
  <c r="U431" i="2"/>
  <c r="U259" i="2"/>
  <c r="U554" i="2"/>
  <c r="U348" i="2"/>
  <c r="U569" i="2"/>
  <c r="T98" i="3" s="1"/>
  <c r="U227" i="2"/>
  <c r="T40" i="3" s="1"/>
  <c r="U684" i="2"/>
  <c r="U12" i="2"/>
  <c r="U576" i="2"/>
  <c r="U362" i="2"/>
  <c r="U647" i="2"/>
  <c r="U11" i="2"/>
  <c r="T53" i="3" s="1"/>
  <c r="U178" i="2"/>
  <c r="U706" i="2"/>
  <c r="U129" i="2"/>
  <c r="U676" i="2"/>
  <c r="U500" i="2"/>
  <c r="U655" i="2"/>
  <c r="U531" i="2"/>
  <c r="U314" i="2"/>
  <c r="U568" i="2"/>
  <c r="U494" i="2"/>
  <c r="U669" i="2"/>
  <c r="U182" i="2"/>
  <c r="U214" i="2"/>
  <c r="U313" i="2"/>
  <c r="U437" i="2"/>
  <c r="U30" i="2"/>
  <c r="U218" i="2"/>
  <c r="U117" i="2"/>
  <c r="U13" i="2"/>
  <c r="T12" i="3" s="1"/>
  <c r="U247" i="2"/>
  <c r="U460" i="2"/>
  <c r="U488" i="2"/>
  <c r="U607" i="2"/>
  <c r="U37" i="2"/>
  <c r="T20" i="3" s="1"/>
  <c r="U300" i="2"/>
  <c r="U221" i="2"/>
  <c r="U548" i="2"/>
  <c r="U134" i="2"/>
  <c r="U236" i="2"/>
  <c r="U63" i="2"/>
  <c r="U6" i="2"/>
  <c r="U403" i="2"/>
  <c r="U275" i="2"/>
  <c r="U264" i="2"/>
  <c r="U219" i="2"/>
  <c r="U436" i="2"/>
  <c r="U505" i="2"/>
  <c r="U413" i="2"/>
  <c r="U730" i="2"/>
  <c r="U86" i="2"/>
  <c r="U420" i="2"/>
  <c r="U678" i="2"/>
  <c r="U698" i="2"/>
  <c r="U151" i="2"/>
  <c r="U604" i="2"/>
  <c r="U651" i="2"/>
  <c r="U547" i="2"/>
  <c r="T51" i="3" s="1"/>
  <c r="U10" i="2"/>
  <c r="T29" i="3" s="1"/>
  <c r="U254" i="2"/>
  <c r="U709" i="2"/>
  <c r="U8" i="2"/>
  <c r="T47" i="3" s="1"/>
  <c r="U7" i="2"/>
  <c r="U542" i="2"/>
  <c r="U265" i="2"/>
  <c r="U491" i="2"/>
  <c r="U144" i="2"/>
  <c r="U421" i="2"/>
  <c r="U587" i="2"/>
  <c r="U677" i="2"/>
  <c r="U168" i="2"/>
  <c r="U464" i="2"/>
  <c r="U109" i="2"/>
  <c r="T46" i="3" s="1"/>
  <c r="U532" i="2"/>
  <c r="T97" i="3" s="1"/>
  <c r="U121" i="2"/>
  <c r="U284" i="2"/>
  <c r="U628" i="2"/>
  <c r="U99" i="2"/>
  <c r="U664" i="2"/>
  <c r="U400" i="2"/>
  <c r="U130" i="2"/>
  <c r="T66" i="3" s="1"/>
  <c r="U278" i="2"/>
  <c r="U326" i="2"/>
  <c r="U299" i="2"/>
  <c r="U578" i="2"/>
  <c r="U721" i="2"/>
  <c r="U153" i="2"/>
  <c r="U482" i="2"/>
  <c r="U512" i="2"/>
  <c r="U231" i="2"/>
  <c r="U303" i="2"/>
  <c r="T111" i="3" s="1"/>
  <c r="U653" i="2"/>
  <c r="U255" i="2"/>
  <c r="U23" i="2"/>
  <c r="T22" i="3" s="1"/>
  <c r="U179" i="2"/>
  <c r="T85" i="3" s="1"/>
  <c r="U561" i="2"/>
  <c r="T63" i="3" s="1"/>
  <c r="U720" i="2"/>
  <c r="U641" i="2"/>
  <c r="U357" i="2"/>
  <c r="U256" i="2"/>
  <c r="U666" i="2"/>
  <c r="U282" i="2"/>
  <c r="U42" i="2"/>
  <c r="U567" i="2"/>
  <c r="U94" i="2"/>
  <c r="U321" i="2"/>
  <c r="U267" i="2"/>
  <c r="U343" i="2"/>
  <c r="U26" i="2"/>
  <c r="U139" i="2"/>
  <c r="U416" i="2"/>
  <c r="U713" i="2"/>
  <c r="U288" i="2"/>
  <c r="U649" i="2"/>
  <c r="U64" i="2"/>
  <c r="U246" i="2"/>
  <c r="U272" i="2"/>
  <c r="U642" i="2"/>
  <c r="U248" i="2"/>
  <c r="U719" i="2"/>
  <c r="T126" i="3" s="1"/>
  <c r="U715" i="2"/>
  <c r="U43" i="2"/>
  <c r="U33" i="2"/>
  <c r="T10" i="3" s="1"/>
  <c r="U330" i="2"/>
  <c r="U570" i="2"/>
  <c r="U456" i="2"/>
  <c r="U529" i="2"/>
  <c r="U612" i="2"/>
  <c r="U61" i="2"/>
  <c r="U78" i="2"/>
  <c r="U575" i="2"/>
  <c r="U296" i="2"/>
  <c r="U572" i="2"/>
  <c r="U614" i="2"/>
  <c r="U241" i="2"/>
  <c r="U645" i="2"/>
  <c r="U574" i="2"/>
  <c r="U452" i="2"/>
  <c r="U349" i="2"/>
  <c r="U603" i="2"/>
  <c r="U220" i="2"/>
  <c r="U391" i="2"/>
  <c r="U534" i="2"/>
  <c r="U454" i="2"/>
  <c r="U573" i="2"/>
  <c r="U131" i="2"/>
  <c r="U344" i="2"/>
  <c r="U671" i="2"/>
  <c r="U369" i="2"/>
  <c r="U187" i="2"/>
  <c r="U232" i="2"/>
  <c r="T102" i="3" s="1"/>
  <c r="U702" i="2"/>
  <c r="U258" i="2"/>
  <c r="U298" i="2"/>
  <c r="U474" i="2"/>
  <c r="U445" i="2"/>
  <c r="U563" i="2"/>
  <c r="U581" i="2"/>
  <c r="U562" i="2"/>
  <c r="U448" i="2"/>
  <c r="U722" i="2"/>
  <c r="U471" i="2"/>
  <c r="U222" i="2"/>
  <c r="U100" i="2"/>
  <c r="U595" i="2"/>
  <c r="U83" i="2"/>
  <c r="U40" i="2"/>
  <c r="U451" i="2"/>
  <c r="U583" i="2"/>
  <c r="U590" i="2"/>
  <c r="U539" i="2"/>
  <c r="U55" i="2"/>
  <c r="U382" i="2"/>
  <c r="U732" i="2"/>
  <c r="U305" i="2"/>
  <c r="U260" i="2"/>
  <c r="T86" i="3" s="1"/>
  <c r="U201" i="2"/>
  <c r="U633" i="2"/>
  <c r="U580" i="2"/>
  <c r="T120" i="3" s="1"/>
  <c r="U190" i="2"/>
  <c r="U405" i="2"/>
  <c r="U114" i="2"/>
  <c r="U381" i="2"/>
  <c r="T114" i="3" s="1"/>
  <c r="U132" i="2"/>
  <c r="U111" i="2"/>
  <c r="U705" i="2"/>
  <c r="U658" i="2"/>
  <c r="U196" i="2"/>
  <c r="U279" i="2"/>
  <c r="U438" i="2"/>
  <c r="U73" i="2"/>
  <c r="U106" i="2"/>
  <c r="U617" i="2"/>
  <c r="U486" i="2"/>
  <c r="U668" i="2"/>
  <c r="U145" i="2"/>
  <c r="U558" i="2"/>
  <c r="U71" i="2"/>
  <c r="T73" i="3" s="1"/>
  <c r="U670" i="2"/>
  <c r="U439" i="2"/>
  <c r="U509" i="2"/>
  <c r="U427" i="2"/>
  <c r="U537" i="2"/>
  <c r="T103" i="3" s="1"/>
  <c r="U397" i="2"/>
  <c r="U273" i="2"/>
  <c r="U120" i="2"/>
  <c r="U619" i="2"/>
  <c r="T121" i="3" s="1"/>
  <c r="U325" i="2"/>
  <c r="U50" i="2"/>
  <c r="U638" i="2"/>
  <c r="U528" i="2"/>
  <c r="U346" i="2"/>
  <c r="U620" i="2"/>
  <c r="U345" i="2"/>
  <c r="U249" i="2"/>
  <c r="U315" i="2"/>
  <c r="U600" i="2"/>
  <c r="U516" i="2"/>
  <c r="U228" i="2"/>
  <c r="U88" i="2"/>
  <c r="U637" i="2"/>
  <c r="U697" i="2"/>
  <c r="U630" i="2"/>
  <c r="U536" i="2"/>
  <c r="U226" i="2"/>
  <c r="U667" i="2"/>
  <c r="U192" i="2"/>
  <c r="U202" i="2"/>
  <c r="U372" i="2"/>
  <c r="U700" i="2"/>
  <c r="U98" i="2"/>
  <c r="U423" i="2"/>
  <c r="U629" i="2"/>
  <c r="U714" i="2"/>
  <c r="U209" i="2"/>
  <c r="U716" i="2"/>
  <c r="U140" i="2"/>
  <c r="U85" i="2"/>
  <c r="U424" i="2"/>
  <c r="U223" i="2"/>
  <c r="U72" i="2"/>
  <c r="T11" i="3" s="1"/>
  <c r="U207" i="2"/>
  <c r="U91" i="2"/>
  <c r="U682" i="2"/>
  <c r="U644" i="2"/>
  <c r="U290" i="2"/>
  <c r="T92" i="3" s="1"/>
  <c r="U281" i="2"/>
  <c r="U724" i="2"/>
  <c r="U602" i="2"/>
  <c r="U609" i="2"/>
  <c r="U270" i="2"/>
  <c r="U736" i="2"/>
  <c r="U618" i="2"/>
  <c r="U533" i="2"/>
  <c r="U401" i="2"/>
  <c r="U112" i="2"/>
  <c r="U268" i="2"/>
  <c r="U593" i="2"/>
  <c r="U234" i="2"/>
  <c r="T39" i="3" s="1"/>
  <c r="U688" i="2"/>
  <c r="U735" i="2"/>
  <c r="U87" i="2"/>
  <c r="U481" i="2"/>
  <c r="U550" i="2"/>
  <c r="T52" i="3" s="1"/>
  <c r="U472" i="2"/>
  <c r="U535" i="2"/>
  <c r="U308" i="2"/>
  <c r="T88" i="3" s="1"/>
  <c r="U526" i="2"/>
  <c r="U492" i="2"/>
  <c r="U501" i="2"/>
  <c r="U240" i="2"/>
  <c r="U608" i="2"/>
  <c r="U703" i="2"/>
  <c r="U253" i="2"/>
  <c r="U398" i="2"/>
  <c r="U522" i="2"/>
  <c r="U128" i="2"/>
  <c r="U699" i="2"/>
  <c r="U725" i="2"/>
  <c r="U711" i="2"/>
  <c r="U90" i="2"/>
  <c r="U286" i="2"/>
  <c r="U556" i="2"/>
  <c r="U496" i="2"/>
  <c r="U185" i="2"/>
  <c r="U674" i="2"/>
  <c r="U328" i="2"/>
  <c r="U263" i="2"/>
  <c r="U277" i="2"/>
  <c r="U364" i="2"/>
  <c r="U188" i="2"/>
  <c r="U404" i="2"/>
  <c r="U367" i="2"/>
  <c r="U261" i="2"/>
  <c r="U551" i="2"/>
  <c r="U480" i="2"/>
  <c r="U295" i="2"/>
  <c r="U601" i="2"/>
  <c r="U399" i="2"/>
  <c r="U417" i="2"/>
  <c r="U597" i="2"/>
  <c r="U586" i="2"/>
  <c r="U159" i="2"/>
  <c r="U588" i="2"/>
  <c r="U266" i="2"/>
  <c r="U693" i="2"/>
  <c r="U269" i="2"/>
  <c r="U361" i="2"/>
  <c r="U199" i="2"/>
  <c r="U680" i="2"/>
  <c r="T124" i="3" s="1"/>
  <c r="U734" i="2"/>
  <c r="U624" i="2"/>
  <c r="U621" i="2"/>
  <c r="U683" i="2"/>
  <c r="T125" i="3" s="1"/>
  <c r="U565" i="2"/>
  <c r="U679" i="2"/>
  <c r="U309" i="2"/>
  <c r="U485" i="2"/>
  <c r="U657" i="2"/>
  <c r="U663" i="2"/>
  <c r="U577" i="2"/>
  <c r="U545" i="2"/>
  <c r="U707" i="2"/>
  <c r="U497" i="2"/>
  <c r="U727" i="2"/>
  <c r="U681" i="2"/>
  <c r="T104" i="3" s="1"/>
  <c r="U689" i="2"/>
  <c r="U518" i="2"/>
  <c r="U662" i="2"/>
  <c r="U690" i="2"/>
  <c r="U701" i="2"/>
  <c r="U704" i="2"/>
  <c r="U728" i="2"/>
  <c r="U733" i="2"/>
  <c r="U623" i="2"/>
  <c r="U692" i="2"/>
  <c r="U712" i="2"/>
  <c r="U726" i="2"/>
  <c r="U737" i="2"/>
  <c r="T622" i="2"/>
  <c r="T483" i="2"/>
  <c r="T476" i="2"/>
  <c r="T95" i="2"/>
  <c r="T210" i="2"/>
  <c r="T352" i="2"/>
  <c r="T292" i="2"/>
  <c r="T311" i="2"/>
  <c r="T463" i="2"/>
  <c r="T596" i="2"/>
  <c r="T180" i="2"/>
  <c r="T318" i="2"/>
  <c r="T108" i="2"/>
  <c r="T632" i="2"/>
  <c r="T147" i="2"/>
  <c r="T557" i="2"/>
  <c r="T384" i="2"/>
  <c r="T625" i="2"/>
  <c r="T59" i="2"/>
  <c r="T378" i="2"/>
  <c r="T425" i="2"/>
  <c r="T354" i="2"/>
  <c r="T238" i="2"/>
  <c r="T365" i="2"/>
  <c r="T527" i="2"/>
  <c r="T555" i="2"/>
  <c r="T293" i="2"/>
  <c r="T164" i="2"/>
  <c r="T101" i="2"/>
  <c r="T585" i="2"/>
  <c r="T376" i="2"/>
  <c r="S94" i="3" s="1"/>
  <c r="T694" i="2"/>
  <c r="T708" i="2"/>
  <c r="T142" i="2"/>
  <c r="T77" i="2"/>
  <c r="T366" i="2"/>
  <c r="T422" i="2"/>
  <c r="T17" i="2"/>
  <c r="S35" i="3" s="1"/>
  <c r="T675" i="2"/>
  <c r="T411" i="2"/>
  <c r="T60" i="2"/>
  <c r="T276" i="2"/>
  <c r="T461" i="2"/>
  <c r="T204" i="2"/>
  <c r="S49" i="3" s="1"/>
  <c r="T473" i="2"/>
  <c r="T383" i="2"/>
  <c r="T233" i="2"/>
  <c r="T591" i="2"/>
  <c r="T327" i="2"/>
  <c r="T477" i="2"/>
  <c r="T347" i="2"/>
  <c r="T322" i="2"/>
  <c r="T410" i="2"/>
  <c r="T306" i="2"/>
  <c r="S87" i="3" s="1"/>
  <c r="T441" i="2"/>
  <c r="T225" i="2"/>
  <c r="T191" i="2"/>
  <c r="T484" i="2"/>
  <c r="T406" i="2"/>
  <c r="T283" i="2"/>
  <c r="T450" i="2"/>
  <c r="T271" i="2"/>
  <c r="T205" i="2"/>
  <c r="T310" i="2"/>
  <c r="T336" i="2"/>
  <c r="T324" i="2"/>
  <c r="T96" i="2"/>
  <c r="T285" i="2"/>
  <c r="T289" i="2"/>
  <c r="T530" i="2"/>
  <c r="T123" i="2"/>
  <c r="T375" i="2"/>
  <c r="T543" i="2"/>
  <c r="T156" i="2"/>
  <c r="T394" i="2"/>
  <c r="T115" i="2"/>
  <c r="T89" i="2"/>
  <c r="T183" i="2"/>
  <c r="T224" i="2"/>
  <c r="T165" i="2"/>
  <c r="T38" i="2"/>
  <c r="T395" i="2"/>
  <c r="T613" i="2"/>
  <c r="T333" i="2"/>
  <c r="T546" i="2"/>
  <c r="T380" i="2"/>
  <c r="T113" i="2"/>
  <c r="T514" i="2"/>
  <c r="T213" i="2"/>
  <c r="T39" i="2"/>
  <c r="T105" i="2"/>
  <c r="T392" i="2"/>
  <c r="T307" i="2"/>
  <c r="T335" i="2"/>
  <c r="T353" i="2"/>
  <c r="T478" i="2"/>
  <c r="T184" i="2"/>
  <c r="T97" i="2"/>
  <c r="T650" i="2"/>
  <c r="T385" i="2"/>
  <c r="T659" i="2"/>
  <c r="T338" i="2"/>
  <c r="T230" i="2"/>
  <c r="T396" i="2"/>
  <c r="T25" i="2"/>
  <c r="T143" i="2"/>
  <c r="T495" i="2"/>
  <c r="T20" i="2"/>
  <c r="T41" i="2"/>
  <c r="T661" i="2"/>
  <c r="T370" i="2"/>
  <c r="S90" i="3" s="1"/>
  <c r="T341" i="2"/>
  <c r="T449" i="2"/>
  <c r="S116" i="3" s="1"/>
  <c r="T68" i="2"/>
  <c r="S5" i="3" s="1"/>
  <c r="T22" i="2"/>
  <c r="T342" i="2"/>
  <c r="T136" i="2"/>
  <c r="T718" i="2"/>
  <c r="T171" i="2"/>
  <c r="T297" i="2"/>
  <c r="T553" i="2"/>
  <c r="T76" i="2"/>
  <c r="T80" i="2"/>
  <c r="T377" i="2"/>
  <c r="T331" i="2"/>
  <c r="T626" i="2"/>
  <c r="T426" i="2"/>
  <c r="T332" i="2"/>
  <c r="T235" i="2"/>
  <c r="T154" i="2"/>
  <c r="T14" i="2"/>
  <c r="T194" i="2"/>
  <c r="T160" i="2"/>
  <c r="T446" i="2"/>
  <c r="S96" i="3" s="1"/>
  <c r="T374" i="2"/>
  <c r="T418" i="2"/>
  <c r="S95" i="3" s="1"/>
  <c r="T319" i="2"/>
  <c r="T610" i="2"/>
  <c r="T665" i="2"/>
  <c r="S123" i="3" s="1"/>
  <c r="T673" i="2"/>
  <c r="T18" i="2"/>
  <c r="T339" i="2"/>
  <c r="T244" i="2"/>
  <c r="T368" i="2"/>
  <c r="T402" i="2"/>
  <c r="T594" i="2"/>
  <c r="T507" i="2"/>
  <c r="T444" i="2"/>
  <c r="T93" i="2"/>
  <c r="T215" i="2"/>
  <c r="T124" i="2"/>
  <c r="T656" i="2"/>
  <c r="T521" i="2"/>
  <c r="T146" i="2"/>
  <c r="T467" i="2"/>
  <c r="T175" i="2"/>
  <c r="T455" i="2"/>
  <c r="T24" i="2"/>
  <c r="T519" i="2"/>
  <c r="T200" i="2"/>
  <c r="T334" i="2"/>
  <c r="T419" i="2"/>
  <c r="T498" i="2"/>
  <c r="T635" i="2"/>
  <c r="T65" i="2"/>
  <c r="T729" i="2"/>
  <c r="T237" i="2"/>
  <c r="T468" i="2"/>
  <c r="T515" i="2"/>
  <c r="T517" i="2"/>
  <c r="T540" i="2"/>
  <c r="T393" i="2"/>
  <c r="T161" i="2"/>
  <c r="T54" i="2"/>
  <c r="T634" i="2"/>
  <c r="S122" i="3" s="1"/>
  <c r="T217" i="2"/>
  <c r="T81" i="2"/>
  <c r="T523" i="2"/>
  <c r="T654" i="2"/>
  <c r="T636" i="2"/>
  <c r="T15" i="2"/>
  <c r="T560" i="2"/>
  <c r="T302" i="2"/>
  <c r="T627" i="2"/>
  <c r="T695" i="2"/>
  <c r="T457" i="2"/>
  <c r="T407" i="2"/>
  <c r="T84" i="2"/>
  <c r="S31" i="3" s="1"/>
  <c r="T163" i="2"/>
  <c r="T660" i="2"/>
  <c r="T172" i="2"/>
  <c r="T312" i="2"/>
  <c r="T571" i="2"/>
  <c r="T36" i="2"/>
  <c r="T502" i="2"/>
  <c r="T340" i="2"/>
  <c r="T605" i="2"/>
  <c r="T316" i="2"/>
  <c r="T579" i="2"/>
  <c r="T197" i="2"/>
  <c r="T44" i="2"/>
  <c r="T611" i="2"/>
  <c r="T686" i="2"/>
  <c r="T429" i="2"/>
  <c r="T469" i="2"/>
  <c r="T242" i="2"/>
  <c r="T389" i="2"/>
  <c r="S9" i="3" s="1"/>
  <c r="T291" i="2"/>
  <c r="T646" i="2"/>
  <c r="T487" i="2"/>
  <c r="S117" i="3" s="1"/>
  <c r="T58" i="2"/>
  <c r="T648" i="2"/>
  <c r="T176" i="2"/>
  <c r="T489" i="2"/>
  <c r="T5" i="2"/>
  <c r="T499" i="2"/>
  <c r="S118" i="3" s="1"/>
  <c r="T75" i="2"/>
  <c r="T274" i="2"/>
  <c r="T412" i="2"/>
  <c r="T541" i="2"/>
  <c r="T189" i="2"/>
  <c r="T243" i="2"/>
  <c r="T138" i="2"/>
  <c r="T323" i="2"/>
  <c r="T186" i="2"/>
  <c r="T379" i="2"/>
  <c r="T257" i="2"/>
  <c r="T74" i="2"/>
  <c r="T294" i="2"/>
  <c r="T34" i="2"/>
  <c r="T229" i="2"/>
  <c r="S70" i="3" s="1"/>
  <c r="T355" i="2"/>
  <c r="T520" i="2"/>
  <c r="T524" i="2"/>
  <c r="T672" i="2"/>
  <c r="T79" i="2"/>
  <c r="T19" i="2"/>
  <c r="T631" i="2"/>
  <c r="T390" i="2"/>
  <c r="T149" i="2"/>
  <c r="T363" i="2"/>
  <c r="T442" i="2"/>
  <c r="T510" i="2"/>
  <c r="T28" i="2"/>
  <c r="T359" i="2"/>
  <c r="T104" i="2"/>
  <c r="S32" i="3" s="1"/>
  <c r="T45" i="2"/>
  <c r="S19" i="3" s="1"/>
  <c r="T592" i="2"/>
  <c r="T386" i="2"/>
  <c r="T598" i="2"/>
  <c r="T475" i="2"/>
  <c r="T433" i="2"/>
  <c r="S115" i="3" s="1"/>
  <c r="T107" i="2"/>
  <c r="T51" i="2"/>
  <c r="T447" i="2"/>
  <c r="T251" i="2"/>
  <c r="T465" i="2"/>
  <c r="T466" i="2"/>
  <c r="T589" i="2"/>
  <c r="T414" i="2"/>
  <c r="T710" i="2"/>
  <c r="T584" i="2"/>
  <c r="T508" i="2"/>
  <c r="T337" i="2"/>
  <c r="T103" i="2"/>
  <c r="T696" i="2"/>
  <c r="T52" i="2"/>
  <c r="S7" i="3" s="1"/>
  <c r="T62" i="2"/>
  <c r="S48" i="3" s="1"/>
  <c r="T434" i="2"/>
  <c r="T428" i="2"/>
  <c r="T432" i="2"/>
  <c r="T252" i="2"/>
  <c r="T387" i="2"/>
  <c r="T360" i="2"/>
  <c r="S89" i="3" s="1"/>
  <c r="T511" i="2"/>
  <c r="T193" i="2"/>
  <c r="S16" i="3" s="1"/>
  <c r="T552" i="2"/>
  <c r="T490" i="2"/>
  <c r="T35" i="2"/>
  <c r="T21" i="2"/>
  <c r="T525" i="2"/>
  <c r="T177" i="2"/>
  <c r="T723" i="2"/>
  <c r="T126" i="2"/>
  <c r="T350" i="2"/>
  <c r="T458" i="2"/>
  <c r="T566" i="2"/>
  <c r="T408" i="2"/>
  <c r="T167" i="2"/>
  <c r="T453" i="2"/>
  <c r="T49" i="2"/>
  <c r="T135" i="2"/>
  <c r="T503" i="2"/>
  <c r="T599" i="2"/>
  <c r="T643" i="2"/>
  <c r="T125" i="2"/>
  <c r="T301" i="2"/>
  <c r="T195" i="2"/>
  <c r="T152" i="2"/>
  <c r="T69" i="2"/>
  <c r="T351" i="2"/>
  <c r="T102" i="2"/>
  <c r="T3" i="2"/>
  <c r="T169" i="2"/>
  <c r="T685" i="2"/>
  <c r="T216" i="2"/>
  <c r="S2" i="3" s="1"/>
  <c r="T173" i="2"/>
  <c r="T691" i="2"/>
  <c r="T559" i="2"/>
  <c r="T493" i="2"/>
  <c r="T82" i="2"/>
  <c r="T166" i="2"/>
  <c r="T212" i="2"/>
  <c r="T356" i="2"/>
  <c r="T245" i="2"/>
  <c r="T479" i="2"/>
  <c r="T118" i="2"/>
  <c r="T564" i="2"/>
  <c r="T198" i="2"/>
  <c r="T4" i="2"/>
  <c r="T67" i="2"/>
  <c r="T358" i="2"/>
  <c r="T616" i="2"/>
  <c r="T250" i="2"/>
  <c r="T304" i="2"/>
  <c r="T31" i="2"/>
  <c r="T162" i="2"/>
  <c r="T127" i="2"/>
  <c r="T119" i="2"/>
  <c r="T371" i="2"/>
  <c r="T544" i="2"/>
  <c r="T53" i="2"/>
  <c r="T329" i="2"/>
  <c r="T652" i="2"/>
  <c r="T57" i="2"/>
  <c r="S26" i="3" s="1"/>
  <c r="T211" i="2"/>
  <c r="T538" i="2"/>
  <c r="T430" i="2"/>
  <c r="T513" i="2"/>
  <c r="T506" i="2"/>
  <c r="T158" i="2"/>
  <c r="T615" i="2"/>
  <c r="T639" i="2"/>
  <c r="T133" i="2"/>
  <c r="T440" i="2"/>
  <c r="T262" i="2"/>
  <c r="T415" i="2"/>
  <c r="T287" i="2"/>
  <c r="T141" i="2"/>
  <c r="T373" i="2"/>
  <c r="T317" i="2"/>
  <c r="T122" i="2"/>
  <c r="T32" i="2"/>
  <c r="T208" i="2"/>
  <c r="T203" i="2"/>
  <c r="T148" i="2"/>
  <c r="T687" i="2"/>
  <c r="T110" i="2"/>
  <c r="T443" i="2"/>
  <c r="T150" i="2"/>
  <c r="T155" i="2"/>
  <c r="S15" i="3" s="1"/>
  <c r="T459" i="2"/>
  <c r="T2" i="2"/>
  <c r="T462" i="2"/>
  <c r="T92" i="2"/>
  <c r="T174" i="2"/>
  <c r="T640" i="2"/>
  <c r="T27" i="2"/>
  <c r="T56" i="2"/>
  <c r="T206" i="2"/>
  <c r="T70" i="2"/>
  <c r="T717" i="2"/>
  <c r="T47" i="2"/>
  <c r="T280" i="2"/>
  <c r="T157" i="2"/>
  <c r="T388" i="2"/>
  <c r="T9" i="2"/>
  <c r="T549" i="2"/>
  <c r="T731" i="2"/>
  <c r="T582" i="2"/>
  <c r="T239" i="2"/>
  <c r="T470" i="2"/>
  <c r="T409" i="2"/>
  <c r="S112" i="3" s="1"/>
  <c r="T170" i="2"/>
  <c r="T181" i="2"/>
  <c r="T435" i="2"/>
  <c r="T66" i="2"/>
  <c r="T606" i="2"/>
  <c r="T116" i="2"/>
  <c r="T504" i="2"/>
  <c r="T29" i="2"/>
  <c r="T320" i="2"/>
  <c r="T137" i="2"/>
  <c r="T16" i="2"/>
  <c r="S13" i="3" s="1"/>
  <c r="T48" i="2"/>
  <c r="T46" i="2"/>
  <c r="T431" i="2"/>
  <c r="T259" i="2"/>
  <c r="T554" i="2"/>
  <c r="T348" i="2"/>
  <c r="T569" i="2"/>
  <c r="S98" i="3" s="1"/>
  <c r="T227" i="2"/>
  <c r="S40" i="3" s="1"/>
  <c r="T684" i="2"/>
  <c r="T12" i="2"/>
  <c r="T576" i="2"/>
  <c r="T362" i="2"/>
  <c r="T647" i="2"/>
  <c r="T11" i="2"/>
  <c r="T178" i="2"/>
  <c r="S105" i="3" s="1"/>
  <c r="T706" i="2"/>
  <c r="T129" i="2"/>
  <c r="T676" i="2"/>
  <c r="T500" i="2"/>
  <c r="T655" i="2"/>
  <c r="T531" i="2"/>
  <c r="T314" i="2"/>
  <c r="T568" i="2"/>
  <c r="T494" i="2"/>
  <c r="T669" i="2"/>
  <c r="T182" i="2"/>
  <c r="T214" i="2"/>
  <c r="T313" i="2"/>
  <c r="T437" i="2"/>
  <c r="T30" i="2"/>
  <c r="T218" i="2"/>
  <c r="T117" i="2"/>
  <c r="T13" i="2"/>
  <c r="T247" i="2"/>
  <c r="T460" i="2"/>
  <c r="T488" i="2"/>
  <c r="T607" i="2"/>
  <c r="T37" i="2"/>
  <c r="T300" i="2"/>
  <c r="T221" i="2"/>
  <c r="T548" i="2"/>
  <c r="T134" i="2"/>
  <c r="T236" i="2"/>
  <c r="T63" i="2"/>
  <c r="T6" i="2"/>
  <c r="S37" i="3" s="1"/>
  <c r="T403" i="2"/>
  <c r="T275" i="2"/>
  <c r="T264" i="2"/>
  <c r="T219" i="2"/>
  <c r="T436" i="2"/>
  <c r="T505" i="2"/>
  <c r="T413" i="2"/>
  <c r="T730" i="2"/>
  <c r="T86" i="2"/>
  <c r="T420" i="2"/>
  <c r="T678" i="2"/>
  <c r="T698" i="2"/>
  <c r="T151" i="2"/>
  <c r="T604" i="2"/>
  <c r="T651" i="2"/>
  <c r="T547" i="2"/>
  <c r="S51" i="3" s="1"/>
  <c r="T10" i="2"/>
  <c r="T254" i="2"/>
  <c r="T709" i="2"/>
  <c r="T8" i="2"/>
  <c r="S47" i="3" s="1"/>
  <c r="T7" i="2"/>
  <c r="T542" i="2"/>
  <c r="T265" i="2"/>
  <c r="T491" i="2"/>
  <c r="T144" i="2"/>
  <c r="T421" i="2"/>
  <c r="T587" i="2"/>
  <c r="T677" i="2"/>
  <c r="T168" i="2"/>
  <c r="T464" i="2"/>
  <c r="T109" i="2"/>
  <c r="S46" i="3" s="1"/>
  <c r="T532" i="2"/>
  <c r="S97" i="3" s="1"/>
  <c r="T121" i="2"/>
  <c r="T284" i="2"/>
  <c r="T628" i="2"/>
  <c r="T99" i="2"/>
  <c r="T664" i="2"/>
  <c r="T400" i="2"/>
  <c r="T130" i="2"/>
  <c r="T278" i="2"/>
  <c r="T326" i="2"/>
  <c r="T299" i="2"/>
  <c r="T578" i="2"/>
  <c r="T721" i="2"/>
  <c r="T153" i="2"/>
  <c r="T482" i="2"/>
  <c r="T512" i="2"/>
  <c r="T231" i="2"/>
  <c r="T303" i="2"/>
  <c r="S111" i="3" s="1"/>
  <c r="T653" i="2"/>
  <c r="T255" i="2"/>
  <c r="T23" i="2"/>
  <c r="T179" i="2"/>
  <c r="S85" i="3" s="1"/>
  <c r="T561" i="2"/>
  <c r="S63" i="3" s="1"/>
  <c r="T720" i="2"/>
  <c r="T641" i="2"/>
  <c r="T357" i="2"/>
  <c r="T256" i="2"/>
  <c r="T666" i="2"/>
  <c r="T282" i="2"/>
  <c r="T42" i="2"/>
  <c r="T567" i="2"/>
  <c r="T94" i="2"/>
  <c r="T321" i="2"/>
  <c r="T267" i="2"/>
  <c r="T343" i="2"/>
  <c r="T26" i="2"/>
  <c r="T139" i="2"/>
  <c r="T416" i="2"/>
  <c r="T713" i="2"/>
  <c r="T288" i="2"/>
  <c r="T649" i="2"/>
  <c r="T64" i="2"/>
  <c r="T246" i="2"/>
  <c r="T272" i="2"/>
  <c r="T642" i="2"/>
  <c r="T248" i="2"/>
  <c r="T719" i="2"/>
  <c r="S126" i="3" s="1"/>
  <c r="T715" i="2"/>
  <c r="T43" i="2"/>
  <c r="T33" i="2"/>
  <c r="S10" i="3" s="1"/>
  <c r="T330" i="2"/>
  <c r="T570" i="2"/>
  <c r="T456" i="2"/>
  <c r="T529" i="2"/>
  <c r="T612" i="2"/>
  <c r="T61" i="2"/>
  <c r="T78" i="2"/>
  <c r="T575" i="2"/>
  <c r="T296" i="2"/>
  <c r="T572" i="2"/>
  <c r="T614" i="2"/>
  <c r="T241" i="2"/>
  <c r="S65" i="3" s="1"/>
  <c r="T645" i="2"/>
  <c r="T574" i="2"/>
  <c r="T452" i="2"/>
  <c r="T349" i="2"/>
  <c r="T603" i="2"/>
  <c r="T220" i="2"/>
  <c r="T391" i="2"/>
  <c r="T534" i="2"/>
  <c r="T454" i="2"/>
  <c r="T573" i="2"/>
  <c r="T131" i="2"/>
  <c r="T344" i="2"/>
  <c r="T671" i="2"/>
  <c r="T369" i="2"/>
  <c r="T187" i="2"/>
  <c r="T232" i="2"/>
  <c r="S102" i="3" s="1"/>
  <c r="T702" i="2"/>
  <c r="T258" i="2"/>
  <c r="T298" i="2"/>
  <c r="T474" i="2"/>
  <c r="T445" i="2"/>
  <c r="T563" i="2"/>
  <c r="T581" i="2"/>
  <c r="T562" i="2"/>
  <c r="T448" i="2"/>
  <c r="T722" i="2"/>
  <c r="T471" i="2"/>
  <c r="T222" i="2"/>
  <c r="T100" i="2"/>
  <c r="T595" i="2"/>
  <c r="T83" i="2"/>
  <c r="T40" i="2"/>
  <c r="T451" i="2"/>
  <c r="T583" i="2"/>
  <c r="T590" i="2"/>
  <c r="T539" i="2"/>
  <c r="T55" i="2"/>
  <c r="T382" i="2"/>
  <c r="T732" i="2"/>
  <c r="T305" i="2"/>
  <c r="T260" i="2"/>
  <c r="S86" i="3" s="1"/>
  <c r="T201" i="2"/>
  <c r="T633" i="2"/>
  <c r="T580" i="2"/>
  <c r="S120" i="3" s="1"/>
  <c r="T190" i="2"/>
  <c r="T405" i="2"/>
  <c r="T114" i="2"/>
  <c r="T381" i="2"/>
  <c r="S114" i="3" s="1"/>
  <c r="T132" i="2"/>
  <c r="T111" i="2"/>
  <c r="T705" i="2"/>
  <c r="T658" i="2"/>
  <c r="T196" i="2"/>
  <c r="T279" i="2"/>
  <c r="T438" i="2"/>
  <c r="T73" i="2"/>
  <c r="T106" i="2"/>
  <c r="T617" i="2"/>
  <c r="T486" i="2"/>
  <c r="T668" i="2"/>
  <c r="T145" i="2"/>
  <c r="T558" i="2"/>
  <c r="T71" i="2"/>
  <c r="S73" i="3" s="1"/>
  <c r="T670" i="2"/>
  <c r="T439" i="2"/>
  <c r="T509" i="2"/>
  <c r="T427" i="2"/>
  <c r="T537" i="2"/>
  <c r="S103" i="3" s="1"/>
  <c r="T397" i="2"/>
  <c r="T273" i="2"/>
  <c r="T120" i="2"/>
  <c r="T619" i="2"/>
  <c r="S121" i="3" s="1"/>
  <c r="T325" i="2"/>
  <c r="T50" i="2"/>
  <c r="T638" i="2"/>
  <c r="T528" i="2"/>
  <c r="T346" i="2"/>
  <c r="T620" i="2"/>
  <c r="T345" i="2"/>
  <c r="T249" i="2"/>
  <c r="T315" i="2"/>
  <c r="T600" i="2"/>
  <c r="T516" i="2"/>
  <c r="T228" i="2"/>
  <c r="T88" i="2"/>
  <c r="T637" i="2"/>
  <c r="T697" i="2"/>
  <c r="T630" i="2"/>
  <c r="T536" i="2"/>
  <c r="T226" i="2"/>
  <c r="T667" i="2"/>
  <c r="T192" i="2"/>
  <c r="T202" i="2"/>
  <c r="T372" i="2"/>
  <c r="T700" i="2"/>
  <c r="T98" i="2"/>
  <c r="T423" i="2"/>
  <c r="T629" i="2"/>
  <c r="T714" i="2"/>
  <c r="T209" i="2"/>
  <c r="T716" i="2"/>
  <c r="T140" i="2"/>
  <c r="T85" i="2"/>
  <c r="T424" i="2"/>
  <c r="T223" i="2"/>
  <c r="T72" i="2"/>
  <c r="S11" i="3" s="1"/>
  <c r="T207" i="2"/>
  <c r="T91" i="2"/>
  <c r="T682" i="2"/>
  <c r="T644" i="2"/>
  <c r="T290" i="2"/>
  <c r="S92" i="3" s="1"/>
  <c r="T281" i="2"/>
  <c r="T724" i="2"/>
  <c r="T602" i="2"/>
  <c r="T609" i="2"/>
  <c r="T270" i="2"/>
  <c r="T736" i="2"/>
  <c r="T618" i="2"/>
  <c r="T533" i="2"/>
  <c r="T401" i="2"/>
  <c r="T112" i="2"/>
  <c r="T268" i="2"/>
  <c r="T593" i="2"/>
  <c r="T234" i="2"/>
  <c r="S39" i="3" s="1"/>
  <c r="T688" i="2"/>
  <c r="T735" i="2"/>
  <c r="T87" i="2"/>
  <c r="T481" i="2"/>
  <c r="T550" i="2"/>
  <c r="S52" i="3" s="1"/>
  <c r="T472" i="2"/>
  <c r="T535" i="2"/>
  <c r="T308" i="2"/>
  <c r="S88" i="3" s="1"/>
  <c r="T526" i="2"/>
  <c r="T492" i="2"/>
  <c r="T501" i="2"/>
  <c r="T240" i="2"/>
  <c r="T608" i="2"/>
  <c r="T703" i="2"/>
  <c r="T253" i="2"/>
  <c r="T398" i="2"/>
  <c r="T522" i="2"/>
  <c r="T128" i="2"/>
  <c r="T699" i="2"/>
  <c r="T725" i="2"/>
  <c r="T711" i="2"/>
  <c r="T90" i="2"/>
  <c r="T286" i="2"/>
  <c r="T556" i="2"/>
  <c r="T496" i="2"/>
  <c r="T185" i="2"/>
  <c r="T674" i="2"/>
  <c r="T328" i="2"/>
  <c r="T263" i="2"/>
  <c r="T277" i="2"/>
  <c r="T364" i="2"/>
  <c r="T188" i="2"/>
  <c r="T404" i="2"/>
  <c r="T367" i="2"/>
  <c r="T261" i="2"/>
  <c r="T551" i="2"/>
  <c r="T480" i="2"/>
  <c r="T295" i="2"/>
  <c r="T601" i="2"/>
  <c r="T399" i="2"/>
  <c r="T417" i="2"/>
  <c r="T597" i="2"/>
  <c r="T586" i="2"/>
  <c r="T159" i="2"/>
  <c r="T588" i="2"/>
  <c r="T266" i="2"/>
  <c r="T693" i="2"/>
  <c r="T269" i="2"/>
  <c r="T361" i="2"/>
  <c r="T199" i="2"/>
  <c r="T680" i="2"/>
  <c r="S124" i="3" s="1"/>
  <c r="T734" i="2"/>
  <c r="T624" i="2"/>
  <c r="T621" i="2"/>
  <c r="T683" i="2"/>
  <c r="S125" i="3" s="1"/>
  <c r="T565" i="2"/>
  <c r="T679" i="2"/>
  <c r="T309" i="2"/>
  <c r="T485" i="2"/>
  <c r="T657" i="2"/>
  <c r="T663" i="2"/>
  <c r="T577" i="2"/>
  <c r="T545" i="2"/>
  <c r="T707" i="2"/>
  <c r="T497" i="2"/>
  <c r="T727" i="2"/>
  <c r="T681" i="2"/>
  <c r="S104" i="3" s="1"/>
  <c r="T689" i="2"/>
  <c r="T518" i="2"/>
  <c r="T662" i="2"/>
  <c r="T690" i="2"/>
  <c r="T701" i="2"/>
  <c r="T704" i="2"/>
  <c r="T728" i="2"/>
  <c r="T733" i="2"/>
  <c r="T623" i="2"/>
  <c r="T692" i="2"/>
  <c r="T712" i="2"/>
  <c r="T726" i="2"/>
  <c r="T737" i="2"/>
  <c r="S622" i="2"/>
  <c r="S483" i="2"/>
  <c r="S476" i="2"/>
  <c r="S95" i="2"/>
  <c r="S210" i="2"/>
  <c r="S352" i="2"/>
  <c r="S292" i="2"/>
  <c r="S311" i="2"/>
  <c r="S463" i="2"/>
  <c r="S596" i="2"/>
  <c r="S180" i="2"/>
  <c r="S318" i="2"/>
  <c r="S108" i="2"/>
  <c r="S632" i="2"/>
  <c r="S147" i="2"/>
  <c r="S557" i="2"/>
  <c r="S384" i="2"/>
  <c r="S625" i="2"/>
  <c r="S59" i="2"/>
  <c r="S378" i="2"/>
  <c r="S425" i="2"/>
  <c r="S354" i="2"/>
  <c r="S238" i="2"/>
  <c r="S365" i="2"/>
  <c r="S527" i="2"/>
  <c r="S555" i="2"/>
  <c r="S293" i="2"/>
  <c r="S164" i="2"/>
  <c r="S101" i="2"/>
  <c r="S585" i="2"/>
  <c r="S376" i="2"/>
  <c r="R94" i="3" s="1"/>
  <c r="S694" i="2"/>
  <c r="S708" i="2"/>
  <c r="S142" i="2"/>
  <c r="S77" i="2"/>
  <c r="S366" i="2"/>
  <c r="S422" i="2"/>
  <c r="S17" i="2"/>
  <c r="S675" i="2"/>
  <c r="S411" i="2"/>
  <c r="S60" i="2"/>
  <c r="S276" i="2"/>
  <c r="S461" i="2"/>
  <c r="S204" i="2"/>
  <c r="R49" i="3" s="1"/>
  <c r="S473" i="2"/>
  <c r="S383" i="2"/>
  <c r="S233" i="2"/>
  <c r="S591" i="2"/>
  <c r="S327" i="2"/>
  <c r="S477" i="2"/>
  <c r="S347" i="2"/>
  <c r="S322" i="2"/>
  <c r="S410" i="2"/>
  <c r="S306" i="2"/>
  <c r="R87" i="3" s="1"/>
  <c r="S441" i="2"/>
  <c r="S225" i="2"/>
  <c r="S191" i="2"/>
  <c r="S484" i="2"/>
  <c r="S406" i="2"/>
  <c r="S283" i="2"/>
  <c r="S450" i="2"/>
  <c r="S271" i="2"/>
  <c r="S205" i="2"/>
  <c r="S310" i="2"/>
  <c r="S336" i="2"/>
  <c r="S324" i="2"/>
  <c r="S96" i="2"/>
  <c r="S285" i="2"/>
  <c r="S289" i="2"/>
  <c r="S530" i="2"/>
  <c r="S123" i="2"/>
  <c r="S375" i="2"/>
  <c r="S543" i="2"/>
  <c r="S156" i="2"/>
  <c r="S394" i="2"/>
  <c r="S115" i="2"/>
  <c r="S89" i="2"/>
  <c r="S183" i="2"/>
  <c r="S224" i="2"/>
  <c r="S165" i="2"/>
  <c r="S38" i="2"/>
  <c r="S395" i="2"/>
  <c r="S613" i="2"/>
  <c r="S333" i="2"/>
  <c r="S546" i="2"/>
  <c r="S380" i="2"/>
  <c r="S113" i="2"/>
  <c r="S514" i="2"/>
  <c r="S213" i="2"/>
  <c r="S39" i="2"/>
  <c r="S105" i="2"/>
  <c r="S392" i="2"/>
  <c r="S307" i="2"/>
  <c r="S335" i="2"/>
  <c r="S353" i="2"/>
  <c r="S478" i="2"/>
  <c r="S184" i="2"/>
  <c r="S97" i="2"/>
  <c r="S650" i="2"/>
  <c r="S385" i="2"/>
  <c r="S659" i="2"/>
  <c r="S338" i="2"/>
  <c r="S230" i="2"/>
  <c r="S396" i="2"/>
  <c r="S25" i="2"/>
  <c r="S143" i="2"/>
  <c r="S495" i="2"/>
  <c r="S20" i="2"/>
  <c r="R34" i="3" s="1"/>
  <c r="S41" i="2"/>
  <c r="S661" i="2"/>
  <c r="S370" i="2"/>
  <c r="R90" i="3" s="1"/>
  <c r="S341" i="2"/>
  <c r="S449" i="2"/>
  <c r="R116" i="3" s="1"/>
  <c r="S68" i="2"/>
  <c r="S22" i="2"/>
  <c r="S342" i="2"/>
  <c r="S136" i="2"/>
  <c r="S718" i="2"/>
  <c r="S171" i="2"/>
  <c r="R62" i="3" s="1"/>
  <c r="S297" i="2"/>
  <c r="S553" i="2"/>
  <c r="S76" i="2"/>
  <c r="S80" i="2"/>
  <c r="S377" i="2"/>
  <c r="S331" i="2"/>
  <c r="S626" i="2"/>
  <c r="S426" i="2"/>
  <c r="S332" i="2"/>
  <c r="S235" i="2"/>
  <c r="S154" i="2"/>
  <c r="S14" i="2"/>
  <c r="S194" i="2"/>
  <c r="S160" i="2"/>
  <c r="S446" i="2"/>
  <c r="R96" i="3" s="1"/>
  <c r="S374" i="2"/>
  <c r="S418" i="2"/>
  <c r="R95" i="3" s="1"/>
  <c r="S319" i="2"/>
  <c r="S610" i="2"/>
  <c r="S665" i="2"/>
  <c r="R123" i="3" s="1"/>
  <c r="S673" i="2"/>
  <c r="S18" i="2"/>
  <c r="S339" i="2"/>
  <c r="S244" i="2"/>
  <c r="S368" i="2"/>
  <c r="S402" i="2"/>
  <c r="S594" i="2"/>
  <c r="S507" i="2"/>
  <c r="S444" i="2"/>
  <c r="S93" i="2"/>
  <c r="S215" i="2"/>
  <c r="S124" i="2"/>
  <c r="S656" i="2"/>
  <c r="S521" i="2"/>
  <c r="S146" i="2"/>
  <c r="S467" i="2"/>
  <c r="S175" i="2"/>
  <c r="S455" i="2"/>
  <c r="S24" i="2"/>
  <c r="S519" i="2"/>
  <c r="S200" i="2"/>
  <c r="S334" i="2"/>
  <c r="S419" i="2"/>
  <c r="S498" i="2"/>
  <c r="S635" i="2"/>
  <c r="S65" i="2"/>
  <c r="S729" i="2"/>
  <c r="S237" i="2"/>
  <c r="S468" i="2"/>
  <c r="S515" i="2"/>
  <c r="S517" i="2"/>
  <c r="S540" i="2"/>
  <c r="S393" i="2"/>
  <c r="S161" i="2"/>
  <c r="S54" i="2"/>
  <c r="S634" i="2"/>
  <c r="R122" i="3" s="1"/>
  <c r="S217" i="2"/>
  <c r="S81" i="2"/>
  <c r="S523" i="2"/>
  <c r="S654" i="2"/>
  <c r="S636" i="2"/>
  <c r="S15" i="2"/>
  <c r="S560" i="2"/>
  <c r="S302" i="2"/>
  <c r="S627" i="2"/>
  <c r="S695" i="2"/>
  <c r="S457" i="2"/>
  <c r="S407" i="2"/>
  <c r="S84" i="2"/>
  <c r="R31" i="3" s="1"/>
  <c r="S163" i="2"/>
  <c r="S660" i="2"/>
  <c r="S172" i="2"/>
  <c r="S312" i="2"/>
  <c r="S571" i="2"/>
  <c r="S36" i="2"/>
  <c r="S502" i="2"/>
  <c r="S340" i="2"/>
  <c r="R107" i="3" s="1"/>
  <c r="S605" i="2"/>
  <c r="S316" i="2"/>
  <c r="S579" i="2"/>
  <c r="S197" i="2"/>
  <c r="S44" i="2"/>
  <c r="S611" i="2"/>
  <c r="S686" i="2"/>
  <c r="S429" i="2"/>
  <c r="S469" i="2"/>
  <c r="S242" i="2"/>
  <c r="S389" i="2"/>
  <c r="R9" i="3" s="1"/>
  <c r="S291" i="2"/>
  <c r="S646" i="2"/>
  <c r="S487" i="2"/>
  <c r="R117" i="3" s="1"/>
  <c r="S58" i="2"/>
  <c r="S648" i="2"/>
  <c r="S176" i="2"/>
  <c r="S489" i="2"/>
  <c r="S5" i="2"/>
  <c r="S499" i="2"/>
  <c r="R118" i="3" s="1"/>
  <c r="S75" i="2"/>
  <c r="S274" i="2"/>
  <c r="S412" i="2"/>
  <c r="S541" i="2"/>
  <c r="S189" i="2"/>
  <c r="S243" i="2"/>
  <c r="S138" i="2"/>
  <c r="S323" i="2"/>
  <c r="S186" i="2"/>
  <c r="S379" i="2"/>
  <c r="S257" i="2"/>
  <c r="S74" i="2"/>
  <c r="S294" i="2"/>
  <c r="S34" i="2"/>
  <c r="S229" i="2"/>
  <c r="R70" i="3" s="1"/>
  <c r="S355" i="2"/>
  <c r="S520" i="2"/>
  <c r="S524" i="2"/>
  <c r="S672" i="2"/>
  <c r="S79" i="2"/>
  <c r="S19" i="2"/>
  <c r="R100" i="3" s="1"/>
  <c r="S631" i="2"/>
  <c r="S390" i="2"/>
  <c r="S149" i="2"/>
  <c r="S363" i="2"/>
  <c r="S442" i="2"/>
  <c r="S510" i="2"/>
  <c r="S28" i="2"/>
  <c r="S359" i="2"/>
  <c r="S104" i="2"/>
  <c r="S45" i="2"/>
  <c r="S592" i="2"/>
  <c r="S386" i="2"/>
  <c r="S598" i="2"/>
  <c r="S475" i="2"/>
  <c r="S433" i="2"/>
  <c r="R115" i="3" s="1"/>
  <c r="S107" i="2"/>
  <c r="S51" i="2"/>
  <c r="S447" i="2"/>
  <c r="S251" i="2"/>
  <c r="S465" i="2"/>
  <c r="S466" i="2"/>
  <c r="S589" i="2"/>
  <c r="S414" i="2"/>
  <c r="S710" i="2"/>
  <c r="S584" i="2"/>
  <c r="S508" i="2"/>
  <c r="S337" i="2"/>
  <c r="S103" i="2"/>
  <c r="S696" i="2"/>
  <c r="S52" i="2"/>
  <c r="R7" i="3" s="1"/>
  <c r="S62" i="2"/>
  <c r="R48" i="3" s="1"/>
  <c r="S434" i="2"/>
  <c r="S428" i="2"/>
  <c r="S432" i="2"/>
  <c r="S252" i="2"/>
  <c r="S387" i="2"/>
  <c r="S360" i="2"/>
  <c r="R89" i="3" s="1"/>
  <c r="S511" i="2"/>
  <c r="S193" i="2"/>
  <c r="R16" i="3" s="1"/>
  <c r="S552" i="2"/>
  <c r="S490" i="2"/>
  <c r="S35" i="2"/>
  <c r="S21" i="2"/>
  <c r="S525" i="2"/>
  <c r="S177" i="2"/>
  <c r="S723" i="2"/>
  <c r="S126" i="2"/>
  <c r="S350" i="2"/>
  <c r="S458" i="2"/>
  <c r="S566" i="2"/>
  <c r="S408" i="2"/>
  <c r="S167" i="2"/>
  <c r="S453" i="2"/>
  <c r="S49" i="2"/>
  <c r="S135" i="2"/>
  <c r="S503" i="2"/>
  <c r="S599" i="2"/>
  <c r="S643" i="2"/>
  <c r="S125" i="2"/>
  <c r="S301" i="2"/>
  <c r="S195" i="2"/>
  <c r="S152" i="2"/>
  <c r="S69" i="2"/>
  <c r="S351" i="2"/>
  <c r="S102" i="2"/>
  <c r="S3" i="2"/>
  <c r="S169" i="2"/>
  <c r="S685" i="2"/>
  <c r="S216" i="2"/>
  <c r="R2" i="3" s="1"/>
  <c r="S173" i="2"/>
  <c r="S691" i="2"/>
  <c r="S559" i="2"/>
  <c r="S493" i="2"/>
  <c r="S82" i="2"/>
  <c r="S166" i="2"/>
  <c r="S212" i="2"/>
  <c r="S356" i="2"/>
  <c r="S245" i="2"/>
  <c r="S479" i="2"/>
  <c r="S118" i="2"/>
  <c r="S564" i="2"/>
  <c r="S198" i="2"/>
  <c r="S4" i="2"/>
  <c r="S67" i="2"/>
  <c r="S358" i="2"/>
  <c r="S616" i="2"/>
  <c r="S250" i="2"/>
  <c r="S304" i="2"/>
  <c r="S31" i="2"/>
  <c r="S162" i="2"/>
  <c r="S127" i="2"/>
  <c r="S119" i="2"/>
  <c r="S371" i="2"/>
  <c r="S544" i="2"/>
  <c r="S53" i="2"/>
  <c r="S329" i="2"/>
  <c r="S652" i="2"/>
  <c r="S57" i="2"/>
  <c r="R26" i="3" s="1"/>
  <c r="S211" i="2"/>
  <c r="S538" i="2"/>
  <c r="S430" i="2"/>
  <c r="S513" i="2"/>
  <c r="S506" i="2"/>
  <c r="S158" i="2"/>
  <c r="S615" i="2"/>
  <c r="S639" i="2"/>
  <c r="S133" i="2"/>
  <c r="S440" i="2"/>
  <c r="S262" i="2"/>
  <c r="S415" i="2"/>
  <c r="S287" i="2"/>
  <c r="S141" i="2"/>
  <c r="S373" i="2"/>
  <c r="S317" i="2"/>
  <c r="S122" i="2"/>
  <c r="R44" i="3" s="1"/>
  <c r="S32" i="2"/>
  <c r="S208" i="2"/>
  <c r="S203" i="2"/>
  <c r="S148" i="2"/>
  <c r="S687" i="2"/>
  <c r="S110" i="2"/>
  <c r="S443" i="2"/>
  <c r="S150" i="2"/>
  <c r="S155" i="2"/>
  <c r="R15" i="3" s="1"/>
  <c r="S459" i="2"/>
  <c r="S2" i="2"/>
  <c r="S462" i="2"/>
  <c r="S92" i="2"/>
  <c r="S174" i="2"/>
  <c r="S640" i="2"/>
  <c r="S27" i="2"/>
  <c r="S56" i="2"/>
  <c r="S206" i="2"/>
  <c r="S70" i="2"/>
  <c r="S717" i="2"/>
  <c r="S47" i="2"/>
  <c r="S280" i="2"/>
  <c r="S157" i="2"/>
  <c r="S388" i="2"/>
  <c r="S9" i="2"/>
  <c r="S549" i="2"/>
  <c r="S731" i="2"/>
  <c r="S582" i="2"/>
  <c r="S239" i="2"/>
  <c r="S470" i="2"/>
  <c r="S409" i="2"/>
  <c r="R112" i="3" s="1"/>
  <c r="S170" i="2"/>
  <c r="S181" i="2"/>
  <c r="S435" i="2"/>
  <c r="S66" i="2"/>
  <c r="S606" i="2"/>
  <c r="S116" i="2"/>
  <c r="S504" i="2"/>
  <c r="S29" i="2"/>
  <c r="S320" i="2"/>
  <c r="S137" i="2"/>
  <c r="S16" i="2"/>
  <c r="R13" i="3" s="1"/>
  <c r="S48" i="2"/>
  <c r="S46" i="2"/>
  <c r="S431" i="2"/>
  <c r="S259" i="2"/>
  <c r="S554" i="2"/>
  <c r="S348" i="2"/>
  <c r="S569" i="2"/>
  <c r="R98" i="3" s="1"/>
  <c r="S227" i="2"/>
  <c r="S684" i="2"/>
  <c r="S12" i="2"/>
  <c r="S576" i="2"/>
  <c r="S362" i="2"/>
  <c r="S647" i="2"/>
  <c r="S11" i="2"/>
  <c r="S178" i="2"/>
  <c r="S706" i="2"/>
  <c r="S129" i="2"/>
  <c r="S676" i="2"/>
  <c r="S500" i="2"/>
  <c r="S655" i="2"/>
  <c r="S531" i="2"/>
  <c r="S314" i="2"/>
  <c r="S568" i="2"/>
  <c r="S494" i="2"/>
  <c r="S669" i="2"/>
  <c r="S182" i="2"/>
  <c r="S214" i="2"/>
  <c r="S313" i="2"/>
  <c r="S437" i="2"/>
  <c r="S30" i="2"/>
  <c r="S218" i="2"/>
  <c r="S117" i="2"/>
  <c r="S13" i="2"/>
  <c r="S247" i="2"/>
  <c r="S460" i="2"/>
  <c r="S488" i="2"/>
  <c r="S607" i="2"/>
  <c r="S37" i="2"/>
  <c r="R20" i="3" s="1"/>
  <c r="S300" i="2"/>
  <c r="S221" i="2"/>
  <c r="S548" i="2"/>
  <c r="S134" i="2"/>
  <c r="S236" i="2"/>
  <c r="S63" i="2"/>
  <c r="S6" i="2"/>
  <c r="S403" i="2"/>
  <c r="S275" i="2"/>
  <c r="S264" i="2"/>
  <c r="S219" i="2"/>
  <c r="S436" i="2"/>
  <c r="S505" i="2"/>
  <c r="S413" i="2"/>
  <c r="S730" i="2"/>
  <c r="S86" i="2"/>
  <c r="S420" i="2"/>
  <c r="S678" i="2"/>
  <c r="S698" i="2"/>
  <c r="S151" i="2"/>
  <c r="S604" i="2"/>
  <c r="S651" i="2"/>
  <c r="S547" i="2"/>
  <c r="R51" i="3" s="1"/>
  <c r="S10" i="2"/>
  <c r="S254" i="2"/>
  <c r="S709" i="2"/>
  <c r="S8" i="2"/>
  <c r="R47" i="3" s="1"/>
  <c r="S7" i="2"/>
  <c r="R41" i="3" s="1"/>
  <c r="S542" i="2"/>
  <c r="S265" i="2"/>
  <c r="S491" i="2"/>
  <c r="S144" i="2"/>
  <c r="S421" i="2"/>
  <c r="S587" i="2"/>
  <c r="S677" i="2"/>
  <c r="S168" i="2"/>
  <c r="S464" i="2"/>
  <c r="S109" i="2"/>
  <c r="R46" i="3" s="1"/>
  <c r="S532" i="2"/>
  <c r="R97" i="3" s="1"/>
  <c r="S121" i="2"/>
  <c r="S284" i="2"/>
  <c r="S628" i="2"/>
  <c r="S99" i="2"/>
  <c r="S664" i="2"/>
  <c r="S400" i="2"/>
  <c r="S130" i="2"/>
  <c r="S278" i="2"/>
  <c r="S326" i="2"/>
  <c r="S299" i="2"/>
  <c r="S578" i="2"/>
  <c r="S721" i="2"/>
  <c r="S153" i="2"/>
  <c r="S482" i="2"/>
  <c r="S512" i="2"/>
  <c r="S231" i="2"/>
  <c r="S303" i="2"/>
  <c r="R111" i="3" s="1"/>
  <c r="S653" i="2"/>
  <c r="S255" i="2"/>
  <c r="S23" i="2"/>
  <c r="S179" i="2"/>
  <c r="R85" i="3" s="1"/>
  <c r="S561" i="2"/>
  <c r="R63" i="3" s="1"/>
  <c r="S720" i="2"/>
  <c r="S641" i="2"/>
  <c r="S357" i="2"/>
  <c r="S256" i="2"/>
  <c r="S666" i="2"/>
  <c r="S282" i="2"/>
  <c r="S42" i="2"/>
  <c r="S567" i="2"/>
  <c r="S94" i="2"/>
  <c r="S321" i="2"/>
  <c r="S267" i="2"/>
  <c r="S343" i="2"/>
  <c r="S26" i="2"/>
  <c r="S139" i="2"/>
  <c r="S416" i="2"/>
  <c r="S713" i="2"/>
  <c r="S288" i="2"/>
  <c r="S649" i="2"/>
  <c r="S64" i="2"/>
  <c r="S246" i="2"/>
  <c r="S272" i="2"/>
  <c r="S642" i="2"/>
  <c r="S248" i="2"/>
  <c r="S719" i="2"/>
  <c r="R126" i="3" s="1"/>
  <c r="S715" i="2"/>
  <c r="S43" i="2"/>
  <c r="S33" i="2"/>
  <c r="R10" i="3" s="1"/>
  <c r="S330" i="2"/>
  <c r="S570" i="2"/>
  <c r="S456" i="2"/>
  <c r="S529" i="2"/>
  <c r="S612" i="2"/>
  <c r="S61" i="2"/>
  <c r="S78" i="2"/>
  <c r="S575" i="2"/>
  <c r="S296" i="2"/>
  <c r="S572" i="2"/>
  <c r="S614" i="2"/>
  <c r="S241" i="2"/>
  <c r="R65" i="3" s="1"/>
  <c r="S645" i="2"/>
  <c r="S574" i="2"/>
  <c r="S452" i="2"/>
  <c r="S349" i="2"/>
  <c r="S603" i="2"/>
  <c r="S220" i="2"/>
  <c r="S391" i="2"/>
  <c r="S534" i="2"/>
  <c r="S454" i="2"/>
  <c r="S573" i="2"/>
  <c r="S131" i="2"/>
  <c r="S344" i="2"/>
  <c r="S671" i="2"/>
  <c r="S369" i="2"/>
  <c r="S187" i="2"/>
  <c r="S232" i="2"/>
  <c r="R102" i="3" s="1"/>
  <c r="S702" i="2"/>
  <c r="S258" i="2"/>
  <c r="S298" i="2"/>
  <c r="S474" i="2"/>
  <c r="S445" i="2"/>
  <c r="S563" i="2"/>
  <c r="S581" i="2"/>
  <c r="S562" i="2"/>
  <c r="S448" i="2"/>
  <c r="S722" i="2"/>
  <c r="S471" i="2"/>
  <c r="S222" i="2"/>
  <c r="S100" i="2"/>
  <c r="S595" i="2"/>
  <c r="S83" i="2"/>
  <c r="S40" i="2"/>
  <c r="S451" i="2"/>
  <c r="S583" i="2"/>
  <c r="S590" i="2"/>
  <c r="S539" i="2"/>
  <c r="S55" i="2"/>
  <c r="S382" i="2"/>
  <c r="S732" i="2"/>
  <c r="S305" i="2"/>
  <c r="S260" i="2"/>
  <c r="R86" i="3" s="1"/>
  <c r="S201" i="2"/>
  <c r="S633" i="2"/>
  <c r="S580" i="2"/>
  <c r="R120" i="3" s="1"/>
  <c r="S190" i="2"/>
  <c r="R75" i="3" s="1"/>
  <c r="S405" i="2"/>
  <c r="S114" i="2"/>
  <c r="S381" i="2"/>
  <c r="R114" i="3" s="1"/>
  <c r="S132" i="2"/>
  <c r="S111" i="2"/>
  <c r="S705" i="2"/>
  <c r="S658" i="2"/>
  <c r="S196" i="2"/>
  <c r="S279" i="2"/>
  <c r="S438" i="2"/>
  <c r="S73" i="2"/>
  <c r="S106" i="2"/>
  <c r="S617" i="2"/>
  <c r="S486" i="2"/>
  <c r="S668" i="2"/>
  <c r="S145" i="2"/>
  <c r="S558" i="2"/>
  <c r="S71" i="2"/>
  <c r="S670" i="2"/>
  <c r="S439" i="2"/>
  <c r="S509" i="2"/>
  <c r="S427" i="2"/>
  <c r="S537" i="2"/>
  <c r="R103" i="3" s="1"/>
  <c r="S397" i="2"/>
  <c r="S273" i="2"/>
  <c r="S120" i="2"/>
  <c r="S619" i="2"/>
  <c r="R121" i="3" s="1"/>
  <c r="S325" i="2"/>
  <c r="S50" i="2"/>
  <c r="S638" i="2"/>
  <c r="S528" i="2"/>
  <c r="S346" i="2"/>
  <c r="S620" i="2"/>
  <c r="S345" i="2"/>
  <c r="S249" i="2"/>
  <c r="S315" i="2"/>
  <c r="S600" i="2"/>
  <c r="S516" i="2"/>
  <c r="S228" i="2"/>
  <c r="S88" i="2"/>
  <c r="S637" i="2"/>
  <c r="S697" i="2"/>
  <c r="S630" i="2"/>
  <c r="S536" i="2"/>
  <c r="S226" i="2"/>
  <c r="S667" i="2"/>
  <c r="S192" i="2"/>
  <c r="S202" i="2"/>
  <c r="S372" i="2"/>
  <c r="S700" i="2"/>
  <c r="S98" i="2"/>
  <c r="S423" i="2"/>
  <c r="S629" i="2"/>
  <c r="S714" i="2"/>
  <c r="S209" i="2"/>
  <c r="S716" i="2"/>
  <c r="S140" i="2"/>
  <c r="S85" i="2"/>
  <c r="S424" i="2"/>
  <c r="S223" i="2"/>
  <c r="S72" i="2"/>
  <c r="R11" i="3" s="1"/>
  <c r="S207" i="2"/>
  <c r="S91" i="2"/>
  <c r="S682" i="2"/>
  <c r="S644" i="2"/>
  <c r="S290" i="2"/>
  <c r="R92" i="3" s="1"/>
  <c r="S281" i="2"/>
  <c r="S724" i="2"/>
  <c r="S602" i="2"/>
  <c r="S609" i="2"/>
  <c r="S270" i="2"/>
  <c r="S736" i="2"/>
  <c r="S618" i="2"/>
  <c r="S533" i="2"/>
  <c r="S401" i="2"/>
  <c r="S112" i="2"/>
  <c r="S268" i="2"/>
  <c r="S593" i="2"/>
  <c r="S234" i="2"/>
  <c r="S688" i="2"/>
  <c r="S735" i="2"/>
  <c r="S87" i="2"/>
  <c r="S481" i="2"/>
  <c r="S550" i="2"/>
  <c r="R52" i="3" s="1"/>
  <c r="S472" i="2"/>
  <c r="S535" i="2"/>
  <c r="S308" i="2"/>
  <c r="R88" i="3" s="1"/>
  <c r="S526" i="2"/>
  <c r="S492" i="2"/>
  <c r="S501" i="2"/>
  <c r="S240" i="2"/>
  <c r="S608" i="2"/>
  <c r="S703" i="2"/>
  <c r="S253" i="2"/>
  <c r="S398" i="2"/>
  <c r="S522" i="2"/>
  <c r="S128" i="2"/>
  <c r="S699" i="2"/>
  <c r="S725" i="2"/>
  <c r="S711" i="2"/>
  <c r="S90" i="2"/>
  <c r="S286" i="2"/>
  <c r="S556" i="2"/>
  <c r="S496" i="2"/>
  <c r="S185" i="2"/>
  <c r="S674" i="2"/>
  <c r="S328" i="2"/>
  <c r="S263" i="2"/>
  <c r="S277" i="2"/>
  <c r="S364" i="2"/>
  <c r="S188" i="2"/>
  <c r="S404" i="2"/>
  <c r="S367" i="2"/>
  <c r="S261" i="2"/>
  <c r="S551" i="2"/>
  <c r="S480" i="2"/>
  <c r="S295" i="2"/>
  <c r="S601" i="2"/>
  <c r="S399" i="2"/>
  <c r="S417" i="2"/>
  <c r="S597" i="2"/>
  <c r="S586" i="2"/>
  <c r="S159" i="2"/>
  <c r="S588" i="2"/>
  <c r="S266" i="2"/>
  <c r="S693" i="2"/>
  <c r="S269" i="2"/>
  <c r="S361" i="2"/>
  <c r="S199" i="2"/>
  <c r="S680" i="2"/>
  <c r="S734" i="2"/>
  <c r="S624" i="2"/>
  <c r="S621" i="2"/>
  <c r="S683" i="2"/>
  <c r="R125" i="3" s="1"/>
  <c r="S565" i="2"/>
  <c r="S679" i="2"/>
  <c r="S309" i="2"/>
  <c r="S485" i="2"/>
  <c r="S657" i="2"/>
  <c r="S663" i="2"/>
  <c r="S577" i="2"/>
  <c r="S545" i="2"/>
  <c r="S707" i="2"/>
  <c r="S497" i="2"/>
  <c r="S727" i="2"/>
  <c r="S681" i="2"/>
  <c r="R104" i="3" s="1"/>
  <c r="S689" i="2"/>
  <c r="S518" i="2"/>
  <c r="S662" i="2"/>
  <c r="S690" i="2"/>
  <c r="S701" i="2"/>
  <c r="S704" i="2"/>
  <c r="S728" i="2"/>
  <c r="S733" i="2"/>
  <c r="S623" i="2"/>
  <c r="S692" i="2"/>
  <c r="S712" i="2"/>
  <c r="S726" i="2"/>
  <c r="S737" i="2"/>
  <c r="N622" i="2"/>
  <c r="N483" i="2"/>
  <c r="N476" i="2"/>
  <c r="N95" i="2"/>
  <c r="N210" i="2"/>
  <c r="N352" i="2"/>
  <c r="N292" i="2"/>
  <c r="N311" i="2"/>
  <c r="N463" i="2"/>
  <c r="N596" i="2"/>
  <c r="N180" i="2"/>
  <c r="N318" i="2"/>
  <c r="N108" i="2"/>
  <c r="N632" i="2"/>
  <c r="N147" i="2"/>
  <c r="N557" i="2"/>
  <c r="N384" i="2"/>
  <c r="N625" i="2"/>
  <c r="N59" i="2"/>
  <c r="N378" i="2"/>
  <c r="N425" i="2"/>
  <c r="N354" i="2"/>
  <c r="N238" i="2"/>
  <c r="N365" i="2"/>
  <c r="N527" i="2"/>
  <c r="N555" i="2"/>
  <c r="N293" i="2"/>
  <c r="N164" i="2"/>
  <c r="N101" i="2"/>
  <c r="N585" i="2"/>
  <c r="N376" i="2"/>
  <c r="N694" i="2"/>
  <c r="N708" i="2"/>
  <c r="N142" i="2"/>
  <c r="N77" i="2"/>
  <c r="N366" i="2"/>
  <c r="N422" i="2"/>
  <c r="N17" i="2"/>
  <c r="N675" i="2"/>
  <c r="N411" i="2"/>
  <c r="N60" i="2"/>
  <c r="N276" i="2"/>
  <c r="N461" i="2"/>
  <c r="N204" i="2"/>
  <c r="N473" i="2"/>
  <c r="N383" i="2"/>
  <c r="N233" i="2"/>
  <c r="N591" i="2"/>
  <c r="N327" i="2"/>
  <c r="N477" i="2"/>
  <c r="N347" i="2"/>
  <c r="N322" i="2"/>
  <c r="N410" i="2"/>
  <c r="N306" i="2"/>
  <c r="N441" i="2"/>
  <c r="N225" i="2"/>
  <c r="N191" i="2"/>
  <c r="N484" i="2"/>
  <c r="N406" i="2"/>
  <c r="N283" i="2"/>
  <c r="N450" i="2"/>
  <c r="N271" i="2"/>
  <c r="N205" i="2"/>
  <c r="N310" i="2"/>
  <c r="N336" i="2"/>
  <c r="N324" i="2"/>
  <c r="N96" i="2"/>
  <c r="N285" i="2"/>
  <c r="N289" i="2"/>
  <c r="N530" i="2"/>
  <c r="N123" i="2"/>
  <c r="N375" i="2"/>
  <c r="N543" i="2"/>
  <c r="N156" i="2"/>
  <c r="N394" i="2"/>
  <c r="N115" i="2"/>
  <c r="N89" i="2"/>
  <c r="N183" i="2"/>
  <c r="N224" i="2"/>
  <c r="N165" i="2"/>
  <c r="N38" i="2"/>
  <c r="N395" i="2"/>
  <c r="N613" i="2"/>
  <c r="N333" i="2"/>
  <c r="N546" i="2"/>
  <c r="N380" i="2"/>
  <c r="N113" i="2"/>
  <c r="N514" i="2"/>
  <c r="N213" i="2"/>
  <c r="N39" i="2"/>
  <c r="N105" i="2"/>
  <c r="N392" i="2"/>
  <c r="N307" i="2"/>
  <c r="N335" i="2"/>
  <c r="N353" i="2"/>
  <c r="N478" i="2"/>
  <c r="N184" i="2"/>
  <c r="N97" i="2"/>
  <c r="N650" i="2"/>
  <c r="N385" i="2"/>
  <c r="N659" i="2"/>
  <c r="N338" i="2"/>
  <c r="N230" i="2"/>
  <c r="N396" i="2"/>
  <c r="N25" i="2"/>
  <c r="N143" i="2"/>
  <c r="N495" i="2"/>
  <c r="N20" i="2"/>
  <c r="N41" i="2"/>
  <c r="N661" i="2"/>
  <c r="N370" i="2"/>
  <c r="N341" i="2"/>
  <c r="N449" i="2"/>
  <c r="N68" i="2"/>
  <c r="N22" i="2"/>
  <c r="N342" i="2"/>
  <c r="N136" i="2"/>
  <c r="N718" i="2"/>
  <c r="N171" i="2"/>
  <c r="N297" i="2"/>
  <c r="N553" i="2"/>
  <c r="N76" i="2"/>
  <c r="N80" i="2"/>
  <c r="N377" i="2"/>
  <c r="N331" i="2"/>
  <c r="N626" i="2"/>
  <c r="N426" i="2"/>
  <c r="N332" i="2"/>
  <c r="N235" i="2"/>
  <c r="N154" i="2"/>
  <c r="N14" i="2"/>
  <c r="N194" i="2"/>
  <c r="N160" i="2"/>
  <c r="N446" i="2"/>
  <c r="N374" i="2"/>
  <c r="N418" i="2"/>
  <c r="N319" i="2"/>
  <c r="N610" i="2"/>
  <c r="N665" i="2"/>
  <c r="N673" i="2"/>
  <c r="N18" i="2"/>
  <c r="N339" i="2"/>
  <c r="N244" i="2"/>
  <c r="N368" i="2"/>
  <c r="N402" i="2"/>
  <c r="N594" i="2"/>
  <c r="N507" i="2"/>
  <c r="N444" i="2"/>
  <c r="N93" i="2"/>
  <c r="N215" i="2"/>
  <c r="N124" i="2"/>
  <c r="N656" i="2"/>
  <c r="N521" i="2"/>
  <c r="N146" i="2"/>
  <c r="N467" i="2"/>
  <c r="N175" i="2"/>
  <c r="N455" i="2"/>
  <c r="N24" i="2"/>
  <c r="N519" i="2"/>
  <c r="N200" i="2"/>
  <c r="N334" i="2"/>
  <c r="N419" i="2"/>
  <c r="N498" i="2"/>
  <c r="N635" i="2"/>
  <c r="N65" i="2"/>
  <c r="N729" i="2"/>
  <c r="N237" i="2"/>
  <c r="N468" i="2"/>
  <c r="N515" i="2"/>
  <c r="N517" i="2"/>
  <c r="N540" i="2"/>
  <c r="N393" i="2"/>
  <c r="N161" i="2"/>
  <c r="N54" i="2"/>
  <c r="N634" i="2"/>
  <c r="N217" i="2"/>
  <c r="N81" i="2"/>
  <c r="N523" i="2"/>
  <c r="N654" i="2"/>
  <c r="N636" i="2"/>
  <c r="N15" i="2"/>
  <c r="N560" i="2"/>
  <c r="N302" i="2"/>
  <c r="N627" i="2"/>
  <c r="N695" i="2"/>
  <c r="N457" i="2"/>
  <c r="N407" i="2"/>
  <c r="N84" i="2"/>
  <c r="N163" i="2"/>
  <c r="N660" i="2"/>
  <c r="N172" i="2"/>
  <c r="N312" i="2"/>
  <c r="N571" i="2"/>
  <c r="N36" i="2"/>
  <c r="N502" i="2"/>
  <c r="N340" i="2"/>
  <c r="N605" i="2"/>
  <c r="N316" i="2"/>
  <c r="N579" i="2"/>
  <c r="N197" i="2"/>
  <c r="N44" i="2"/>
  <c r="N611" i="2"/>
  <c r="N686" i="2"/>
  <c r="N429" i="2"/>
  <c r="N469" i="2"/>
  <c r="N242" i="2"/>
  <c r="N389" i="2"/>
  <c r="N291" i="2"/>
  <c r="N646" i="2"/>
  <c r="N487" i="2"/>
  <c r="N58" i="2"/>
  <c r="N648" i="2"/>
  <c r="N176" i="2"/>
  <c r="N489" i="2"/>
  <c r="N5" i="2"/>
  <c r="N499" i="2"/>
  <c r="N75" i="2"/>
  <c r="N274" i="2"/>
  <c r="N412" i="2"/>
  <c r="N541" i="2"/>
  <c r="N189" i="2"/>
  <c r="N243" i="2"/>
  <c r="N138" i="2"/>
  <c r="N323" i="2"/>
  <c r="N186" i="2"/>
  <c r="N379" i="2"/>
  <c r="N257" i="2"/>
  <c r="N74" i="2"/>
  <c r="N294" i="2"/>
  <c r="N34" i="2"/>
  <c r="N229" i="2"/>
  <c r="N355" i="2"/>
  <c r="N520" i="2"/>
  <c r="N524" i="2"/>
  <c r="N672" i="2"/>
  <c r="N79" i="2"/>
  <c r="N19" i="2"/>
  <c r="N631" i="2"/>
  <c r="N390" i="2"/>
  <c r="N149" i="2"/>
  <c r="N363" i="2"/>
  <c r="N442" i="2"/>
  <c r="N510" i="2"/>
  <c r="N28" i="2"/>
  <c r="N359" i="2"/>
  <c r="N104" i="2"/>
  <c r="N45" i="2"/>
  <c r="N592" i="2"/>
  <c r="N386" i="2"/>
  <c r="N598" i="2"/>
  <c r="N475" i="2"/>
  <c r="N433" i="2"/>
  <c r="N107" i="2"/>
  <c r="N51" i="2"/>
  <c r="N447" i="2"/>
  <c r="N251" i="2"/>
  <c r="N465" i="2"/>
  <c r="N466" i="2"/>
  <c r="N589" i="2"/>
  <c r="N414" i="2"/>
  <c r="N710" i="2"/>
  <c r="N584" i="2"/>
  <c r="N508" i="2"/>
  <c r="N337" i="2"/>
  <c r="N103" i="2"/>
  <c r="N696" i="2"/>
  <c r="N52" i="2"/>
  <c r="N62" i="2"/>
  <c r="N434" i="2"/>
  <c r="N428" i="2"/>
  <c r="N432" i="2"/>
  <c r="N252" i="2"/>
  <c r="N387" i="2"/>
  <c r="N360" i="2"/>
  <c r="N511" i="2"/>
  <c r="N193" i="2"/>
  <c r="N552" i="2"/>
  <c r="N490" i="2"/>
  <c r="N35" i="2"/>
  <c r="N21" i="2"/>
  <c r="N525" i="2"/>
  <c r="N177" i="2"/>
  <c r="N723" i="2"/>
  <c r="N126" i="2"/>
  <c r="N350" i="2"/>
  <c r="N458" i="2"/>
  <c r="N566" i="2"/>
  <c r="N408" i="2"/>
  <c r="N167" i="2"/>
  <c r="N453" i="2"/>
  <c r="N49" i="2"/>
  <c r="N135" i="2"/>
  <c r="N503" i="2"/>
  <c r="N599" i="2"/>
  <c r="N643" i="2"/>
  <c r="N125" i="2"/>
  <c r="N301" i="2"/>
  <c r="N195" i="2"/>
  <c r="N152" i="2"/>
  <c r="N69" i="2"/>
  <c r="N351" i="2"/>
  <c r="N102" i="2"/>
  <c r="N3" i="2"/>
  <c r="N169" i="2"/>
  <c r="N685" i="2"/>
  <c r="N216" i="2"/>
  <c r="N173" i="2"/>
  <c r="N691" i="2"/>
  <c r="N559" i="2"/>
  <c r="N493" i="2"/>
  <c r="N82" i="2"/>
  <c r="N166" i="2"/>
  <c r="N212" i="2"/>
  <c r="N356" i="2"/>
  <c r="N245" i="2"/>
  <c r="N479" i="2"/>
  <c r="N118" i="2"/>
  <c r="N564" i="2"/>
  <c r="N198" i="2"/>
  <c r="N4" i="2"/>
  <c r="N67" i="2"/>
  <c r="N358" i="2"/>
  <c r="N616" i="2"/>
  <c r="N250" i="2"/>
  <c r="N304" i="2"/>
  <c r="N31" i="2"/>
  <c r="N162" i="2"/>
  <c r="N127" i="2"/>
  <c r="N119" i="2"/>
  <c r="N371" i="2"/>
  <c r="N544" i="2"/>
  <c r="N53" i="2"/>
  <c r="N329" i="2"/>
  <c r="N652" i="2"/>
  <c r="N57" i="2"/>
  <c r="N211" i="2"/>
  <c r="N538" i="2"/>
  <c r="N430" i="2"/>
  <c r="N513" i="2"/>
  <c r="N506" i="2"/>
  <c r="N158" i="2"/>
  <c r="N615" i="2"/>
  <c r="N639" i="2"/>
  <c r="N133" i="2"/>
  <c r="N440" i="2"/>
  <c r="N262" i="2"/>
  <c r="N415" i="2"/>
  <c r="N287" i="2"/>
  <c r="N141" i="2"/>
  <c r="N373" i="2"/>
  <c r="N317" i="2"/>
  <c r="N122" i="2"/>
  <c r="N32" i="2"/>
  <c r="N208" i="2"/>
  <c r="N203" i="2"/>
  <c r="N148" i="2"/>
  <c r="N687" i="2"/>
  <c r="N110" i="2"/>
  <c r="N443" i="2"/>
  <c r="N150" i="2"/>
  <c r="N155" i="2"/>
  <c r="N459" i="2"/>
  <c r="N2" i="2"/>
  <c r="N462" i="2"/>
  <c r="N92" i="2"/>
  <c r="N174" i="2"/>
  <c r="N640" i="2"/>
  <c r="N27" i="2"/>
  <c r="N56" i="2"/>
  <c r="N206" i="2"/>
  <c r="N70" i="2"/>
  <c r="N717" i="2"/>
  <c r="N47" i="2"/>
  <c r="N280" i="2"/>
  <c r="N157" i="2"/>
  <c r="N388" i="2"/>
  <c r="N9" i="2"/>
  <c r="N549" i="2"/>
  <c r="N731" i="2"/>
  <c r="N582" i="2"/>
  <c r="N239" i="2"/>
  <c r="N470" i="2"/>
  <c r="N409" i="2"/>
  <c r="N170" i="2"/>
  <c r="N181" i="2"/>
  <c r="N435" i="2"/>
  <c r="N66" i="2"/>
  <c r="N606" i="2"/>
  <c r="N116" i="2"/>
  <c r="N504" i="2"/>
  <c r="N29" i="2"/>
  <c r="N320" i="2"/>
  <c r="N137" i="2"/>
  <c r="N16" i="2"/>
  <c r="N48" i="2"/>
  <c r="N46" i="2"/>
  <c r="N431" i="2"/>
  <c r="N259" i="2"/>
  <c r="N554" i="2"/>
  <c r="N348" i="2"/>
  <c r="N569" i="2"/>
  <c r="N227" i="2"/>
  <c r="N684" i="2"/>
  <c r="N12" i="2"/>
  <c r="N576" i="2"/>
  <c r="N362" i="2"/>
  <c r="N647" i="2"/>
  <c r="N11" i="2"/>
  <c r="N178" i="2"/>
  <c r="N706" i="2"/>
  <c r="N129" i="2"/>
  <c r="N676" i="2"/>
  <c r="N500" i="2"/>
  <c r="N655" i="2"/>
  <c r="N531" i="2"/>
  <c r="N314" i="2"/>
  <c r="N568" i="2"/>
  <c r="N494" i="2"/>
  <c r="N669" i="2"/>
  <c r="N182" i="2"/>
  <c r="N214" i="2"/>
  <c r="N313" i="2"/>
  <c r="N437" i="2"/>
  <c r="N30" i="2"/>
  <c r="N218" i="2"/>
  <c r="N117" i="2"/>
  <c r="N13" i="2"/>
  <c r="N247" i="2"/>
  <c r="N460" i="2"/>
  <c r="N488" i="2"/>
  <c r="N607" i="2"/>
  <c r="N37" i="2"/>
  <c r="N300" i="2"/>
  <c r="N221" i="2"/>
  <c r="N548" i="2"/>
  <c r="N134" i="2"/>
  <c r="N236" i="2"/>
  <c r="N63" i="2"/>
  <c r="N6" i="2"/>
  <c r="N403" i="2"/>
  <c r="N275" i="2"/>
  <c r="N264" i="2"/>
  <c r="N219" i="2"/>
  <c r="N436" i="2"/>
  <c r="N505" i="2"/>
  <c r="N413" i="2"/>
  <c r="N730" i="2"/>
  <c r="N86" i="2"/>
  <c r="N420" i="2"/>
  <c r="N678" i="2"/>
  <c r="N698" i="2"/>
  <c r="N151" i="2"/>
  <c r="N604" i="2"/>
  <c r="N651" i="2"/>
  <c r="N547" i="2"/>
  <c r="N10" i="2"/>
  <c r="N254" i="2"/>
  <c r="N709" i="2"/>
  <c r="N8" i="2"/>
  <c r="N7" i="2"/>
  <c r="N542" i="2"/>
  <c r="N265" i="2"/>
  <c r="N491" i="2"/>
  <c r="N144" i="2"/>
  <c r="N421" i="2"/>
  <c r="N587" i="2"/>
  <c r="N677" i="2"/>
  <c r="N168" i="2"/>
  <c r="N464" i="2"/>
  <c r="N109" i="2"/>
  <c r="N532" i="2"/>
  <c r="N121" i="2"/>
  <c r="N284" i="2"/>
  <c r="N628" i="2"/>
  <c r="N99" i="2"/>
  <c r="N664" i="2"/>
  <c r="N400" i="2"/>
  <c r="N130" i="2"/>
  <c r="N278" i="2"/>
  <c r="N326" i="2"/>
  <c r="N299" i="2"/>
  <c r="N578" i="2"/>
  <c r="N721" i="2"/>
  <c r="N153" i="2"/>
  <c r="N482" i="2"/>
  <c r="N512" i="2"/>
  <c r="N231" i="2"/>
  <c r="N303" i="2"/>
  <c r="N653" i="2"/>
  <c r="N255" i="2"/>
  <c r="N23" i="2"/>
  <c r="N179" i="2"/>
  <c r="N561" i="2"/>
  <c r="N720" i="2"/>
  <c r="N641" i="2"/>
  <c r="N357" i="2"/>
  <c r="N256" i="2"/>
  <c r="N666" i="2"/>
  <c r="N282" i="2"/>
  <c r="N42" i="2"/>
  <c r="N567" i="2"/>
  <c r="N94" i="2"/>
  <c r="N321" i="2"/>
  <c r="N267" i="2"/>
  <c r="N343" i="2"/>
  <c r="N26" i="2"/>
  <c r="N139" i="2"/>
  <c r="N416" i="2"/>
  <c r="N713" i="2"/>
  <c r="N288" i="2"/>
  <c r="N649" i="2"/>
  <c r="N64" i="2"/>
  <c r="N246" i="2"/>
  <c r="N272" i="2"/>
  <c r="N642" i="2"/>
  <c r="N248" i="2"/>
  <c r="N719" i="2"/>
  <c r="N715" i="2"/>
  <c r="N43" i="2"/>
  <c r="N33" i="2"/>
  <c r="N330" i="2"/>
  <c r="N570" i="2"/>
  <c r="N456" i="2"/>
  <c r="N529" i="2"/>
  <c r="N612" i="2"/>
  <c r="N61" i="2"/>
  <c r="N78" i="2"/>
  <c r="N575" i="2"/>
  <c r="N296" i="2"/>
  <c r="N572" i="2"/>
  <c r="N614" i="2"/>
  <c r="N241" i="2"/>
  <c r="N645" i="2"/>
  <c r="N574" i="2"/>
  <c r="N452" i="2"/>
  <c r="N349" i="2"/>
  <c r="N603" i="2"/>
  <c r="N220" i="2"/>
  <c r="N391" i="2"/>
  <c r="N534" i="2"/>
  <c r="N454" i="2"/>
  <c r="N573" i="2"/>
  <c r="N131" i="2"/>
  <c r="N344" i="2"/>
  <c r="N671" i="2"/>
  <c r="N369" i="2"/>
  <c r="N187" i="2"/>
  <c r="N232" i="2"/>
  <c r="N702" i="2"/>
  <c r="N258" i="2"/>
  <c r="N298" i="2"/>
  <c r="N474" i="2"/>
  <c r="N445" i="2"/>
  <c r="N563" i="2"/>
  <c r="N581" i="2"/>
  <c r="N562" i="2"/>
  <c r="N448" i="2"/>
  <c r="N722" i="2"/>
  <c r="N471" i="2"/>
  <c r="N222" i="2"/>
  <c r="N100" i="2"/>
  <c r="N595" i="2"/>
  <c r="N83" i="2"/>
  <c r="N40" i="2"/>
  <c r="N451" i="2"/>
  <c r="N583" i="2"/>
  <c r="N590" i="2"/>
  <c r="N539" i="2"/>
  <c r="N55" i="2"/>
  <c r="N382" i="2"/>
  <c r="N732" i="2"/>
  <c r="N305" i="2"/>
  <c r="N260" i="2"/>
  <c r="N201" i="2"/>
  <c r="N633" i="2"/>
  <c r="N580" i="2"/>
  <c r="N190" i="2"/>
  <c r="N405" i="2"/>
  <c r="N114" i="2"/>
  <c r="N381" i="2"/>
  <c r="N132" i="2"/>
  <c r="N111" i="2"/>
  <c r="N705" i="2"/>
  <c r="N658" i="2"/>
  <c r="N196" i="2"/>
  <c r="N279" i="2"/>
  <c r="N438" i="2"/>
  <c r="N73" i="2"/>
  <c r="N106" i="2"/>
  <c r="N617" i="2"/>
  <c r="N486" i="2"/>
  <c r="N668" i="2"/>
  <c r="N145" i="2"/>
  <c r="N558" i="2"/>
  <c r="N71" i="2"/>
  <c r="N670" i="2"/>
  <c r="N439" i="2"/>
  <c r="N509" i="2"/>
  <c r="N427" i="2"/>
  <c r="N537" i="2"/>
  <c r="N397" i="2"/>
  <c r="N273" i="2"/>
  <c r="N120" i="2"/>
  <c r="N619" i="2"/>
  <c r="N325" i="2"/>
  <c r="N50" i="2"/>
  <c r="N638" i="2"/>
  <c r="N528" i="2"/>
  <c r="N346" i="2"/>
  <c r="N620" i="2"/>
  <c r="N345" i="2"/>
  <c r="N249" i="2"/>
  <c r="N315" i="2"/>
  <c r="N600" i="2"/>
  <c r="N516" i="2"/>
  <c r="N228" i="2"/>
  <c r="N88" i="2"/>
  <c r="N637" i="2"/>
  <c r="N697" i="2"/>
  <c r="N630" i="2"/>
  <c r="N536" i="2"/>
  <c r="N226" i="2"/>
  <c r="N667" i="2"/>
  <c r="N192" i="2"/>
  <c r="N202" i="2"/>
  <c r="N372" i="2"/>
  <c r="N700" i="2"/>
  <c r="N98" i="2"/>
  <c r="N423" i="2"/>
  <c r="N629" i="2"/>
  <c r="N714" i="2"/>
  <c r="N209" i="2"/>
  <c r="N716" i="2"/>
  <c r="N140" i="2"/>
  <c r="N85" i="2"/>
  <c r="N424" i="2"/>
  <c r="N223" i="2"/>
  <c r="N72" i="2"/>
  <c r="N207" i="2"/>
  <c r="N91" i="2"/>
  <c r="N682" i="2"/>
  <c r="N644" i="2"/>
  <c r="N290" i="2"/>
  <c r="N281" i="2"/>
  <c r="N724" i="2"/>
  <c r="N602" i="2"/>
  <c r="N609" i="2"/>
  <c r="N270" i="2"/>
  <c r="N736" i="2"/>
  <c r="N618" i="2"/>
  <c r="N533" i="2"/>
  <c r="N401" i="2"/>
  <c r="N112" i="2"/>
  <c r="N268" i="2"/>
  <c r="N593" i="2"/>
  <c r="N234" i="2"/>
  <c r="N688" i="2"/>
  <c r="N735" i="2"/>
  <c r="N87" i="2"/>
  <c r="N481" i="2"/>
  <c r="N550" i="2"/>
  <c r="N472" i="2"/>
  <c r="N535" i="2"/>
  <c r="N308" i="2"/>
  <c r="N526" i="2"/>
  <c r="N492" i="2"/>
  <c r="N501" i="2"/>
  <c r="N240" i="2"/>
  <c r="N608" i="2"/>
  <c r="N703" i="2"/>
  <c r="N253" i="2"/>
  <c r="N398" i="2"/>
  <c r="N522" i="2"/>
  <c r="N128" i="2"/>
  <c r="N699" i="2"/>
  <c r="N725" i="2"/>
  <c r="N711" i="2"/>
  <c r="N90" i="2"/>
  <c r="N286" i="2"/>
  <c r="N556" i="2"/>
  <c r="N496" i="2"/>
  <c r="N185" i="2"/>
  <c r="N674" i="2"/>
  <c r="N328" i="2"/>
  <c r="N263" i="2"/>
  <c r="N277" i="2"/>
  <c r="N364" i="2"/>
  <c r="N188" i="2"/>
  <c r="N404" i="2"/>
  <c r="N367" i="2"/>
  <c r="N261" i="2"/>
  <c r="N551" i="2"/>
  <c r="N480" i="2"/>
  <c r="N295" i="2"/>
  <c r="N601" i="2"/>
  <c r="N399" i="2"/>
  <c r="N417" i="2"/>
  <c r="N597" i="2"/>
  <c r="N586" i="2"/>
  <c r="N159" i="2"/>
  <c r="N588" i="2"/>
  <c r="N266" i="2"/>
  <c r="N693" i="2"/>
  <c r="N269" i="2"/>
  <c r="N361" i="2"/>
  <c r="N199" i="2"/>
  <c r="N680" i="2"/>
  <c r="N734" i="2"/>
  <c r="N624" i="2"/>
  <c r="N621" i="2"/>
  <c r="N683" i="2"/>
  <c r="N565" i="2"/>
  <c r="N679" i="2"/>
  <c r="N309" i="2"/>
  <c r="N485" i="2"/>
  <c r="N657" i="2"/>
  <c r="N663" i="2"/>
  <c r="N577" i="2"/>
  <c r="N545" i="2"/>
  <c r="N707" i="2"/>
  <c r="N497" i="2"/>
  <c r="N727" i="2"/>
  <c r="N681" i="2"/>
  <c r="N689" i="2"/>
  <c r="N518" i="2"/>
  <c r="N662" i="2"/>
  <c r="N690" i="2"/>
  <c r="N701" i="2"/>
  <c r="N704" i="2"/>
  <c r="N728" i="2"/>
  <c r="N733" i="2"/>
  <c r="N623" i="2"/>
  <c r="N692" i="2"/>
  <c r="N712" i="2"/>
  <c r="N726" i="2"/>
  <c r="N737" i="2"/>
  <c r="L622" i="2"/>
  <c r="L483" i="2"/>
  <c r="L476" i="2"/>
  <c r="L95" i="2"/>
  <c r="L210" i="2"/>
  <c r="L352" i="2"/>
  <c r="L292" i="2"/>
  <c r="L311" i="2"/>
  <c r="L463" i="2"/>
  <c r="L596" i="2"/>
  <c r="L180" i="2"/>
  <c r="L318" i="2"/>
  <c r="L108" i="2"/>
  <c r="L632" i="2"/>
  <c r="L147" i="2"/>
  <c r="L557" i="2"/>
  <c r="L384" i="2"/>
  <c r="L625" i="2"/>
  <c r="L59" i="2"/>
  <c r="L378" i="2"/>
  <c r="L425" i="2"/>
  <c r="L354" i="2"/>
  <c r="L238" i="2"/>
  <c r="L365" i="2"/>
  <c r="L527" i="2"/>
  <c r="L555" i="2"/>
  <c r="L293" i="2"/>
  <c r="L164" i="2"/>
  <c r="L101" i="2"/>
  <c r="L585" i="2"/>
  <c r="L376" i="2"/>
  <c r="L694" i="2"/>
  <c r="L708" i="2"/>
  <c r="L142" i="2"/>
  <c r="L77" i="2"/>
  <c r="L366" i="2"/>
  <c r="L422" i="2"/>
  <c r="L17" i="2"/>
  <c r="L675" i="2"/>
  <c r="L411" i="2"/>
  <c r="L60" i="2"/>
  <c r="L276" i="2"/>
  <c r="L461" i="2"/>
  <c r="L204" i="2"/>
  <c r="L473" i="2"/>
  <c r="L383" i="2"/>
  <c r="L233" i="2"/>
  <c r="L591" i="2"/>
  <c r="L327" i="2"/>
  <c r="L477" i="2"/>
  <c r="L347" i="2"/>
  <c r="L322" i="2"/>
  <c r="L410" i="2"/>
  <c r="L306" i="2"/>
  <c r="L441" i="2"/>
  <c r="L225" i="2"/>
  <c r="L191" i="2"/>
  <c r="L484" i="2"/>
  <c r="L406" i="2"/>
  <c r="L283" i="2"/>
  <c r="L450" i="2"/>
  <c r="L271" i="2"/>
  <c r="L205" i="2"/>
  <c r="L310" i="2"/>
  <c r="L336" i="2"/>
  <c r="L324" i="2"/>
  <c r="L96" i="2"/>
  <c r="L285" i="2"/>
  <c r="L289" i="2"/>
  <c r="L530" i="2"/>
  <c r="L123" i="2"/>
  <c r="L375" i="2"/>
  <c r="L543" i="2"/>
  <c r="L156" i="2"/>
  <c r="L394" i="2"/>
  <c r="L115" i="2"/>
  <c r="L89" i="2"/>
  <c r="L183" i="2"/>
  <c r="L224" i="2"/>
  <c r="L165" i="2"/>
  <c r="L38" i="2"/>
  <c r="L395" i="2"/>
  <c r="L613" i="2"/>
  <c r="L333" i="2"/>
  <c r="L546" i="2"/>
  <c r="L380" i="2"/>
  <c r="L113" i="2"/>
  <c r="L514" i="2"/>
  <c r="L213" i="2"/>
  <c r="L39" i="2"/>
  <c r="L105" i="2"/>
  <c r="L392" i="2"/>
  <c r="L307" i="2"/>
  <c r="L335" i="2"/>
  <c r="L353" i="2"/>
  <c r="L478" i="2"/>
  <c r="L184" i="2"/>
  <c r="L97" i="2"/>
  <c r="L650" i="2"/>
  <c r="L385" i="2"/>
  <c r="L659" i="2"/>
  <c r="L338" i="2"/>
  <c r="L230" i="2"/>
  <c r="L396" i="2"/>
  <c r="L25" i="2"/>
  <c r="L143" i="2"/>
  <c r="L495" i="2"/>
  <c r="L20" i="2"/>
  <c r="L41" i="2"/>
  <c r="L661" i="2"/>
  <c r="L370" i="2"/>
  <c r="L341" i="2"/>
  <c r="L449" i="2"/>
  <c r="L68" i="2"/>
  <c r="L22" i="2"/>
  <c r="L342" i="2"/>
  <c r="L136" i="2"/>
  <c r="L718" i="2"/>
  <c r="L171" i="2"/>
  <c r="L297" i="2"/>
  <c r="L553" i="2"/>
  <c r="L76" i="2"/>
  <c r="L80" i="2"/>
  <c r="L377" i="2"/>
  <c r="L331" i="2"/>
  <c r="L626" i="2"/>
  <c r="L426" i="2"/>
  <c r="L332" i="2"/>
  <c r="L235" i="2"/>
  <c r="L154" i="2"/>
  <c r="L14" i="2"/>
  <c r="L194" i="2"/>
  <c r="L160" i="2"/>
  <c r="L446" i="2"/>
  <c r="L374" i="2"/>
  <c r="L418" i="2"/>
  <c r="L319" i="2"/>
  <c r="L610" i="2"/>
  <c r="L665" i="2"/>
  <c r="L673" i="2"/>
  <c r="L18" i="2"/>
  <c r="L339" i="2"/>
  <c r="L244" i="2"/>
  <c r="L368" i="2"/>
  <c r="L402" i="2"/>
  <c r="L594" i="2"/>
  <c r="L507" i="2"/>
  <c r="L444" i="2"/>
  <c r="L93" i="2"/>
  <c r="L215" i="2"/>
  <c r="L124" i="2"/>
  <c r="L656" i="2"/>
  <c r="L521" i="2"/>
  <c r="L146" i="2"/>
  <c r="L467" i="2"/>
  <c r="L175" i="2"/>
  <c r="L455" i="2"/>
  <c r="L24" i="2"/>
  <c r="L519" i="2"/>
  <c r="L200" i="2"/>
  <c r="L334" i="2"/>
  <c r="L419" i="2"/>
  <c r="L498" i="2"/>
  <c r="L635" i="2"/>
  <c r="L65" i="2"/>
  <c r="L729" i="2"/>
  <c r="L237" i="2"/>
  <c r="L468" i="2"/>
  <c r="L515" i="2"/>
  <c r="L517" i="2"/>
  <c r="L540" i="2"/>
  <c r="L393" i="2"/>
  <c r="L161" i="2"/>
  <c r="L54" i="2"/>
  <c r="L634" i="2"/>
  <c r="L217" i="2"/>
  <c r="L81" i="2"/>
  <c r="L523" i="2"/>
  <c r="L654" i="2"/>
  <c r="L636" i="2"/>
  <c r="L15" i="2"/>
  <c r="L560" i="2"/>
  <c r="L302" i="2"/>
  <c r="L627" i="2"/>
  <c r="L695" i="2"/>
  <c r="L457" i="2"/>
  <c r="L407" i="2"/>
  <c r="L84" i="2"/>
  <c r="L163" i="2"/>
  <c r="L660" i="2"/>
  <c r="L172" i="2"/>
  <c r="L312" i="2"/>
  <c r="L571" i="2"/>
  <c r="L36" i="2"/>
  <c r="L502" i="2"/>
  <c r="L340" i="2"/>
  <c r="L605" i="2"/>
  <c r="L316" i="2"/>
  <c r="L579" i="2"/>
  <c r="L197" i="2"/>
  <c r="L44" i="2"/>
  <c r="L611" i="2"/>
  <c r="L686" i="2"/>
  <c r="L429" i="2"/>
  <c r="L469" i="2"/>
  <c r="L242" i="2"/>
  <c r="L389" i="2"/>
  <c r="L291" i="2"/>
  <c r="L646" i="2"/>
  <c r="L487" i="2"/>
  <c r="L58" i="2"/>
  <c r="L648" i="2"/>
  <c r="L176" i="2"/>
  <c r="L489" i="2"/>
  <c r="L5" i="2"/>
  <c r="L499" i="2"/>
  <c r="L75" i="2"/>
  <c r="L274" i="2"/>
  <c r="L412" i="2"/>
  <c r="L541" i="2"/>
  <c r="L189" i="2"/>
  <c r="L243" i="2"/>
  <c r="L138" i="2"/>
  <c r="L323" i="2"/>
  <c r="L186" i="2"/>
  <c r="L379" i="2"/>
  <c r="L257" i="2"/>
  <c r="L74" i="2"/>
  <c r="L294" i="2"/>
  <c r="L34" i="2"/>
  <c r="L229" i="2"/>
  <c r="L355" i="2"/>
  <c r="L520" i="2"/>
  <c r="L524" i="2"/>
  <c r="L672" i="2"/>
  <c r="L79" i="2"/>
  <c r="L19" i="2"/>
  <c r="L631" i="2"/>
  <c r="L390" i="2"/>
  <c r="L149" i="2"/>
  <c r="L363" i="2"/>
  <c r="L442" i="2"/>
  <c r="L510" i="2"/>
  <c r="L28" i="2"/>
  <c r="L359" i="2"/>
  <c r="L104" i="2"/>
  <c r="L45" i="2"/>
  <c r="L592" i="2"/>
  <c r="L386" i="2"/>
  <c r="L598" i="2"/>
  <c r="L475" i="2"/>
  <c r="L433" i="2"/>
  <c r="L107" i="2"/>
  <c r="L51" i="2"/>
  <c r="L447" i="2"/>
  <c r="L251" i="2"/>
  <c r="L465" i="2"/>
  <c r="L466" i="2"/>
  <c r="L589" i="2"/>
  <c r="L414" i="2"/>
  <c r="L710" i="2"/>
  <c r="L584" i="2"/>
  <c r="L508" i="2"/>
  <c r="L337" i="2"/>
  <c r="L103" i="2"/>
  <c r="L696" i="2"/>
  <c r="L52" i="2"/>
  <c r="L62" i="2"/>
  <c r="L434" i="2"/>
  <c r="L428" i="2"/>
  <c r="L432" i="2"/>
  <c r="L252" i="2"/>
  <c r="L387" i="2"/>
  <c r="L360" i="2"/>
  <c r="L511" i="2"/>
  <c r="L193" i="2"/>
  <c r="L552" i="2"/>
  <c r="L490" i="2"/>
  <c r="L35" i="2"/>
  <c r="L21" i="2"/>
  <c r="L525" i="2"/>
  <c r="L177" i="2"/>
  <c r="L723" i="2"/>
  <c r="L126" i="2"/>
  <c r="L350" i="2"/>
  <c r="L458" i="2"/>
  <c r="L566" i="2"/>
  <c r="L408" i="2"/>
  <c r="L167" i="2"/>
  <c r="L453" i="2"/>
  <c r="L49" i="2"/>
  <c r="L135" i="2"/>
  <c r="L503" i="2"/>
  <c r="L599" i="2"/>
  <c r="L643" i="2"/>
  <c r="L125" i="2"/>
  <c r="L301" i="2"/>
  <c r="L195" i="2"/>
  <c r="L152" i="2"/>
  <c r="L69" i="2"/>
  <c r="L351" i="2"/>
  <c r="L102" i="2"/>
  <c r="L3" i="2"/>
  <c r="L169" i="2"/>
  <c r="L685" i="2"/>
  <c r="L216" i="2"/>
  <c r="L173" i="2"/>
  <c r="L691" i="2"/>
  <c r="L559" i="2"/>
  <c r="L493" i="2"/>
  <c r="L82" i="2"/>
  <c r="L166" i="2"/>
  <c r="L212" i="2"/>
  <c r="L356" i="2"/>
  <c r="L245" i="2"/>
  <c r="L479" i="2"/>
  <c r="L118" i="2"/>
  <c r="L564" i="2"/>
  <c r="L198" i="2"/>
  <c r="L4" i="2"/>
  <c r="L67" i="2"/>
  <c r="L358" i="2"/>
  <c r="L616" i="2"/>
  <c r="L250" i="2"/>
  <c r="L304" i="2"/>
  <c r="L31" i="2"/>
  <c r="L162" i="2"/>
  <c r="L127" i="2"/>
  <c r="L119" i="2"/>
  <c r="L371" i="2"/>
  <c r="L544" i="2"/>
  <c r="L53" i="2"/>
  <c r="L329" i="2"/>
  <c r="L652" i="2"/>
  <c r="L57" i="2"/>
  <c r="L211" i="2"/>
  <c r="L538" i="2"/>
  <c r="L430" i="2"/>
  <c r="L513" i="2"/>
  <c r="L506" i="2"/>
  <c r="L158" i="2"/>
  <c r="L615" i="2"/>
  <c r="L639" i="2"/>
  <c r="L133" i="2"/>
  <c r="L440" i="2"/>
  <c r="L262" i="2"/>
  <c r="L415" i="2"/>
  <c r="L287" i="2"/>
  <c r="L141" i="2"/>
  <c r="L373" i="2"/>
  <c r="L317" i="2"/>
  <c r="L122" i="2"/>
  <c r="L32" i="2"/>
  <c r="L208" i="2"/>
  <c r="L203" i="2"/>
  <c r="L148" i="2"/>
  <c r="L687" i="2"/>
  <c r="L110" i="2"/>
  <c r="L443" i="2"/>
  <c r="L150" i="2"/>
  <c r="L155" i="2"/>
  <c r="L459" i="2"/>
  <c r="L2" i="2"/>
  <c r="L462" i="2"/>
  <c r="L92" i="2"/>
  <c r="L174" i="2"/>
  <c r="L640" i="2"/>
  <c r="L27" i="2"/>
  <c r="L56" i="2"/>
  <c r="L206" i="2"/>
  <c r="L70" i="2"/>
  <c r="L717" i="2"/>
  <c r="L47" i="2"/>
  <c r="L280" i="2"/>
  <c r="L157" i="2"/>
  <c r="L388" i="2"/>
  <c r="L9" i="2"/>
  <c r="L549" i="2"/>
  <c r="L731" i="2"/>
  <c r="L582" i="2"/>
  <c r="L239" i="2"/>
  <c r="L470" i="2"/>
  <c r="L409" i="2"/>
  <c r="L170" i="2"/>
  <c r="L181" i="2"/>
  <c r="L435" i="2"/>
  <c r="L66" i="2"/>
  <c r="L606" i="2"/>
  <c r="L116" i="2"/>
  <c r="L504" i="2"/>
  <c r="L29" i="2"/>
  <c r="L320" i="2"/>
  <c r="L137" i="2"/>
  <c r="L16" i="2"/>
  <c r="L48" i="2"/>
  <c r="L46" i="2"/>
  <c r="L431" i="2"/>
  <c r="L259" i="2"/>
  <c r="L554" i="2"/>
  <c r="L348" i="2"/>
  <c r="L569" i="2"/>
  <c r="L227" i="2"/>
  <c r="L684" i="2"/>
  <c r="L12" i="2"/>
  <c r="L576" i="2"/>
  <c r="L362" i="2"/>
  <c r="L647" i="2"/>
  <c r="L11" i="2"/>
  <c r="L178" i="2"/>
  <c r="L706" i="2"/>
  <c r="L129" i="2"/>
  <c r="L676" i="2"/>
  <c r="L500" i="2"/>
  <c r="L655" i="2"/>
  <c r="L531" i="2"/>
  <c r="L314" i="2"/>
  <c r="L568" i="2"/>
  <c r="L494" i="2"/>
  <c r="L669" i="2"/>
  <c r="L182" i="2"/>
  <c r="L214" i="2"/>
  <c r="L313" i="2"/>
  <c r="L437" i="2"/>
  <c r="L30" i="2"/>
  <c r="L218" i="2"/>
  <c r="L117" i="2"/>
  <c r="L13" i="2"/>
  <c r="L247" i="2"/>
  <c r="L460" i="2"/>
  <c r="L488" i="2"/>
  <c r="L607" i="2"/>
  <c r="L37" i="2"/>
  <c r="L300" i="2"/>
  <c r="L221" i="2"/>
  <c r="L548" i="2"/>
  <c r="L134" i="2"/>
  <c r="L236" i="2"/>
  <c r="L63" i="2"/>
  <c r="L6" i="2"/>
  <c r="L403" i="2"/>
  <c r="L275" i="2"/>
  <c r="L264" i="2"/>
  <c r="L219" i="2"/>
  <c r="L436" i="2"/>
  <c r="L505" i="2"/>
  <c r="L413" i="2"/>
  <c r="L730" i="2"/>
  <c r="L86" i="2"/>
  <c r="L420" i="2"/>
  <c r="L678" i="2"/>
  <c r="L698" i="2"/>
  <c r="L151" i="2"/>
  <c r="L604" i="2"/>
  <c r="L651" i="2"/>
  <c r="L547" i="2"/>
  <c r="L10" i="2"/>
  <c r="L254" i="2"/>
  <c r="L709" i="2"/>
  <c r="L8" i="2"/>
  <c r="L7" i="2"/>
  <c r="L542" i="2"/>
  <c r="L265" i="2"/>
  <c r="L491" i="2"/>
  <c r="L144" i="2"/>
  <c r="L421" i="2"/>
  <c r="L587" i="2"/>
  <c r="L677" i="2"/>
  <c r="L168" i="2"/>
  <c r="L464" i="2"/>
  <c r="L109" i="2"/>
  <c r="L532" i="2"/>
  <c r="L121" i="2"/>
  <c r="L284" i="2"/>
  <c r="L628" i="2"/>
  <c r="L99" i="2"/>
  <c r="L664" i="2"/>
  <c r="L400" i="2"/>
  <c r="L130" i="2"/>
  <c r="L278" i="2"/>
  <c r="L326" i="2"/>
  <c r="L299" i="2"/>
  <c r="L578" i="2"/>
  <c r="L721" i="2"/>
  <c r="L153" i="2"/>
  <c r="L482" i="2"/>
  <c r="L512" i="2"/>
  <c r="L231" i="2"/>
  <c r="L303" i="2"/>
  <c r="L653" i="2"/>
  <c r="L255" i="2"/>
  <c r="L23" i="2"/>
  <c r="L179" i="2"/>
  <c r="L561" i="2"/>
  <c r="L720" i="2"/>
  <c r="L641" i="2"/>
  <c r="L357" i="2"/>
  <c r="L256" i="2"/>
  <c r="L666" i="2"/>
  <c r="L282" i="2"/>
  <c r="L42" i="2"/>
  <c r="L567" i="2"/>
  <c r="L94" i="2"/>
  <c r="L321" i="2"/>
  <c r="L267" i="2"/>
  <c r="L343" i="2"/>
  <c r="L26" i="2"/>
  <c r="L139" i="2"/>
  <c r="L416" i="2"/>
  <c r="L713" i="2"/>
  <c r="L288" i="2"/>
  <c r="L649" i="2"/>
  <c r="L64" i="2"/>
  <c r="L246" i="2"/>
  <c r="L272" i="2"/>
  <c r="L642" i="2"/>
  <c r="L248" i="2"/>
  <c r="L719" i="2"/>
  <c r="L715" i="2"/>
  <c r="L43" i="2"/>
  <c r="L33" i="2"/>
  <c r="L330" i="2"/>
  <c r="L570" i="2"/>
  <c r="L456" i="2"/>
  <c r="L529" i="2"/>
  <c r="L612" i="2"/>
  <c r="L61" i="2"/>
  <c r="L78" i="2"/>
  <c r="L575" i="2"/>
  <c r="L296" i="2"/>
  <c r="L572" i="2"/>
  <c r="L614" i="2"/>
  <c r="L241" i="2"/>
  <c r="L645" i="2"/>
  <c r="L574" i="2"/>
  <c r="L452" i="2"/>
  <c r="L349" i="2"/>
  <c r="L603" i="2"/>
  <c r="L220" i="2"/>
  <c r="L391" i="2"/>
  <c r="L534" i="2"/>
  <c r="L454" i="2"/>
  <c r="L573" i="2"/>
  <c r="L131" i="2"/>
  <c r="L344" i="2"/>
  <c r="L671" i="2"/>
  <c r="L369" i="2"/>
  <c r="L187" i="2"/>
  <c r="L232" i="2"/>
  <c r="L702" i="2"/>
  <c r="L258" i="2"/>
  <c r="L298" i="2"/>
  <c r="L474" i="2"/>
  <c r="L445" i="2"/>
  <c r="L563" i="2"/>
  <c r="L581" i="2"/>
  <c r="L562" i="2"/>
  <c r="L448" i="2"/>
  <c r="L722" i="2"/>
  <c r="L471" i="2"/>
  <c r="L222" i="2"/>
  <c r="L100" i="2"/>
  <c r="L595" i="2"/>
  <c r="L83" i="2"/>
  <c r="L40" i="2"/>
  <c r="L451" i="2"/>
  <c r="L583" i="2"/>
  <c r="L590" i="2"/>
  <c r="L539" i="2"/>
  <c r="L55" i="2"/>
  <c r="L382" i="2"/>
  <c r="L732" i="2"/>
  <c r="L305" i="2"/>
  <c r="L260" i="2"/>
  <c r="L201" i="2"/>
  <c r="L633" i="2"/>
  <c r="L580" i="2"/>
  <c r="L190" i="2"/>
  <c r="L405" i="2"/>
  <c r="L114" i="2"/>
  <c r="L381" i="2"/>
  <c r="L132" i="2"/>
  <c r="L111" i="2"/>
  <c r="L705" i="2"/>
  <c r="L658" i="2"/>
  <c r="L196" i="2"/>
  <c r="L279" i="2"/>
  <c r="L438" i="2"/>
  <c r="L73" i="2"/>
  <c r="L106" i="2"/>
  <c r="L617" i="2"/>
  <c r="L486" i="2"/>
  <c r="L668" i="2"/>
  <c r="L145" i="2"/>
  <c r="L558" i="2"/>
  <c r="L71" i="2"/>
  <c r="L670" i="2"/>
  <c r="L439" i="2"/>
  <c r="L509" i="2"/>
  <c r="L427" i="2"/>
  <c r="L537" i="2"/>
  <c r="L397" i="2"/>
  <c r="L273" i="2"/>
  <c r="L120" i="2"/>
  <c r="L619" i="2"/>
  <c r="L325" i="2"/>
  <c r="L50" i="2"/>
  <c r="L638" i="2"/>
  <c r="L528" i="2"/>
  <c r="L346" i="2"/>
  <c r="L620" i="2"/>
  <c r="L345" i="2"/>
  <c r="L249" i="2"/>
  <c r="L315" i="2"/>
  <c r="L600" i="2"/>
  <c r="L516" i="2"/>
  <c r="L228" i="2"/>
  <c r="L88" i="2"/>
  <c r="L637" i="2"/>
  <c r="L697" i="2"/>
  <c r="L630" i="2"/>
  <c r="L536" i="2"/>
  <c r="L226" i="2"/>
  <c r="L667" i="2"/>
  <c r="L192" i="2"/>
  <c r="L202" i="2"/>
  <c r="L372" i="2"/>
  <c r="L700" i="2"/>
  <c r="L98" i="2"/>
  <c r="L423" i="2"/>
  <c r="L629" i="2"/>
  <c r="L714" i="2"/>
  <c r="L209" i="2"/>
  <c r="L716" i="2"/>
  <c r="L140" i="2"/>
  <c r="L85" i="2"/>
  <c r="L424" i="2"/>
  <c r="L223" i="2"/>
  <c r="L72" i="2"/>
  <c r="L207" i="2"/>
  <c r="L91" i="2"/>
  <c r="L682" i="2"/>
  <c r="L644" i="2"/>
  <c r="L290" i="2"/>
  <c r="L281" i="2"/>
  <c r="L724" i="2"/>
  <c r="L602" i="2"/>
  <c r="L609" i="2"/>
  <c r="L270" i="2"/>
  <c r="L736" i="2"/>
  <c r="L618" i="2"/>
  <c r="L533" i="2"/>
  <c r="L401" i="2"/>
  <c r="L112" i="2"/>
  <c r="L268" i="2"/>
  <c r="L593" i="2"/>
  <c r="L234" i="2"/>
  <c r="L688" i="2"/>
  <c r="L735" i="2"/>
  <c r="L87" i="2"/>
  <c r="L481" i="2"/>
  <c r="L550" i="2"/>
  <c r="L472" i="2"/>
  <c r="L535" i="2"/>
  <c r="L308" i="2"/>
  <c r="L526" i="2"/>
  <c r="L492" i="2"/>
  <c r="L501" i="2"/>
  <c r="L240" i="2"/>
  <c r="L608" i="2"/>
  <c r="L703" i="2"/>
  <c r="L253" i="2"/>
  <c r="L398" i="2"/>
  <c r="L522" i="2"/>
  <c r="L128" i="2"/>
  <c r="L699" i="2"/>
  <c r="L725" i="2"/>
  <c r="L711" i="2"/>
  <c r="L90" i="2"/>
  <c r="L286" i="2"/>
  <c r="L556" i="2"/>
  <c r="L496" i="2"/>
  <c r="L185" i="2"/>
  <c r="L674" i="2"/>
  <c r="L328" i="2"/>
  <c r="L263" i="2"/>
  <c r="L277" i="2"/>
  <c r="L364" i="2"/>
  <c r="L188" i="2"/>
  <c r="L404" i="2"/>
  <c r="L367" i="2"/>
  <c r="L261" i="2"/>
  <c r="L551" i="2"/>
  <c r="L480" i="2"/>
  <c r="L295" i="2"/>
  <c r="L601" i="2"/>
  <c r="L399" i="2"/>
  <c r="L417" i="2"/>
  <c r="L597" i="2"/>
  <c r="L586" i="2"/>
  <c r="L159" i="2"/>
  <c r="L588" i="2"/>
  <c r="L266" i="2"/>
  <c r="L693" i="2"/>
  <c r="L269" i="2"/>
  <c r="L361" i="2"/>
  <c r="L199" i="2"/>
  <c r="L680" i="2"/>
  <c r="L734" i="2"/>
  <c r="L624" i="2"/>
  <c r="L621" i="2"/>
  <c r="L683" i="2"/>
  <c r="L565" i="2"/>
  <c r="L679" i="2"/>
  <c r="L309" i="2"/>
  <c r="L485" i="2"/>
  <c r="L657" i="2"/>
  <c r="L663" i="2"/>
  <c r="L577" i="2"/>
  <c r="L545" i="2"/>
  <c r="L707" i="2"/>
  <c r="L497" i="2"/>
  <c r="L727" i="2"/>
  <c r="L681" i="2"/>
  <c r="L689" i="2"/>
  <c r="L518" i="2"/>
  <c r="L662" i="2"/>
  <c r="L690" i="2"/>
  <c r="L701" i="2"/>
  <c r="L704" i="2"/>
  <c r="L728" i="2"/>
  <c r="L733" i="2"/>
  <c r="L623" i="2"/>
  <c r="L692" i="2"/>
  <c r="L712" i="2"/>
  <c r="L726" i="2"/>
  <c r="L737" i="2"/>
  <c r="J622" i="2"/>
  <c r="J483" i="2"/>
  <c r="J476" i="2"/>
  <c r="J95" i="2"/>
  <c r="J210" i="2"/>
  <c r="J352" i="2"/>
  <c r="J292" i="2"/>
  <c r="J311" i="2"/>
  <c r="J463" i="2"/>
  <c r="J596" i="2"/>
  <c r="J180" i="2"/>
  <c r="J318" i="2"/>
  <c r="J108" i="2"/>
  <c r="J632" i="2"/>
  <c r="J147" i="2"/>
  <c r="J557" i="2"/>
  <c r="J384" i="2"/>
  <c r="J625" i="2"/>
  <c r="J59" i="2"/>
  <c r="J378" i="2"/>
  <c r="J425" i="2"/>
  <c r="J354" i="2"/>
  <c r="J238" i="2"/>
  <c r="J365" i="2"/>
  <c r="J527" i="2"/>
  <c r="J555" i="2"/>
  <c r="J293" i="2"/>
  <c r="J164" i="2"/>
  <c r="J101" i="2"/>
  <c r="J585" i="2"/>
  <c r="J376" i="2"/>
  <c r="J694" i="2"/>
  <c r="J708" i="2"/>
  <c r="J142" i="2"/>
  <c r="J77" i="2"/>
  <c r="J366" i="2"/>
  <c r="J422" i="2"/>
  <c r="J17" i="2"/>
  <c r="J675" i="2"/>
  <c r="J411" i="2"/>
  <c r="J60" i="2"/>
  <c r="J276" i="2"/>
  <c r="J461" i="2"/>
  <c r="J204" i="2"/>
  <c r="J473" i="2"/>
  <c r="J383" i="2"/>
  <c r="J233" i="2"/>
  <c r="J591" i="2"/>
  <c r="J327" i="2"/>
  <c r="J477" i="2"/>
  <c r="J347" i="2"/>
  <c r="J322" i="2"/>
  <c r="J410" i="2"/>
  <c r="J306" i="2"/>
  <c r="J441" i="2"/>
  <c r="J225" i="2"/>
  <c r="J191" i="2"/>
  <c r="J484" i="2"/>
  <c r="J406" i="2"/>
  <c r="J283" i="2"/>
  <c r="J450" i="2"/>
  <c r="J271" i="2"/>
  <c r="J205" i="2"/>
  <c r="J310" i="2"/>
  <c r="J336" i="2"/>
  <c r="J324" i="2"/>
  <c r="J96" i="2"/>
  <c r="J285" i="2"/>
  <c r="J289" i="2"/>
  <c r="J530" i="2"/>
  <c r="J123" i="2"/>
  <c r="J375" i="2"/>
  <c r="J543" i="2"/>
  <c r="J156" i="2"/>
  <c r="J394" i="2"/>
  <c r="J115" i="2"/>
  <c r="J89" i="2"/>
  <c r="J183" i="2"/>
  <c r="J224" i="2"/>
  <c r="J165" i="2"/>
  <c r="J38" i="2"/>
  <c r="J395" i="2"/>
  <c r="J613" i="2"/>
  <c r="J333" i="2"/>
  <c r="J546" i="2"/>
  <c r="J380" i="2"/>
  <c r="J113" i="2"/>
  <c r="J514" i="2"/>
  <c r="J213" i="2"/>
  <c r="J39" i="2"/>
  <c r="J105" i="2"/>
  <c r="J392" i="2"/>
  <c r="J307" i="2"/>
  <c r="J335" i="2"/>
  <c r="J353" i="2"/>
  <c r="J478" i="2"/>
  <c r="J184" i="2"/>
  <c r="J97" i="2"/>
  <c r="J650" i="2"/>
  <c r="J385" i="2"/>
  <c r="J659" i="2"/>
  <c r="J338" i="2"/>
  <c r="J230" i="2"/>
  <c r="J396" i="2"/>
  <c r="J25" i="2"/>
  <c r="J143" i="2"/>
  <c r="J495" i="2"/>
  <c r="J20" i="2"/>
  <c r="J41" i="2"/>
  <c r="J661" i="2"/>
  <c r="J370" i="2"/>
  <c r="J341" i="2"/>
  <c r="J449" i="2"/>
  <c r="J68" i="2"/>
  <c r="J22" i="2"/>
  <c r="J342" i="2"/>
  <c r="J136" i="2"/>
  <c r="J718" i="2"/>
  <c r="J171" i="2"/>
  <c r="J297" i="2"/>
  <c r="J553" i="2"/>
  <c r="J76" i="2"/>
  <c r="J80" i="2"/>
  <c r="J377" i="2"/>
  <c r="J331" i="2"/>
  <c r="J626" i="2"/>
  <c r="J426" i="2"/>
  <c r="J332" i="2"/>
  <c r="J235" i="2"/>
  <c r="J154" i="2"/>
  <c r="J14" i="2"/>
  <c r="J194" i="2"/>
  <c r="J160" i="2"/>
  <c r="J446" i="2"/>
  <c r="J374" i="2"/>
  <c r="J418" i="2"/>
  <c r="J319" i="2"/>
  <c r="J610" i="2"/>
  <c r="J665" i="2"/>
  <c r="J673" i="2"/>
  <c r="J18" i="2"/>
  <c r="J339" i="2"/>
  <c r="J244" i="2"/>
  <c r="J368" i="2"/>
  <c r="J402" i="2"/>
  <c r="J594" i="2"/>
  <c r="J507" i="2"/>
  <c r="J444" i="2"/>
  <c r="J93" i="2"/>
  <c r="J215" i="2"/>
  <c r="J124" i="2"/>
  <c r="J656" i="2"/>
  <c r="J521" i="2"/>
  <c r="J146" i="2"/>
  <c r="J467" i="2"/>
  <c r="J175" i="2"/>
  <c r="J455" i="2"/>
  <c r="J24" i="2"/>
  <c r="J519" i="2"/>
  <c r="J200" i="2"/>
  <c r="J334" i="2"/>
  <c r="J419" i="2"/>
  <c r="J498" i="2"/>
  <c r="J635" i="2"/>
  <c r="J65" i="2"/>
  <c r="J729" i="2"/>
  <c r="J237" i="2"/>
  <c r="J468" i="2"/>
  <c r="J515" i="2"/>
  <c r="J517" i="2"/>
  <c r="J540" i="2"/>
  <c r="J393" i="2"/>
  <c r="J161" i="2"/>
  <c r="J54" i="2"/>
  <c r="J634" i="2"/>
  <c r="J217" i="2"/>
  <c r="J81" i="2"/>
  <c r="J523" i="2"/>
  <c r="J654" i="2"/>
  <c r="J636" i="2"/>
  <c r="J15" i="2"/>
  <c r="J560" i="2"/>
  <c r="J302" i="2"/>
  <c r="J627" i="2"/>
  <c r="J695" i="2"/>
  <c r="J457" i="2"/>
  <c r="J407" i="2"/>
  <c r="J84" i="2"/>
  <c r="J163" i="2"/>
  <c r="J660" i="2"/>
  <c r="J172" i="2"/>
  <c r="J312" i="2"/>
  <c r="J571" i="2"/>
  <c r="J36" i="2"/>
  <c r="J502" i="2"/>
  <c r="J340" i="2"/>
  <c r="J605" i="2"/>
  <c r="J316" i="2"/>
  <c r="J579" i="2"/>
  <c r="J197" i="2"/>
  <c r="J44" i="2"/>
  <c r="J611" i="2"/>
  <c r="J686" i="2"/>
  <c r="J429" i="2"/>
  <c r="J469" i="2"/>
  <c r="J242" i="2"/>
  <c r="J389" i="2"/>
  <c r="J291" i="2"/>
  <c r="J646" i="2"/>
  <c r="J487" i="2"/>
  <c r="J58" i="2"/>
  <c r="J648" i="2"/>
  <c r="J176" i="2"/>
  <c r="J489" i="2"/>
  <c r="J5" i="2"/>
  <c r="J499" i="2"/>
  <c r="J75" i="2"/>
  <c r="J274" i="2"/>
  <c r="J412" i="2"/>
  <c r="J541" i="2"/>
  <c r="J189" i="2"/>
  <c r="J243" i="2"/>
  <c r="J138" i="2"/>
  <c r="J323" i="2"/>
  <c r="J186" i="2"/>
  <c r="J379" i="2"/>
  <c r="J257" i="2"/>
  <c r="J74" i="2"/>
  <c r="J294" i="2"/>
  <c r="J34" i="2"/>
  <c r="J229" i="2"/>
  <c r="J355" i="2"/>
  <c r="J520" i="2"/>
  <c r="J524" i="2"/>
  <c r="J672" i="2"/>
  <c r="J79" i="2"/>
  <c r="J19" i="2"/>
  <c r="J631" i="2"/>
  <c r="J390" i="2"/>
  <c r="J149" i="2"/>
  <c r="J363" i="2"/>
  <c r="J442" i="2"/>
  <c r="J510" i="2"/>
  <c r="J28" i="2"/>
  <c r="J359" i="2"/>
  <c r="J104" i="2"/>
  <c r="J45" i="2"/>
  <c r="J592" i="2"/>
  <c r="J386" i="2"/>
  <c r="J598" i="2"/>
  <c r="J475" i="2"/>
  <c r="J433" i="2"/>
  <c r="J107" i="2"/>
  <c r="J51" i="2"/>
  <c r="J447" i="2"/>
  <c r="J251" i="2"/>
  <c r="J465" i="2"/>
  <c r="J466" i="2"/>
  <c r="J589" i="2"/>
  <c r="J414" i="2"/>
  <c r="J710" i="2"/>
  <c r="J584" i="2"/>
  <c r="J508" i="2"/>
  <c r="J337" i="2"/>
  <c r="J103" i="2"/>
  <c r="J696" i="2"/>
  <c r="J52" i="2"/>
  <c r="J62" i="2"/>
  <c r="J434" i="2"/>
  <c r="J428" i="2"/>
  <c r="J432" i="2"/>
  <c r="J252" i="2"/>
  <c r="J387" i="2"/>
  <c r="J360" i="2"/>
  <c r="J511" i="2"/>
  <c r="J193" i="2"/>
  <c r="J552" i="2"/>
  <c r="J490" i="2"/>
  <c r="J35" i="2"/>
  <c r="J21" i="2"/>
  <c r="J525" i="2"/>
  <c r="J177" i="2"/>
  <c r="J723" i="2"/>
  <c r="J126" i="2"/>
  <c r="J350" i="2"/>
  <c r="J458" i="2"/>
  <c r="J566" i="2"/>
  <c r="J408" i="2"/>
  <c r="J167" i="2"/>
  <c r="J453" i="2"/>
  <c r="J49" i="2"/>
  <c r="J135" i="2"/>
  <c r="J503" i="2"/>
  <c r="J599" i="2"/>
  <c r="J643" i="2"/>
  <c r="J125" i="2"/>
  <c r="J301" i="2"/>
  <c r="J195" i="2"/>
  <c r="J152" i="2"/>
  <c r="J69" i="2"/>
  <c r="J351" i="2"/>
  <c r="J102" i="2"/>
  <c r="J3" i="2"/>
  <c r="J169" i="2"/>
  <c r="J685" i="2"/>
  <c r="J216" i="2"/>
  <c r="J173" i="2"/>
  <c r="J691" i="2"/>
  <c r="J559" i="2"/>
  <c r="J493" i="2"/>
  <c r="J82" i="2"/>
  <c r="J166" i="2"/>
  <c r="J212" i="2"/>
  <c r="J356" i="2"/>
  <c r="J245" i="2"/>
  <c r="J479" i="2"/>
  <c r="J118" i="2"/>
  <c r="J564" i="2"/>
  <c r="J198" i="2"/>
  <c r="J4" i="2"/>
  <c r="J67" i="2"/>
  <c r="J358" i="2"/>
  <c r="J616" i="2"/>
  <c r="J250" i="2"/>
  <c r="J304" i="2"/>
  <c r="J31" i="2"/>
  <c r="J162" i="2"/>
  <c r="J127" i="2"/>
  <c r="J119" i="2"/>
  <c r="J371" i="2"/>
  <c r="J544" i="2"/>
  <c r="J53" i="2"/>
  <c r="J329" i="2"/>
  <c r="J652" i="2"/>
  <c r="J57" i="2"/>
  <c r="J211" i="2"/>
  <c r="J538" i="2"/>
  <c r="J430" i="2"/>
  <c r="J513" i="2"/>
  <c r="J506" i="2"/>
  <c r="J158" i="2"/>
  <c r="J615" i="2"/>
  <c r="J639" i="2"/>
  <c r="J133" i="2"/>
  <c r="J440" i="2"/>
  <c r="J262" i="2"/>
  <c r="J415" i="2"/>
  <c r="J287" i="2"/>
  <c r="J141" i="2"/>
  <c r="J373" i="2"/>
  <c r="J317" i="2"/>
  <c r="J122" i="2"/>
  <c r="J32" i="2"/>
  <c r="J208" i="2"/>
  <c r="J203" i="2"/>
  <c r="J148" i="2"/>
  <c r="J687" i="2"/>
  <c r="J110" i="2"/>
  <c r="J443" i="2"/>
  <c r="J150" i="2"/>
  <c r="J155" i="2"/>
  <c r="J459" i="2"/>
  <c r="J2" i="2"/>
  <c r="J462" i="2"/>
  <c r="J92" i="2"/>
  <c r="J174" i="2"/>
  <c r="J640" i="2"/>
  <c r="J27" i="2"/>
  <c r="J56" i="2"/>
  <c r="J206" i="2"/>
  <c r="J70" i="2"/>
  <c r="J717" i="2"/>
  <c r="J47" i="2"/>
  <c r="J280" i="2"/>
  <c r="J157" i="2"/>
  <c r="J388" i="2"/>
  <c r="J9" i="2"/>
  <c r="J549" i="2"/>
  <c r="J731" i="2"/>
  <c r="J582" i="2"/>
  <c r="J239" i="2"/>
  <c r="J470" i="2"/>
  <c r="J409" i="2"/>
  <c r="J170" i="2"/>
  <c r="J181" i="2"/>
  <c r="J435" i="2"/>
  <c r="J66" i="2"/>
  <c r="J606" i="2"/>
  <c r="J116" i="2"/>
  <c r="J504" i="2"/>
  <c r="J29" i="2"/>
  <c r="J320" i="2"/>
  <c r="J137" i="2"/>
  <c r="J16" i="2"/>
  <c r="J48" i="2"/>
  <c r="J46" i="2"/>
  <c r="J431" i="2"/>
  <c r="J259" i="2"/>
  <c r="J554" i="2"/>
  <c r="J348" i="2"/>
  <c r="J569" i="2"/>
  <c r="J227" i="2"/>
  <c r="J684" i="2"/>
  <c r="J12" i="2"/>
  <c r="J576" i="2"/>
  <c r="J362" i="2"/>
  <c r="J647" i="2"/>
  <c r="J11" i="2"/>
  <c r="J178" i="2"/>
  <c r="J706" i="2"/>
  <c r="J129" i="2"/>
  <c r="J676" i="2"/>
  <c r="J500" i="2"/>
  <c r="J655" i="2"/>
  <c r="J531" i="2"/>
  <c r="J314" i="2"/>
  <c r="J568" i="2"/>
  <c r="J494" i="2"/>
  <c r="J669" i="2"/>
  <c r="J182" i="2"/>
  <c r="J214" i="2"/>
  <c r="J313" i="2"/>
  <c r="J437" i="2"/>
  <c r="J30" i="2"/>
  <c r="J218" i="2"/>
  <c r="J117" i="2"/>
  <c r="J13" i="2"/>
  <c r="J247" i="2"/>
  <c r="J460" i="2"/>
  <c r="J488" i="2"/>
  <c r="J607" i="2"/>
  <c r="J37" i="2"/>
  <c r="J300" i="2"/>
  <c r="J221" i="2"/>
  <c r="J548" i="2"/>
  <c r="J134" i="2"/>
  <c r="J236" i="2"/>
  <c r="J63" i="2"/>
  <c r="J6" i="2"/>
  <c r="J403" i="2"/>
  <c r="J275" i="2"/>
  <c r="J264" i="2"/>
  <c r="J219" i="2"/>
  <c r="J436" i="2"/>
  <c r="J505" i="2"/>
  <c r="J413" i="2"/>
  <c r="J730" i="2"/>
  <c r="J86" i="2"/>
  <c r="J420" i="2"/>
  <c r="J678" i="2"/>
  <c r="J698" i="2"/>
  <c r="J151" i="2"/>
  <c r="J604" i="2"/>
  <c r="J651" i="2"/>
  <c r="J547" i="2"/>
  <c r="J10" i="2"/>
  <c r="J254" i="2"/>
  <c r="J709" i="2"/>
  <c r="J8" i="2"/>
  <c r="J7" i="2"/>
  <c r="J542" i="2"/>
  <c r="J265" i="2"/>
  <c r="J491" i="2"/>
  <c r="J144" i="2"/>
  <c r="J421" i="2"/>
  <c r="J587" i="2"/>
  <c r="J677" i="2"/>
  <c r="J168" i="2"/>
  <c r="J464" i="2"/>
  <c r="J109" i="2"/>
  <c r="J532" i="2"/>
  <c r="J121" i="2"/>
  <c r="J284" i="2"/>
  <c r="J628" i="2"/>
  <c r="J99" i="2"/>
  <c r="J664" i="2"/>
  <c r="J400" i="2"/>
  <c r="J130" i="2"/>
  <c r="J278" i="2"/>
  <c r="J326" i="2"/>
  <c r="J299" i="2"/>
  <c r="J578" i="2"/>
  <c r="J721" i="2"/>
  <c r="J153" i="2"/>
  <c r="J482" i="2"/>
  <c r="J512" i="2"/>
  <c r="J231" i="2"/>
  <c r="J303" i="2"/>
  <c r="J653" i="2"/>
  <c r="J255" i="2"/>
  <c r="J23" i="2"/>
  <c r="J179" i="2"/>
  <c r="J561" i="2"/>
  <c r="J720" i="2"/>
  <c r="J641" i="2"/>
  <c r="J357" i="2"/>
  <c r="J256" i="2"/>
  <c r="J666" i="2"/>
  <c r="J282" i="2"/>
  <c r="J42" i="2"/>
  <c r="J567" i="2"/>
  <c r="J94" i="2"/>
  <c r="J321" i="2"/>
  <c r="J267" i="2"/>
  <c r="J343" i="2"/>
  <c r="J26" i="2"/>
  <c r="J139" i="2"/>
  <c r="J416" i="2"/>
  <c r="J713" i="2"/>
  <c r="J288" i="2"/>
  <c r="J649" i="2"/>
  <c r="J64" i="2"/>
  <c r="J246" i="2"/>
  <c r="J272" i="2"/>
  <c r="J642" i="2"/>
  <c r="J248" i="2"/>
  <c r="J719" i="2"/>
  <c r="J715" i="2"/>
  <c r="J43" i="2"/>
  <c r="J33" i="2"/>
  <c r="J330" i="2"/>
  <c r="J570" i="2"/>
  <c r="J456" i="2"/>
  <c r="J529" i="2"/>
  <c r="J612" i="2"/>
  <c r="J61" i="2"/>
  <c r="J78" i="2"/>
  <c r="J575" i="2"/>
  <c r="J296" i="2"/>
  <c r="J572" i="2"/>
  <c r="J614" i="2"/>
  <c r="J241" i="2"/>
  <c r="J645" i="2"/>
  <c r="J574" i="2"/>
  <c r="J452" i="2"/>
  <c r="J349" i="2"/>
  <c r="J603" i="2"/>
  <c r="J220" i="2"/>
  <c r="J391" i="2"/>
  <c r="J534" i="2"/>
  <c r="J454" i="2"/>
  <c r="J573" i="2"/>
  <c r="J131" i="2"/>
  <c r="J344" i="2"/>
  <c r="J671" i="2"/>
  <c r="J369" i="2"/>
  <c r="J187" i="2"/>
  <c r="J232" i="2"/>
  <c r="J702" i="2"/>
  <c r="J258" i="2"/>
  <c r="J298" i="2"/>
  <c r="J474" i="2"/>
  <c r="J445" i="2"/>
  <c r="J563" i="2"/>
  <c r="J581" i="2"/>
  <c r="J562" i="2"/>
  <c r="J448" i="2"/>
  <c r="J722" i="2"/>
  <c r="J471" i="2"/>
  <c r="J222" i="2"/>
  <c r="J100" i="2"/>
  <c r="J595" i="2"/>
  <c r="J83" i="2"/>
  <c r="J40" i="2"/>
  <c r="J451" i="2"/>
  <c r="J583" i="2"/>
  <c r="J590" i="2"/>
  <c r="J539" i="2"/>
  <c r="J55" i="2"/>
  <c r="J382" i="2"/>
  <c r="J732" i="2"/>
  <c r="J305" i="2"/>
  <c r="J260" i="2"/>
  <c r="J201" i="2"/>
  <c r="J633" i="2"/>
  <c r="J580" i="2"/>
  <c r="J190" i="2"/>
  <c r="J405" i="2"/>
  <c r="J114" i="2"/>
  <c r="J381" i="2"/>
  <c r="J132" i="2"/>
  <c r="J111" i="2"/>
  <c r="J705" i="2"/>
  <c r="J658" i="2"/>
  <c r="J196" i="2"/>
  <c r="J279" i="2"/>
  <c r="J438" i="2"/>
  <c r="J73" i="2"/>
  <c r="J106" i="2"/>
  <c r="J617" i="2"/>
  <c r="J486" i="2"/>
  <c r="J668" i="2"/>
  <c r="J145" i="2"/>
  <c r="J558" i="2"/>
  <c r="J71" i="2"/>
  <c r="J670" i="2"/>
  <c r="J439" i="2"/>
  <c r="J509" i="2"/>
  <c r="J427" i="2"/>
  <c r="J537" i="2"/>
  <c r="J397" i="2"/>
  <c r="J273" i="2"/>
  <c r="J120" i="2"/>
  <c r="J619" i="2"/>
  <c r="J325" i="2"/>
  <c r="J50" i="2"/>
  <c r="J638" i="2"/>
  <c r="J528" i="2"/>
  <c r="J346" i="2"/>
  <c r="J620" i="2"/>
  <c r="J345" i="2"/>
  <c r="J249" i="2"/>
  <c r="J315" i="2"/>
  <c r="J600" i="2"/>
  <c r="J516" i="2"/>
  <c r="J228" i="2"/>
  <c r="J88" i="2"/>
  <c r="J637" i="2"/>
  <c r="J697" i="2"/>
  <c r="J630" i="2"/>
  <c r="J536" i="2"/>
  <c r="J226" i="2"/>
  <c r="J667" i="2"/>
  <c r="J192" i="2"/>
  <c r="J202" i="2"/>
  <c r="J372" i="2"/>
  <c r="J700" i="2"/>
  <c r="J98" i="2"/>
  <c r="J423" i="2"/>
  <c r="J629" i="2"/>
  <c r="J714" i="2"/>
  <c r="J209" i="2"/>
  <c r="J716" i="2"/>
  <c r="J140" i="2"/>
  <c r="J85" i="2"/>
  <c r="J424" i="2"/>
  <c r="J223" i="2"/>
  <c r="J72" i="2"/>
  <c r="J207" i="2"/>
  <c r="J91" i="2"/>
  <c r="J682" i="2"/>
  <c r="J644" i="2"/>
  <c r="J290" i="2"/>
  <c r="J281" i="2"/>
  <c r="J724" i="2"/>
  <c r="J602" i="2"/>
  <c r="J609" i="2"/>
  <c r="J270" i="2"/>
  <c r="J736" i="2"/>
  <c r="J618" i="2"/>
  <c r="J533" i="2"/>
  <c r="J401" i="2"/>
  <c r="J112" i="2"/>
  <c r="J268" i="2"/>
  <c r="J593" i="2"/>
  <c r="J234" i="2"/>
  <c r="J688" i="2"/>
  <c r="J735" i="2"/>
  <c r="J87" i="2"/>
  <c r="J481" i="2"/>
  <c r="J550" i="2"/>
  <c r="J472" i="2"/>
  <c r="J535" i="2"/>
  <c r="J308" i="2"/>
  <c r="J526" i="2"/>
  <c r="J492" i="2"/>
  <c r="J501" i="2"/>
  <c r="J240" i="2"/>
  <c r="J608" i="2"/>
  <c r="J703" i="2"/>
  <c r="J253" i="2"/>
  <c r="J398" i="2"/>
  <c r="J522" i="2"/>
  <c r="J128" i="2"/>
  <c r="J699" i="2"/>
  <c r="J725" i="2"/>
  <c r="J711" i="2"/>
  <c r="J90" i="2"/>
  <c r="J286" i="2"/>
  <c r="J556" i="2"/>
  <c r="J496" i="2"/>
  <c r="J185" i="2"/>
  <c r="J674" i="2"/>
  <c r="J328" i="2"/>
  <c r="J263" i="2"/>
  <c r="J277" i="2"/>
  <c r="J364" i="2"/>
  <c r="J188" i="2"/>
  <c r="J404" i="2"/>
  <c r="J367" i="2"/>
  <c r="J261" i="2"/>
  <c r="J551" i="2"/>
  <c r="J480" i="2"/>
  <c r="J295" i="2"/>
  <c r="J601" i="2"/>
  <c r="J399" i="2"/>
  <c r="J417" i="2"/>
  <c r="J597" i="2"/>
  <c r="J586" i="2"/>
  <c r="J159" i="2"/>
  <c r="J588" i="2"/>
  <c r="J266" i="2"/>
  <c r="J693" i="2"/>
  <c r="J269" i="2"/>
  <c r="J361" i="2"/>
  <c r="J199" i="2"/>
  <c r="J680" i="2"/>
  <c r="J734" i="2"/>
  <c r="J624" i="2"/>
  <c r="J621" i="2"/>
  <c r="J683" i="2"/>
  <c r="J565" i="2"/>
  <c r="J679" i="2"/>
  <c r="J309" i="2"/>
  <c r="J485" i="2"/>
  <c r="J657" i="2"/>
  <c r="J663" i="2"/>
  <c r="J577" i="2"/>
  <c r="J545" i="2"/>
  <c r="J707" i="2"/>
  <c r="J497" i="2"/>
  <c r="J727" i="2"/>
  <c r="J681" i="2"/>
  <c r="J689" i="2"/>
  <c r="J518" i="2"/>
  <c r="J662" i="2"/>
  <c r="J690" i="2"/>
  <c r="J701" i="2"/>
  <c r="J704" i="2"/>
  <c r="J728" i="2"/>
  <c r="J733" i="2"/>
  <c r="J623" i="2"/>
  <c r="J692" i="2"/>
  <c r="J712" i="2"/>
  <c r="J726" i="2"/>
  <c r="J737" i="2"/>
  <c r="H622" i="2"/>
  <c r="H483" i="2"/>
  <c r="H476" i="2"/>
  <c r="H95" i="2"/>
  <c r="H210" i="2"/>
  <c r="H352" i="2"/>
  <c r="H292" i="2"/>
  <c r="H311" i="2"/>
  <c r="H463" i="2"/>
  <c r="H596" i="2"/>
  <c r="H180" i="2"/>
  <c r="H318" i="2"/>
  <c r="H108" i="2"/>
  <c r="H632" i="2"/>
  <c r="H147" i="2"/>
  <c r="H557" i="2"/>
  <c r="H384" i="2"/>
  <c r="H625" i="2"/>
  <c r="H59" i="2"/>
  <c r="H378" i="2"/>
  <c r="H425" i="2"/>
  <c r="H354" i="2"/>
  <c r="H238" i="2"/>
  <c r="H365" i="2"/>
  <c r="H527" i="2"/>
  <c r="H555" i="2"/>
  <c r="H293" i="2"/>
  <c r="H164" i="2"/>
  <c r="H101" i="2"/>
  <c r="H585" i="2"/>
  <c r="H376" i="2"/>
  <c r="H694" i="2"/>
  <c r="H708" i="2"/>
  <c r="H142" i="2"/>
  <c r="H77" i="2"/>
  <c r="H366" i="2"/>
  <c r="H422" i="2"/>
  <c r="H17" i="2"/>
  <c r="H675" i="2"/>
  <c r="H411" i="2"/>
  <c r="H60" i="2"/>
  <c r="H276" i="2"/>
  <c r="H461" i="2"/>
  <c r="H204" i="2"/>
  <c r="H473" i="2"/>
  <c r="H383" i="2"/>
  <c r="H233" i="2"/>
  <c r="H591" i="2"/>
  <c r="H327" i="2"/>
  <c r="H477" i="2"/>
  <c r="H347" i="2"/>
  <c r="H322" i="2"/>
  <c r="H410" i="2"/>
  <c r="H306" i="2"/>
  <c r="H441" i="2"/>
  <c r="H225" i="2"/>
  <c r="H191" i="2"/>
  <c r="H484" i="2"/>
  <c r="H406" i="2"/>
  <c r="H283" i="2"/>
  <c r="H450" i="2"/>
  <c r="H271" i="2"/>
  <c r="H205" i="2"/>
  <c r="H310" i="2"/>
  <c r="H336" i="2"/>
  <c r="H324" i="2"/>
  <c r="H96" i="2"/>
  <c r="H285" i="2"/>
  <c r="H289" i="2"/>
  <c r="H530" i="2"/>
  <c r="H123" i="2"/>
  <c r="H375" i="2"/>
  <c r="H543" i="2"/>
  <c r="H156" i="2"/>
  <c r="H394" i="2"/>
  <c r="H115" i="2"/>
  <c r="H89" i="2"/>
  <c r="H183" i="2"/>
  <c r="H224" i="2"/>
  <c r="H165" i="2"/>
  <c r="H38" i="2"/>
  <c r="H395" i="2"/>
  <c r="H613" i="2"/>
  <c r="H333" i="2"/>
  <c r="H546" i="2"/>
  <c r="H380" i="2"/>
  <c r="H113" i="2"/>
  <c r="H514" i="2"/>
  <c r="H213" i="2"/>
  <c r="H39" i="2"/>
  <c r="H105" i="2"/>
  <c r="H392" i="2"/>
  <c r="H307" i="2"/>
  <c r="H335" i="2"/>
  <c r="H353" i="2"/>
  <c r="H478" i="2"/>
  <c r="H184" i="2"/>
  <c r="H97" i="2"/>
  <c r="H650" i="2"/>
  <c r="H385" i="2"/>
  <c r="H659" i="2"/>
  <c r="H338" i="2"/>
  <c r="H230" i="2"/>
  <c r="H396" i="2"/>
  <c r="H25" i="2"/>
  <c r="H143" i="2"/>
  <c r="H495" i="2"/>
  <c r="H20" i="2"/>
  <c r="H41" i="2"/>
  <c r="H661" i="2"/>
  <c r="H370" i="2"/>
  <c r="H341" i="2"/>
  <c r="H449" i="2"/>
  <c r="H68" i="2"/>
  <c r="H22" i="2"/>
  <c r="H342" i="2"/>
  <c r="H136" i="2"/>
  <c r="H718" i="2"/>
  <c r="H171" i="2"/>
  <c r="H297" i="2"/>
  <c r="H553" i="2"/>
  <c r="H76" i="2"/>
  <c r="H80" i="2"/>
  <c r="H377" i="2"/>
  <c r="H331" i="2"/>
  <c r="H626" i="2"/>
  <c r="H426" i="2"/>
  <c r="H332" i="2"/>
  <c r="H235" i="2"/>
  <c r="H154" i="2"/>
  <c r="H14" i="2"/>
  <c r="H194" i="2"/>
  <c r="H160" i="2"/>
  <c r="H446" i="2"/>
  <c r="H374" i="2"/>
  <c r="H418" i="2"/>
  <c r="H319" i="2"/>
  <c r="H610" i="2"/>
  <c r="H665" i="2"/>
  <c r="H673" i="2"/>
  <c r="H18" i="2"/>
  <c r="H339" i="2"/>
  <c r="H244" i="2"/>
  <c r="H368" i="2"/>
  <c r="H402" i="2"/>
  <c r="H594" i="2"/>
  <c r="H507" i="2"/>
  <c r="H444" i="2"/>
  <c r="H93" i="2"/>
  <c r="H215" i="2"/>
  <c r="H124" i="2"/>
  <c r="H656" i="2"/>
  <c r="H521" i="2"/>
  <c r="H146" i="2"/>
  <c r="H467" i="2"/>
  <c r="H175" i="2"/>
  <c r="H455" i="2"/>
  <c r="H24" i="2"/>
  <c r="H519" i="2"/>
  <c r="H200" i="2"/>
  <c r="H334" i="2"/>
  <c r="H419" i="2"/>
  <c r="H498" i="2"/>
  <c r="H635" i="2"/>
  <c r="H65" i="2"/>
  <c r="H729" i="2"/>
  <c r="H237" i="2"/>
  <c r="H468" i="2"/>
  <c r="H515" i="2"/>
  <c r="H517" i="2"/>
  <c r="H540" i="2"/>
  <c r="H393" i="2"/>
  <c r="H161" i="2"/>
  <c r="H54" i="2"/>
  <c r="H634" i="2"/>
  <c r="H217" i="2"/>
  <c r="H81" i="2"/>
  <c r="H523" i="2"/>
  <c r="H654" i="2"/>
  <c r="H636" i="2"/>
  <c r="H15" i="2"/>
  <c r="H560" i="2"/>
  <c r="H302" i="2"/>
  <c r="H627" i="2"/>
  <c r="H695" i="2"/>
  <c r="H457" i="2"/>
  <c r="H407" i="2"/>
  <c r="H84" i="2"/>
  <c r="H163" i="2"/>
  <c r="H660" i="2"/>
  <c r="H172" i="2"/>
  <c r="H312" i="2"/>
  <c r="H571" i="2"/>
  <c r="H36" i="2"/>
  <c r="H502" i="2"/>
  <c r="H340" i="2"/>
  <c r="H605" i="2"/>
  <c r="H316" i="2"/>
  <c r="H579" i="2"/>
  <c r="H197" i="2"/>
  <c r="H44" i="2"/>
  <c r="H611" i="2"/>
  <c r="H686" i="2"/>
  <c r="H429" i="2"/>
  <c r="H469" i="2"/>
  <c r="H242" i="2"/>
  <c r="H389" i="2"/>
  <c r="H291" i="2"/>
  <c r="H646" i="2"/>
  <c r="H487" i="2"/>
  <c r="H58" i="2"/>
  <c r="H648" i="2"/>
  <c r="H176" i="2"/>
  <c r="H489" i="2"/>
  <c r="H5" i="2"/>
  <c r="H499" i="2"/>
  <c r="H75" i="2"/>
  <c r="H274" i="2"/>
  <c r="H412" i="2"/>
  <c r="H541" i="2"/>
  <c r="H189" i="2"/>
  <c r="H243" i="2"/>
  <c r="H138" i="2"/>
  <c r="H323" i="2"/>
  <c r="H186" i="2"/>
  <c r="H379" i="2"/>
  <c r="H257" i="2"/>
  <c r="H74" i="2"/>
  <c r="H294" i="2"/>
  <c r="H34" i="2"/>
  <c r="H229" i="2"/>
  <c r="H355" i="2"/>
  <c r="H520" i="2"/>
  <c r="H524" i="2"/>
  <c r="H672" i="2"/>
  <c r="H79" i="2"/>
  <c r="H19" i="2"/>
  <c r="H631" i="2"/>
  <c r="H390" i="2"/>
  <c r="H149" i="2"/>
  <c r="H363" i="2"/>
  <c r="H442" i="2"/>
  <c r="H510" i="2"/>
  <c r="H28" i="2"/>
  <c r="H359" i="2"/>
  <c r="H104" i="2"/>
  <c r="H45" i="2"/>
  <c r="H592" i="2"/>
  <c r="H386" i="2"/>
  <c r="H598" i="2"/>
  <c r="H475" i="2"/>
  <c r="H433" i="2"/>
  <c r="H107" i="2"/>
  <c r="H51" i="2"/>
  <c r="H447" i="2"/>
  <c r="H251" i="2"/>
  <c r="H465" i="2"/>
  <c r="H466" i="2"/>
  <c r="H589" i="2"/>
  <c r="H414" i="2"/>
  <c r="H710" i="2"/>
  <c r="H584" i="2"/>
  <c r="H508" i="2"/>
  <c r="H337" i="2"/>
  <c r="H103" i="2"/>
  <c r="H696" i="2"/>
  <c r="H52" i="2"/>
  <c r="H62" i="2"/>
  <c r="H434" i="2"/>
  <c r="H428" i="2"/>
  <c r="H432" i="2"/>
  <c r="H252" i="2"/>
  <c r="H387" i="2"/>
  <c r="H360" i="2"/>
  <c r="H511" i="2"/>
  <c r="H193" i="2"/>
  <c r="H552" i="2"/>
  <c r="H490" i="2"/>
  <c r="H35" i="2"/>
  <c r="H21" i="2"/>
  <c r="H525" i="2"/>
  <c r="H177" i="2"/>
  <c r="H723" i="2"/>
  <c r="H126" i="2"/>
  <c r="H350" i="2"/>
  <c r="H458" i="2"/>
  <c r="H566" i="2"/>
  <c r="H408" i="2"/>
  <c r="H167" i="2"/>
  <c r="H453" i="2"/>
  <c r="H49" i="2"/>
  <c r="H135" i="2"/>
  <c r="H503" i="2"/>
  <c r="H599" i="2"/>
  <c r="H643" i="2"/>
  <c r="H125" i="2"/>
  <c r="H301" i="2"/>
  <c r="H195" i="2"/>
  <c r="H152" i="2"/>
  <c r="H69" i="2"/>
  <c r="H351" i="2"/>
  <c r="H102" i="2"/>
  <c r="H3" i="2"/>
  <c r="H169" i="2"/>
  <c r="H685" i="2"/>
  <c r="H216" i="2"/>
  <c r="H173" i="2"/>
  <c r="H691" i="2"/>
  <c r="H559" i="2"/>
  <c r="H493" i="2"/>
  <c r="H82" i="2"/>
  <c r="H166" i="2"/>
  <c r="H212" i="2"/>
  <c r="H356" i="2"/>
  <c r="H245" i="2"/>
  <c r="H479" i="2"/>
  <c r="H118" i="2"/>
  <c r="H564" i="2"/>
  <c r="H198" i="2"/>
  <c r="H4" i="2"/>
  <c r="H67" i="2"/>
  <c r="H358" i="2"/>
  <c r="H616" i="2"/>
  <c r="H250" i="2"/>
  <c r="H304" i="2"/>
  <c r="H31" i="2"/>
  <c r="H162" i="2"/>
  <c r="H127" i="2"/>
  <c r="H119" i="2"/>
  <c r="H371" i="2"/>
  <c r="H544" i="2"/>
  <c r="H53" i="2"/>
  <c r="H329" i="2"/>
  <c r="H652" i="2"/>
  <c r="H57" i="2"/>
  <c r="H211" i="2"/>
  <c r="H538" i="2"/>
  <c r="H430" i="2"/>
  <c r="H513" i="2"/>
  <c r="H506" i="2"/>
  <c r="H158" i="2"/>
  <c r="H615" i="2"/>
  <c r="H639" i="2"/>
  <c r="H133" i="2"/>
  <c r="H440" i="2"/>
  <c r="H262" i="2"/>
  <c r="H415" i="2"/>
  <c r="H287" i="2"/>
  <c r="H141" i="2"/>
  <c r="H373" i="2"/>
  <c r="H317" i="2"/>
  <c r="H122" i="2"/>
  <c r="H32" i="2"/>
  <c r="H208" i="2"/>
  <c r="H203" i="2"/>
  <c r="H148" i="2"/>
  <c r="H687" i="2"/>
  <c r="H110" i="2"/>
  <c r="H443" i="2"/>
  <c r="H150" i="2"/>
  <c r="H155" i="2"/>
  <c r="H459" i="2"/>
  <c r="H2" i="2"/>
  <c r="H462" i="2"/>
  <c r="H92" i="2"/>
  <c r="H174" i="2"/>
  <c r="H640" i="2"/>
  <c r="H27" i="2"/>
  <c r="H56" i="2"/>
  <c r="H206" i="2"/>
  <c r="H70" i="2"/>
  <c r="H717" i="2"/>
  <c r="H47" i="2"/>
  <c r="H280" i="2"/>
  <c r="H157" i="2"/>
  <c r="H388" i="2"/>
  <c r="H9" i="2"/>
  <c r="H549" i="2"/>
  <c r="H731" i="2"/>
  <c r="H582" i="2"/>
  <c r="H239" i="2"/>
  <c r="H470" i="2"/>
  <c r="H409" i="2"/>
  <c r="H170" i="2"/>
  <c r="H181" i="2"/>
  <c r="H435" i="2"/>
  <c r="H66" i="2"/>
  <c r="H606" i="2"/>
  <c r="H116" i="2"/>
  <c r="H504" i="2"/>
  <c r="H29" i="2"/>
  <c r="H320" i="2"/>
  <c r="H137" i="2"/>
  <c r="H16" i="2"/>
  <c r="H48" i="2"/>
  <c r="H46" i="2"/>
  <c r="H431" i="2"/>
  <c r="H259" i="2"/>
  <c r="H554" i="2"/>
  <c r="H348" i="2"/>
  <c r="H569" i="2"/>
  <c r="H227" i="2"/>
  <c r="H684" i="2"/>
  <c r="H12" i="2"/>
  <c r="H576" i="2"/>
  <c r="H362" i="2"/>
  <c r="H647" i="2"/>
  <c r="H11" i="2"/>
  <c r="H178" i="2"/>
  <c r="H706" i="2"/>
  <c r="H129" i="2"/>
  <c r="H676" i="2"/>
  <c r="H500" i="2"/>
  <c r="H655" i="2"/>
  <c r="H531" i="2"/>
  <c r="H314" i="2"/>
  <c r="H568" i="2"/>
  <c r="H494" i="2"/>
  <c r="H669" i="2"/>
  <c r="H182" i="2"/>
  <c r="H214" i="2"/>
  <c r="H313" i="2"/>
  <c r="H437" i="2"/>
  <c r="H30" i="2"/>
  <c r="H218" i="2"/>
  <c r="H117" i="2"/>
  <c r="H13" i="2"/>
  <c r="H247" i="2"/>
  <c r="H460" i="2"/>
  <c r="H488" i="2"/>
  <c r="H607" i="2"/>
  <c r="H37" i="2"/>
  <c r="H300" i="2"/>
  <c r="H221" i="2"/>
  <c r="H548" i="2"/>
  <c r="H134" i="2"/>
  <c r="H236" i="2"/>
  <c r="H63" i="2"/>
  <c r="H6" i="2"/>
  <c r="H403" i="2"/>
  <c r="H275" i="2"/>
  <c r="H264" i="2"/>
  <c r="H219" i="2"/>
  <c r="H436" i="2"/>
  <c r="H505" i="2"/>
  <c r="H413" i="2"/>
  <c r="H730" i="2"/>
  <c r="H86" i="2"/>
  <c r="H420" i="2"/>
  <c r="H678" i="2"/>
  <c r="H698" i="2"/>
  <c r="H151" i="2"/>
  <c r="H604" i="2"/>
  <c r="H651" i="2"/>
  <c r="H547" i="2"/>
  <c r="H10" i="2"/>
  <c r="H254" i="2"/>
  <c r="H709" i="2"/>
  <c r="H8" i="2"/>
  <c r="H7" i="2"/>
  <c r="H542" i="2"/>
  <c r="H265" i="2"/>
  <c r="H491" i="2"/>
  <c r="H144" i="2"/>
  <c r="H421" i="2"/>
  <c r="H587" i="2"/>
  <c r="H677" i="2"/>
  <c r="H168" i="2"/>
  <c r="H464" i="2"/>
  <c r="H109" i="2"/>
  <c r="H532" i="2"/>
  <c r="H121" i="2"/>
  <c r="H284" i="2"/>
  <c r="H628" i="2"/>
  <c r="H99" i="2"/>
  <c r="H664" i="2"/>
  <c r="H400" i="2"/>
  <c r="H130" i="2"/>
  <c r="H278" i="2"/>
  <c r="H326" i="2"/>
  <c r="H299" i="2"/>
  <c r="H578" i="2"/>
  <c r="H721" i="2"/>
  <c r="H153" i="2"/>
  <c r="H482" i="2"/>
  <c r="H512" i="2"/>
  <c r="H231" i="2"/>
  <c r="H303" i="2"/>
  <c r="H653" i="2"/>
  <c r="H255" i="2"/>
  <c r="H23" i="2"/>
  <c r="H179" i="2"/>
  <c r="H561" i="2"/>
  <c r="H720" i="2"/>
  <c r="H641" i="2"/>
  <c r="H357" i="2"/>
  <c r="H256" i="2"/>
  <c r="H666" i="2"/>
  <c r="H282" i="2"/>
  <c r="H42" i="2"/>
  <c r="H567" i="2"/>
  <c r="H94" i="2"/>
  <c r="H321" i="2"/>
  <c r="H267" i="2"/>
  <c r="H343" i="2"/>
  <c r="H26" i="2"/>
  <c r="H139" i="2"/>
  <c r="H416" i="2"/>
  <c r="H713" i="2"/>
  <c r="H288" i="2"/>
  <c r="H649" i="2"/>
  <c r="H64" i="2"/>
  <c r="H246" i="2"/>
  <c r="H272" i="2"/>
  <c r="H642" i="2"/>
  <c r="H248" i="2"/>
  <c r="H719" i="2"/>
  <c r="H715" i="2"/>
  <c r="H43" i="2"/>
  <c r="H33" i="2"/>
  <c r="H330" i="2"/>
  <c r="H570" i="2"/>
  <c r="H456" i="2"/>
  <c r="H529" i="2"/>
  <c r="H612" i="2"/>
  <c r="H61" i="2"/>
  <c r="H78" i="2"/>
  <c r="H575" i="2"/>
  <c r="H296" i="2"/>
  <c r="H572" i="2"/>
  <c r="H614" i="2"/>
  <c r="H241" i="2"/>
  <c r="H645" i="2"/>
  <c r="H574" i="2"/>
  <c r="H452" i="2"/>
  <c r="H349" i="2"/>
  <c r="H603" i="2"/>
  <c r="H220" i="2"/>
  <c r="H391" i="2"/>
  <c r="H534" i="2"/>
  <c r="H454" i="2"/>
  <c r="H573" i="2"/>
  <c r="H131" i="2"/>
  <c r="H344" i="2"/>
  <c r="H671" i="2"/>
  <c r="H369" i="2"/>
  <c r="H187" i="2"/>
  <c r="H232" i="2"/>
  <c r="H702" i="2"/>
  <c r="H258" i="2"/>
  <c r="H298" i="2"/>
  <c r="H474" i="2"/>
  <c r="H445" i="2"/>
  <c r="H563" i="2"/>
  <c r="H581" i="2"/>
  <c r="H562" i="2"/>
  <c r="H448" i="2"/>
  <c r="H722" i="2"/>
  <c r="H471" i="2"/>
  <c r="H222" i="2"/>
  <c r="H100" i="2"/>
  <c r="H595" i="2"/>
  <c r="H83" i="2"/>
  <c r="H40" i="2"/>
  <c r="H451" i="2"/>
  <c r="H583" i="2"/>
  <c r="H590" i="2"/>
  <c r="H539" i="2"/>
  <c r="H55" i="2"/>
  <c r="H382" i="2"/>
  <c r="H732" i="2"/>
  <c r="H305" i="2"/>
  <c r="H260" i="2"/>
  <c r="H201" i="2"/>
  <c r="H633" i="2"/>
  <c r="H580" i="2"/>
  <c r="H190" i="2"/>
  <c r="H405" i="2"/>
  <c r="H114" i="2"/>
  <c r="H381" i="2"/>
  <c r="H132" i="2"/>
  <c r="H111" i="2"/>
  <c r="H705" i="2"/>
  <c r="H658" i="2"/>
  <c r="H196" i="2"/>
  <c r="H279" i="2"/>
  <c r="H438" i="2"/>
  <c r="H73" i="2"/>
  <c r="H106" i="2"/>
  <c r="H617" i="2"/>
  <c r="H486" i="2"/>
  <c r="H668" i="2"/>
  <c r="H145" i="2"/>
  <c r="H558" i="2"/>
  <c r="H71" i="2"/>
  <c r="H670" i="2"/>
  <c r="H439" i="2"/>
  <c r="H509" i="2"/>
  <c r="H427" i="2"/>
  <c r="H537" i="2"/>
  <c r="H397" i="2"/>
  <c r="H273" i="2"/>
  <c r="H120" i="2"/>
  <c r="H619" i="2"/>
  <c r="H325" i="2"/>
  <c r="H50" i="2"/>
  <c r="H638" i="2"/>
  <c r="H528" i="2"/>
  <c r="H346" i="2"/>
  <c r="H620" i="2"/>
  <c r="H345" i="2"/>
  <c r="H249" i="2"/>
  <c r="H315" i="2"/>
  <c r="H600" i="2"/>
  <c r="H516" i="2"/>
  <c r="H228" i="2"/>
  <c r="H88" i="2"/>
  <c r="H637" i="2"/>
  <c r="H697" i="2"/>
  <c r="H630" i="2"/>
  <c r="H536" i="2"/>
  <c r="H226" i="2"/>
  <c r="H667" i="2"/>
  <c r="H192" i="2"/>
  <c r="H202" i="2"/>
  <c r="H372" i="2"/>
  <c r="H700" i="2"/>
  <c r="H98" i="2"/>
  <c r="H423" i="2"/>
  <c r="H629" i="2"/>
  <c r="H714" i="2"/>
  <c r="H209" i="2"/>
  <c r="H716" i="2"/>
  <c r="H140" i="2"/>
  <c r="H85" i="2"/>
  <c r="H424" i="2"/>
  <c r="H223" i="2"/>
  <c r="H72" i="2"/>
  <c r="H207" i="2"/>
  <c r="H91" i="2"/>
  <c r="H682" i="2"/>
  <c r="H644" i="2"/>
  <c r="H290" i="2"/>
  <c r="H281" i="2"/>
  <c r="H724" i="2"/>
  <c r="H602" i="2"/>
  <c r="H609" i="2"/>
  <c r="H270" i="2"/>
  <c r="H736" i="2"/>
  <c r="H618" i="2"/>
  <c r="H533" i="2"/>
  <c r="H401" i="2"/>
  <c r="H112" i="2"/>
  <c r="H268" i="2"/>
  <c r="H593" i="2"/>
  <c r="H234" i="2"/>
  <c r="H688" i="2"/>
  <c r="H735" i="2"/>
  <c r="H87" i="2"/>
  <c r="H481" i="2"/>
  <c r="H550" i="2"/>
  <c r="H472" i="2"/>
  <c r="H535" i="2"/>
  <c r="H308" i="2"/>
  <c r="H526" i="2"/>
  <c r="H492" i="2"/>
  <c r="H501" i="2"/>
  <c r="H240" i="2"/>
  <c r="H608" i="2"/>
  <c r="H703" i="2"/>
  <c r="H253" i="2"/>
  <c r="H398" i="2"/>
  <c r="H522" i="2"/>
  <c r="H128" i="2"/>
  <c r="H699" i="2"/>
  <c r="H725" i="2"/>
  <c r="H711" i="2"/>
  <c r="H90" i="2"/>
  <c r="H286" i="2"/>
  <c r="H556" i="2"/>
  <c r="H496" i="2"/>
  <c r="H185" i="2"/>
  <c r="H674" i="2"/>
  <c r="H328" i="2"/>
  <c r="H263" i="2"/>
  <c r="H277" i="2"/>
  <c r="H364" i="2"/>
  <c r="H188" i="2"/>
  <c r="H404" i="2"/>
  <c r="H367" i="2"/>
  <c r="H261" i="2"/>
  <c r="H551" i="2"/>
  <c r="H480" i="2"/>
  <c r="H295" i="2"/>
  <c r="H601" i="2"/>
  <c r="H399" i="2"/>
  <c r="H417" i="2"/>
  <c r="H597" i="2"/>
  <c r="H586" i="2"/>
  <c r="H159" i="2"/>
  <c r="H588" i="2"/>
  <c r="H266" i="2"/>
  <c r="H693" i="2"/>
  <c r="H269" i="2"/>
  <c r="H361" i="2"/>
  <c r="H199" i="2"/>
  <c r="H680" i="2"/>
  <c r="H734" i="2"/>
  <c r="H624" i="2"/>
  <c r="H621" i="2"/>
  <c r="H683" i="2"/>
  <c r="H565" i="2"/>
  <c r="H679" i="2"/>
  <c r="H309" i="2"/>
  <c r="H485" i="2"/>
  <c r="H657" i="2"/>
  <c r="H663" i="2"/>
  <c r="H577" i="2"/>
  <c r="H545" i="2"/>
  <c r="H707" i="2"/>
  <c r="H497" i="2"/>
  <c r="H727" i="2"/>
  <c r="H681" i="2"/>
  <c r="H689" i="2"/>
  <c r="H518" i="2"/>
  <c r="H662" i="2"/>
  <c r="H690" i="2"/>
  <c r="H701" i="2"/>
  <c r="H704" i="2"/>
  <c r="H728" i="2"/>
  <c r="H733" i="2"/>
  <c r="H623" i="2"/>
  <c r="H692" i="2"/>
  <c r="H712" i="2"/>
  <c r="H726" i="2"/>
  <c r="H737" i="2"/>
  <c r="R124" i="3" l="1"/>
  <c r="R22" i="3"/>
  <c r="R81" i="3"/>
  <c r="S6" i="3"/>
  <c r="S43" i="3"/>
  <c r="S83" i="3"/>
  <c r="T19" i="3"/>
  <c r="R101" i="3"/>
  <c r="R66" i="3"/>
  <c r="T4" i="3"/>
  <c r="K55" i="3"/>
  <c r="R36" i="3"/>
  <c r="R78" i="3"/>
  <c r="R61" i="3"/>
  <c r="R58" i="3"/>
  <c r="R42" i="3"/>
  <c r="R93" i="3"/>
  <c r="R91" i="3"/>
  <c r="R28" i="3"/>
  <c r="R79" i="3"/>
  <c r="R14" i="3"/>
  <c r="R68" i="3"/>
  <c r="S75" i="3"/>
  <c r="J58" i="3"/>
  <c r="J68" i="3"/>
  <c r="R39" i="3"/>
  <c r="R24" i="3"/>
  <c r="R8" i="3"/>
  <c r="R25" i="3"/>
  <c r="S99" i="3"/>
  <c r="S29" i="3"/>
  <c r="S20" i="3"/>
  <c r="S53" i="3"/>
  <c r="T65" i="3"/>
  <c r="T107" i="3"/>
  <c r="J24" i="3"/>
  <c r="J8" i="3"/>
  <c r="R73" i="3"/>
  <c r="R12" i="3"/>
  <c r="R56" i="3"/>
  <c r="R72" i="3"/>
  <c r="R19" i="3"/>
  <c r="R18" i="3"/>
  <c r="S22" i="3"/>
  <c r="S62" i="3"/>
  <c r="T6" i="3"/>
  <c r="T43" i="3"/>
  <c r="J19" i="3"/>
  <c r="R69" i="3"/>
  <c r="R40" i="3"/>
  <c r="R32" i="3"/>
  <c r="R4" i="3"/>
  <c r="R5" i="3"/>
  <c r="R64" i="3"/>
  <c r="S66" i="3"/>
  <c r="J64" i="3"/>
  <c r="R38" i="3"/>
  <c r="R59" i="3"/>
  <c r="R17" i="3"/>
  <c r="R60" i="3"/>
  <c r="S36" i="3"/>
  <c r="S28" i="3"/>
  <c r="S68" i="3"/>
  <c r="T75" i="3"/>
  <c r="T105" i="3"/>
  <c r="R74" i="3"/>
  <c r="R33" i="3"/>
  <c r="R110" i="3"/>
  <c r="S24" i="3"/>
  <c r="S8" i="3"/>
  <c r="S25" i="3"/>
  <c r="T99" i="3"/>
  <c r="T67" i="3"/>
  <c r="J74" i="3"/>
  <c r="R119" i="3"/>
  <c r="R6" i="3"/>
  <c r="R43" i="3"/>
  <c r="R3" i="3"/>
  <c r="R83" i="3"/>
  <c r="T62" i="3"/>
  <c r="J6" i="3"/>
  <c r="J43" i="3"/>
  <c r="R76" i="3"/>
  <c r="R113" i="3"/>
  <c r="R55" i="3"/>
  <c r="R35" i="3"/>
  <c r="S4" i="3"/>
  <c r="S64" i="3"/>
  <c r="J55" i="3"/>
  <c r="R105" i="3"/>
  <c r="T28" i="3"/>
  <c r="T68" i="3"/>
  <c r="R99" i="3"/>
  <c r="R29" i="3"/>
  <c r="R53" i="3"/>
  <c r="R67" i="3"/>
  <c r="S41" i="3"/>
  <c r="S74" i="3"/>
  <c r="S44" i="3"/>
  <c r="S107" i="3"/>
  <c r="S33" i="3"/>
  <c r="S110" i="3"/>
  <c r="T24" i="3"/>
  <c r="T8" i="3"/>
  <c r="T25" i="3"/>
  <c r="J99" i="3"/>
  <c r="J29" i="3"/>
  <c r="J53" i="3"/>
  <c r="J67" i="3"/>
  <c r="R23" i="3"/>
  <c r="S108" i="3"/>
  <c r="S27" i="3"/>
  <c r="T38" i="3"/>
  <c r="T59" i="3"/>
  <c r="T17" i="3"/>
  <c r="T60" i="3"/>
  <c r="J36" i="3"/>
  <c r="J78" i="3"/>
  <c r="J61" i="3"/>
  <c r="J42" i="3"/>
  <c r="J93" i="3"/>
  <c r="J100" i="3"/>
  <c r="J91" i="3"/>
  <c r="J28" i="3"/>
  <c r="J79" i="3"/>
  <c r="J14" i="3"/>
  <c r="J23" i="3"/>
  <c r="K108" i="3"/>
  <c r="K27" i="3"/>
  <c r="L38" i="3"/>
  <c r="L59" i="3"/>
  <c r="L60" i="3"/>
  <c r="M36" i="3"/>
  <c r="M78" i="3"/>
  <c r="M61" i="3"/>
  <c r="M42" i="3"/>
  <c r="M93" i="3"/>
  <c r="M100" i="3"/>
  <c r="M91" i="3"/>
  <c r="M79" i="3"/>
  <c r="M14" i="3"/>
  <c r="M23" i="3"/>
  <c r="N108" i="3"/>
  <c r="N27" i="3"/>
  <c r="O38" i="3"/>
  <c r="O60" i="3"/>
  <c r="AR260" i="2"/>
  <c r="C86" i="3"/>
  <c r="C36" i="3"/>
  <c r="AR275" i="2"/>
  <c r="C61" i="3"/>
  <c r="C58" i="3"/>
  <c r="W58" i="3" s="1"/>
  <c r="AR67" i="2"/>
  <c r="C42" i="3"/>
  <c r="AR301" i="2"/>
  <c r="C93" i="3"/>
  <c r="C100" i="3"/>
  <c r="C91" i="3"/>
  <c r="C79" i="3"/>
  <c r="W79" i="3" s="1"/>
  <c r="C14" i="3"/>
  <c r="C23" i="3"/>
  <c r="C83" i="3"/>
  <c r="S67" i="3"/>
  <c r="S34" i="3"/>
  <c r="T41" i="3"/>
  <c r="T74" i="3"/>
  <c r="T44" i="3"/>
  <c r="T48" i="3"/>
  <c r="T33" i="3"/>
  <c r="T110" i="3"/>
  <c r="J39" i="3"/>
  <c r="J25" i="3"/>
  <c r="K29" i="3"/>
  <c r="K20" i="3"/>
  <c r="K53" i="3"/>
  <c r="K34" i="3"/>
  <c r="L41" i="3"/>
  <c r="L44" i="3"/>
  <c r="L33" i="3"/>
  <c r="M39" i="3"/>
  <c r="M24" i="3"/>
  <c r="M25" i="3"/>
  <c r="N99" i="3"/>
  <c r="N29" i="3"/>
  <c r="N20" i="3"/>
  <c r="N34" i="3"/>
  <c r="O41" i="3"/>
  <c r="O74" i="3"/>
  <c r="O44" i="3"/>
  <c r="O48" i="3"/>
  <c r="O107" i="3"/>
  <c r="O33" i="3"/>
  <c r="O110" i="3"/>
  <c r="AR234" i="2"/>
  <c r="C39" i="3"/>
  <c r="AR303" i="2"/>
  <c r="C111" i="3"/>
  <c r="C24" i="3"/>
  <c r="C25" i="3"/>
  <c r="AR204" i="2"/>
  <c r="C49" i="3"/>
  <c r="C66" i="3"/>
  <c r="R37" i="3"/>
  <c r="R54" i="3"/>
  <c r="R45" i="3"/>
  <c r="S81" i="3"/>
  <c r="S57" i="3"/>
  <c r="S80" i="3"/>
  <c r="S30" i="3"/>
  <c r="S21" i="3"/>
  <c r="T119" i="3"/>
  <c r="T3" i="3"/>
  <c r="T71" i="3"/>
  <c r="J37" i="3"/>
  <c r="J12" i="3"/>
  <c r="J56" i="3"/>
  <c r="J72" i="3"/>
  <c r="J54" i="3"/>
  <c r="J18" i="3"/>
  <c r="K26" i="3"/>
  <c r="K81" i="3"/>
  <c r="K57" i="3"/>
  <c r="K80" i="3"/>
  <c r="K30" i="3"/>
  <c r="K21" i="3"/>
  <c r="L119" i="3"/>
  <c r="L3" i="3"/>
  <c r="L83" i="3"/>
  <c r="L71" i="3"/>
  <c r="M37" i="3"/>
  <c r="M12" i="3"/>
  <c r="M72" i="3"/>
  <c r="M54" i="3"/>
  <c r="M18" i="3"/>
  <c r="M45" i="3"/>
  <c r="N112" i="3"/>
  <c r="N26" i="3"/>
  <c r="N81" i="3"/>
  <c r="N57" i="3"/>
  <c r="N80" i="3"/>
  <c r="N21" i="3"/>
  <c r="O119" i="3"/>
  <c r="O3" i="3"/>
  <c r="O71" i="3"/>
  <c r="C92" i="3"/>
  <c r="AR71" i="2"/>
  <c r="C73" i="3"/>
  <c r="C12" i="3"/>
  <c r="C56" i="3"/>
  <c r="AR198" i="2"/>
  <c r="C72" i="3"/>
  <c r="W72" i="3" s="1"/>
  <c r="C19" i="3"/>
  <c r="AR634" i="2"/>
  <c r="C122" i="3"/>
  <c r="AR665" i="2"/>
  <c r="C123" i="3"/>
  <c r="AR22" i="2"/>
  <c r="C54" i="3"/>
  <c r="C18" i="3"/>
  <c r="AR376" i="2"/>
  <c r="C94" i="3"/>
  <c r="AR59" i="2"/>
  <c r="C45" i="3"/>
  <c r="W45" i="3" s="1"/>
  <c r="C35" i="3"/>
  <c r="R106" i="3"/>
  <c r="S101" i="3"/>
  <c r="S84" i="3"/>
  <c r="T76" i="3"/>
  <c r="T113" i="3"/>
  <c r="T55" i="3"/>
  <c r="T77" i="3"/>
  <c r="T109" i="3"/>
  <c r="T82" i="3"/>
  <c r="J69" i="3"/>
  <c r="J106" i="3"/>
  <c r="K101" i="3"/>
  <c r="L76" i="3"/>
  <c r="L55" i="3"/>
  <c r="L77" i="3"/>
  <c r="L109" i="3"/>
  <c r="L82" i="3"/>
  <c r="L50" i="3"/>
  <c r="M69" i="3"/>
  <c r="M106" i="3"/>
  <c r="N101" i="3"/>
  <c r="O76" i="3"/>
  <c r="O113" i="3"/>
  <c r="O77" i="3"/>
  <c r="O82" i="3"/>
  <c r="AR512" i="2"/>
  <c r="C69" i="3"/>
  <c r="AR487" i="2"/>
  <c r="C117" i="3"/>
  <c r="AR68" i="2"/>
  <c r="C5" i="3"/>
  <c r="W93" i="3" s="1"/>
  <c r="C64" i="3"/>
  <c r="AR183" i="2"/>
  <c r="C106" i="3"/>
  <c r="W106" i="3" s="1"/>
  <c r="S78" i="3"/>
  <c r="S61" i="3"/>
  <c r="S58" i="3"/>
  <c r="S42" i="3"/>
  <c r="S93" i="3"/>
  <c r="S100" i="3"/>
  <c r="S91" i="3"/>
  <c r="S79" i="3"/>
  <c r="S14" i="3"/>
  <c r="S23" i="3"/>
  <c r="T108" i="3"/>
  <c r="T27" i="3"/>
  <c r="J38" i="3"/>
  <c r="J60" i="3"/>
  <c r="K36" i="3"/>
  <c r="K78" i="3"/>
  <c r="K61" i="3"/>
  <c r="K42" i="3"/>
  <c r="K93" i="3"/>
  <c r="K100" i="3"/>
  <c r="K91" i="3"/>
  <c r="K79" i="3"/>
  <c r="K14" i="3"/>
  <c r="K23" i="3"/>
  <c r="L108" i="3"/>
  <c r="L27" i="3"/>
  <c r="M38" i="3"/>
  <c r="M59" i="3"/>
  <c r="M17" i="3"/>
  <c r="M60" i="3"/>
  <c r="N36" i="3"/>
  <c r="N78" i="3"/>
  <c r="N61" i="3"/>
  <c r="N58" i="3"/>
  <c r="N42" i="3"/>
  <c r="N93" i="3"/>
  <c r="N100" i="3"/>
  <c r="N91" i="3"/>
  <c r="N79" i="3"/>
  <c r="N14" i="3"/>
  <c r="N23" i="3"/>
  <c r="O126" i="3"/>
  <c r="O108" i="3"/>
  <c r="O27" i="3"/>
  <c r="C38" i="3"/>
  <c r="W38" i="3" s="1"/>
  <c r="AR569" i="2"/>
  <c r="C98" i="3"/>
  <c r="AR116" i="2"/>
  <c r="C59" i="3"/>
  <c r="AR119" i="2"/>
  <c r="C17" i="3"/>
  <c r="AR449" i="2"/>
  <c r="C116" i="3"/>
  <c r="AR101" i="2"/>
  <c r="C60" i="3"/>
  <c r="C87" i="3"/>
  <c r="C40" i="3"/>
  <c r="W40" i="3" s="1"/>
  <c r="J33" i="3"/>
  <c r="J110" i="3"/>
  <c r="K24" i="3"/>
  <c r="K25" i="3"/>
  <c r="L20" i="3"/>
  <c r="L67" i="3"/>
  <c r="L34" i="3"/>
  <c r="M74" i="3"/>
  <c r="M33" i="3"/>
  <c r="N24" i="3"/>
  <c r="N25" i="3"/>
  <c r="O99" i="3"/>
  <c r="O20" i="3"/>
  <c r="O67" i="3"/>
  <c r="O34" i="3"/>
  <c r="AR308" i="2"/>
  <c r="C88" i="3"/>
  <c r="W88" i="3" s="1"/>
  <c r="AR619" i="2"/>
  <c r="C121" i="3"/>
  <c r="C74" i="3"/>
  <c r="AR122" i="2"/>
  <c r="C44" i="3"/>
  <c r="AR340" i="2"/>
  <c r="C107" i="3"/>
  <c r="W107" i="3" s="1"/>
  <c r="AR418" i="2"/>
  <c r="C95" i="3"/>
  <c r="AR164" i="2"/>
  <c r="C33" i="3"/>
  <c r="AR95" i="2"/>
  <c r="C110" i="3"/>
  <c r="C115" i="3"/>
  <c r="W115" i="3" s="1"/>
  <c r="C68" i="3"/>
  <c r="R71" i="3"/>
  <c r="S12" i="3"/>
  <c r="S56" i="3"/>
  <c r="S72" i="3"/>
  <c r="S54" i="3"/>
  <c r="S18" i="3"/>
  <c r="S45" i="3"/>
  <c r="T26" i="3"/>
  <c r="T81" i="3"/>
  <c r="T57" i="3"/>
  <c r="T80" i="3"/>
  <c r="T30" i="3"/>
  <c r="T21" i="3"/>
  <c r="J119" i="3"/>
  <c r="J3" i="3"/>
  <c r="J71" i="3"/>
  <c r="K37" i="3"/>
  <c r="K12" i="3"/>
  <c r="K56" i="3"/>
  <c r="K54" i="3"/>
  <c r="K18" i="3"/>
  <c r="K45" i="3"/>
  <c r="L26" i="3"/>
  <c r="L57" i="3"/>
  <c r="L80" i="3"/>
  <c r="L30" i="3"/>
  <c r="L21" i="3"/>
  <c r="M119" i="3"/>
  <c r="M3" i="3"/>
  <c r="M71" i="3"/>
  <c r="N37" i="3"/>
  <c r="N12" i="3"/>
  <c r="N54" i="3"/>
  <c r="N18" i="3"/>
  <c r="N45" i="3"/>
  <c r="O26" i="3"/>
  <c r="O81" i="3"/>
  <c r="O57" i="3"/>
  <c r="O80" i="3"/>
  <c r="O30" i="3"/>
  <c r="O21" i="3"/>
  <c r="AR681" i="2"/>
  <c r="C104" i="3"/>
  <c r="AR683" i="2"/>
  <c r="C125" i="3"/>
  <c r="AR532" i="2"/>
  <c r="C97" i="3"/>
  <c r="W97" i="3" s="1"/>
  <c r="AR554" i="2"/>
  <c r="C119" i="3"/>
  <c r="C3" i="3"/>
  <c r="W3" i="3" s="1"/>
  <c r="AR229" i="2"/>
  <c r="C70" i="3"/>
  <c r="AR389" i="2"/>
  <c r="C9" i="3"/>
  <c r="AR370" i="2"/>
  <c r="C90" i="3"/>
  <c r="AR293" i="2"/>
  <c r="C71" i="3"/>
  <c r="C63" i="3"/>
  <c r="W63" i="3" s="1"/>
  <c r="C114" i="3"/>
  <c r="R77" i="3"/>
  <c r="R109" i="3"/>
  <c r="R82" i="3"/>
  <c r="R50" i="3"/>
  <c r="S69" i="3"/>
  <c r="S106" i="3"/>
  <c r="T101" i="3"/>
  <c r="T84" i="3"/>
  <c r="J76" i="3"/>
  <c r="J113" i="3"/>
  <c r="J77" i="3"/>
  <c r="J109" i="3"/>
  <c r="J82" i="3"/>
  <c r="J50" i="3"/>
  <c r="K69" i="3"/>
  <c r="K106" i="3"/>
  <c r="L101" i="3"/>
  <c r="M76" i="3"/>
  <c r="M11" i="3"/>
  <c r="M113" i="3"/>
  <c r="M77" i="3"/>
  <c r="M109" i="3"/>
  <c r="M82" i="3"/>
  <c r="M50" i="3"/>
  <c r="N69" i="3"/>
  <c r="N106" i="3"/>
  <c r="O101" i="3"/>
  <c r="O84" i="3"/>
  <c r="AR277" i="2"/>
  <c r="C76" i="3"/>
  <c r="C11" i="3"/>
  <c r="W11" i="3" s="1"/>
  <c r="C113" i="3"/>
  <c r="AR26" i="2"/>
  <c r="C55" i="3"/>
  <c r="C77" i="3"/>
  <c r="W77" i="3" s="1"/>
  <c r="AR442" i="2"/>
  <c r="C109" i="3"/>
  <c r="AR446" i="2"/>
  <c r="C96" i="3"/>
  <c r="AR76" i="2"/>
  <c r="C82" i="3"/>
  <c r="C50" i="3"/>
  <c r="C78" i="3"/>
  <c r="W78" i="3" s="1"/>
  <c r="R108" i="3"/>
  <c r="R27" i="3"/>
  <c r="S38" i="3"/>
  <c r="S59" i="3"/>
  <c r="S17" i="3"/>
  <c r="S60" i="3"/>
  <c r="T36" i="3"/>
  <c r="T78" i="3"/>
  <c r="T61" i="3"/>
  <c r="T58" i="3"/>
  <c r="T42" i="3"/>
  <c r="T93" i="3"/>
  <c r="T100" i="3"/>
  <c r="T91" i="3"/>
  <c r="T79" i="3"/>
  <c r="T14" i="3"/>
  <c r="T23" i="3"/>
  <c r="J126" i="3"/>
  <c r="J105" i="3"/>
  <c r="J108" i="3"/>
  <c r="J27" i="3"/>
  <c r="K38" i="3"/>
  <c r="K59" i="3"/>
  <c r="K17" i="3"/>
  <c r="K60" i="3"/>
  <c r="L36" i="3"/>
  <c r="L78" i="3"/>
  <c r="L61" i="3"/>
  <c r="L42" i="3"/>
  <c r="L93" i="3"/>
  <c r="L100" i="3"/>
  <c r="L91" i="3"/>
  <c r="L79" i="3"/>
  <c r="L14" i="3"/>
  <c r="L23" i="3"/>
  <c r="L68" i="3"/>
  <c r="M126" i="3"/>
  <c r="M108" i="3"/>
  <c r="M27" i="3"/>
  <c r="N38" i="3"/>
  <c r="N59" i="3"/>
  <c r="N17" i="3"/>
  <c r="N60" i="3"/>
  <c r="O36" i="3"/>
  <c r="O78" i="3"/>
  <c r="O61" i="3"/>
  <c r="O58" i="3"/>
  <c r="O42" i="3"/>
  <c r="O93" i="3"/>
  <c r="O100" i="3"/>
  <c r="O91" i="3"/>
  <c r="O79" i="3"/>
  <c r="O14" i="3"/>
  <c r="O23" i="3"/>
  <c r="AR550" i="2"/>
  <c r="C52" i="3"/>
  <c r="AR719" i="2"/>
  <c r="C126" i="3"/>
  <c r="AR178" i="2"/>
  <c r="C105" i="3"/>
  <c r="W105" i="3" s="1"/>
  <c r="C108" i="3"/>
  <c r="C27" i="3"/>
  <c r="W27" i="3" s="1"/>
  <c r="K74" i="3"/>
  <c r="K107" i="3"/>
  <c r="K33" i="3"/>
  <c r="K110" i="3"/>
  <c r="L24" i="3"/>
  <c r="L25" i="3"/>
  <c r="M99" i="3"/>
  <c r="M29" i="3"/>
  <c r="M67" i="3"/>
  <c r="N44" i="3"/>
  <c r="N107" i="3"/>
  <c r="N33" i="3"/>
  <c r="N110" i="3"/>
  <c r="O24" i="3"/>
  <c r="O25" i="3"/>
  <c r="AR537" i="2"/>
  <c r="C103" i="3"/>
  <c r="AR580" i="2"/>
  <c r="C120" i="3"/>
  <c r="W120" i="3" s="1"/>
  <c r="AR179" i="2"/>
  <c r="C85" i="3"/>
  <c r="AR326" i="2"/>
  <c r="C99" i="3"/>
  <c r="C29" i="3"/>
  <c r="W29" i="3" s="1"/>
  <c r="AR37" i="2"/>
  <c r="C20" i="3"/>
  <c r="AR11" i="2"/>
  <c r="C53" i="3"/>
  <c r="AR193" i="2"/>
  <c r="C16" i="3"/>
  <c r="C67" i="3"/>
  <c r="W67" i="3" s="1"/>
  <c r="AR499" i="2"/>
  <c r="C118" i="3"/>
  <c r="AR20" i="2"/>
  <c r="C34" i="3"/>
  <c r="R57" i="3"/>
  <c r="R80" i="3"/>
  <c r="R30" i="3"/>
  <c r="R21" i="3"/>
  <c r="S119" i="3"/>
  <c r="S3" i="3"/>
  <c r="S71" i="3"/>
  <c r="T37" i="3"/>
  <c r="T56" i="3"/>
  <c r="T72" i="3"/>
  <c r="T54" i="3"/>
  <c r="T18" i="3"/>
  <c r="T45" i="3"/>
  <c r="J22" i="3"/>
  <c r="J26" i="3"/>
  <c r="J81" i="3"/>
  <c r="J57" i="3"/>
  <c r="J80" i="3"/>
  <c r="J30" i="3"/>
  <c r="J21" i="3"/>
  <c r="K119" i="3"/>
  <c r="K3" i="3"/>
  <c r="K71" i="3"/>
  <c r="L37" i="3"/>
  <c r="L12" i="3"/>
  <c r="L72" i="3"/>
  <c r="L54" i="3"/>
  <c r="L18" i="3"/>
  <c r="M112" i="3"/>
  <c r="M26" i="3"/>
  <c r="M81" i="3"/>
  <c r="M57" i="3"/>
  <c r="M80" i="3"/>
  <c r="M30" i="3"/>
  <c r="M21" i="3"/>
  <c r="N119" i="3"/>
  <c r="N6" i="3"/>
  <c r="N3" i="3"/>
  <c r="N71" i="3"/>
  <c r="O37" i="3"/>
  <c r="O56" i="3"/>
  <c r="O72" i="3"/>
  <c r="O54" i="3"/>
  <c r="O45" i="3"/>
  <c r="AR680" i="2"/>
  <c r="C124" i="3"/>
  <c r="AR547" i="2"/>
  <c r="C51" i="3"/>
  <c r="AR409" i="2"/>
  <c r="C112" i="3"/>
  <c r="C26" i="3"/>
  <c r="W20" i="3" s="1"/>
  <c r="AR257" i="2"/>
  <c r="C81" i="3"/>
  <c r="C57" i="3"/>
  <c r="AR244" i="2"/>
  <c r="C80" i="3"/>
  <c r="C30" i="3"/>
  <c r="AR171" i="2"/>
  <c r="C62" i="3"/>
  <c r="W62" i="3" s="1"/>
  <c r="AR77" i="2"/>
  <c r="C21" i="3"/>
  <c r="W76" i="3" s="1"/>
  <c r="C13" i="3"/>
  <c r="R84" i="3"/>
  <c r="S76" i="3"/>
  <c r="S113" i="3"/>
  <c r="S55" i="3"/>
  <c r="S77" i="3"/>
  <c r="S109" i="3"/>
  <c r="S82" i="3"/>
  <c r="S50" i="3"/>
  <c r="T69" i="3"/>
  <c r="T106" i="3"/>
  <c r="J101" i="3"/>
  <c r="J66" i="3"/>
  <c r="J84" i="3"/>
  <c r="K76" i="3"/>
  <c r="K77" i="3"/>
  <c r="K109" i="3"/>
  <c r="K82" i="3"/>
  <c r="K50" i="3"/>
  <c r="L69" i="3"/>
  <c r="L40" i="3"/>
  <c r="L106" i="3"/>
  <c r="M101" i="3"/>
  <c r="M84" i="3"/>
  <c r="N76" i="3"/>
  <c r="N113" i="3"/>
  <c r="N55" i="3"/>
  <c r="N77" i="3"/>
  <c r="N109" i="3"/>
  <c r="N82" i="3"/>
  <c r="N50" i="3"/>
  <c r="O69" i="3"/>
  <c r="O106" i="3"/>
  <c r="AR185" i="2"/>
  <c r="C101" i="3"/>
  <c r="AR360" i="2"/>
  <c r="C89" i="3"/>
  <c r="AR142" i="2"/>
  <c r="C84" i="3"/>
  <c r="Y43" i="3"/>
  <c r="Y124" i="3"/>
  <c r="Y49" i="3"/>
  <c r="Y103" i="3"/>
  <c r="Y87" i="3"/>
  <c r="Y88" i="3"/>
  <c r="Y77" i="3"/>
  <c r="Y106" i="3"/>
  <c r="Y112" i="3"/>
  <c r="Y31" i="3"/>
  <c r="Y107" i="3"/>
  <c r="Y116" i="3"/>
  <c r="Y45" i="3"/>
  <c r="W126" i="3"/>
  <c r="Y51" i="3"/>
  <c r="Y41" i="3"/>
  <c r="Y101" i="3"/>
  <c r="Y75" i="3"/>
  <c r="Y30" i="3"/>
  <c r="Y53" i="3"/>
  <c r="Y113" i="3"/>
  <c r="Y8" i="3"/>
  <c r="W73" i="3"/>
  <c r="Y20" i="3"/>
  <c r="W12" i="3"/>
  <c r="Y100" i="3"/>
  <c r="Y11" i="3"/>
  <c r="Y71" i="3"/>
  <c r="Y111" i="3"/>
  <c r="Y2" i="3"/>
  <c r="Y55" i="3"/>
  <c r="W47" i="3"/>
  <c r="Y28" i="3"/>
  <c r="Y89" i="3"/>
  <c r="Y121" i="3"/>
  <c r="W91" i="3"/>
  <c r="W81" i="3"/>
  <c r="Y85" i="3"/>
  <c r="W39" i="3"/>
  <c r="Y126" i="3"/>
  <c r="Y29" i="3"/>
  <c r="Y16" i="3"/>
  <c r="Y33" i="3"/>
  <c r="Y120" i="3"/>
  <c r="W8" i="3"/>
  <c r="Y58" i="3"/>
  <c r="W22" i="3"/>
  <c r="Y46" i="3"/>
  <c r="Y91" i="3"/>
  <c r="Y90" i="3"/>
  <c r="W122" i="3"/>
  <c r="Y19" i="3"/>
  <c r="W100" i="3"/>
  <c r="Y34" i="3"/>
  <c r="Y17" i="3"/>
  <c r="Y69" i="3"/>
  <c r="Y83" i="3"/>
  <c r="Y12" i="3"/>
  <c r="W70" i="3"/>
  <c r="Y15" i="3"/>
  <c r="W36" i="3"/>
  <c r="Y73" i="3"/>
  <c r="Y32" i="3"/>
  <c r="Y93" i="3"/>
  <c r="Y21" i="3"/>
  <c r="Y95" i="3"/>
  <c r="Y35" i="3"/>
  <c r="W109" i="3"/>
  <c r="Y60" i="3"/>
  <c r="Y84" i="3"/>
  <c r="Y24" i="3"/>
  <c r="W83" i="3"/>
  <c r="Y6" i="3"/>
  <c r="W92" i="3"/>
  <c r="Y23" i="3"/>
  <c r="Y105" i="3"/>
  <c r="Y114" i="3"/>
  <c r="Y44" i="3"/>
  <c r="Y66" i="3"/>
  <c r="Y62" i="3"/>
  <c r="W108" i="3"/>
  <c r="Y109" i="3"/>
  <c r="Y94" i="3"/>
  <c r="Y3" i="3"/>
  <c r="Y92" i="3"/>
  <c r="Y72" i="3"/>
  <c r="Y26" i="3"/>
  <c r="Y13" i="3"/>
  <c r="Y22" i="3"/>
  <c r="W94" i="3"/>
  <c r="Y10" i="3"/>
  <c r="Y50" i="3"/>
  <c r="Y36" i="3"/>
  <c r="Y122" i="3"/>
  <c r="Y63" i="3"/>
  <c r="Y70" i="3"/>
  <c r="W69" i="3"/>
  <c r="W111" i="3"/>
  <c r="Y115" i="3"/>
  <c r="W41" i="3"/>
  <c r="Y97" i="3"/>
  <c r="W14" i="3"/>
  <c r="Y38" i="3"/>
  <c r="Y86" i="3"/>
  <c r="Y40" i="3"/>
  <c r="Y76" i="3"/>
  <c r="Y81" i="3"/>
  <c r="Y110" i="3"/>
  <c r="W103" i="3"/>
  <c r="Y25" i="3"/>
  <c r="W125" i="3"/>
  <c r="Y4" i="3"/>
  <c r="Y27" i="3"/>
  <c r="Y61" i="3"/>
  <c r="W60" i="3"/>
  <c r="Y5" i="3"/>
  <c r="Y9" i="3"/>
  <c r="Y98" i="3"/>
  <c r="Y104" i="3"/>
  <c r="Y59" i="3"/>
  <c r="Y102" i="3"/>
  <c r="Y37" i="3"/>
  <c r="Y82" i="3"/>
  <c r="Y52" i="3"/>
  <c r="Y108" i="3"/>
  <c r="W26" i="3"/>
  <c r="Y74" i="3"/>
  <c r="W4" i="3"/>
  <c r="Y99" i="3"/>
  <c r="Y67" i="3"/>
  <c r="W104" i="3"/>
  <c r="Y123" i="3"/>
  <c r="Y18" i="3"/>
  <c r="Y65" i="3"/>
  <c r="Y48" i="3"/>
  <c r="W2" i="3"/>
  <c r="Y68" i="3"/>
  <c r="Y57" i="3"/>
  <c r="Y39" i="3"/>
  <c r="Y54" i="3"/>
  <c r="W99" i="3"/>
  <c r="Y14" i="3"/>
  <c r="W80" i="3"/>
  <c r="Y118" i="3"/>
  <c r="Y96" i="3"/>
  <c r="Y56" i="3"/>
  <c r="W6" i="3"/>
  <c r="Y47" i="3"/>
  <c r="Y64" i="3"/>
  <c r="Y117" i="3"/>
  <c r="Y42" i="3"/>
  <c r="Y78" i="3"/>
  <c r="W121" i="3"/>
  <c r="Y125" i="3"/>
  <c r="W17" i="3"/>
  <c r="Y7" i="3"/>
  <c r="Y119" i="3"/>
  <c r="W21" i="3"/>
  <c r="Y79" i="3"/>
  <c r="Y80" i="3"/>
  <c r="W18" i="3"/>
  <c r="W50" i="3"/>
  <c r="AS726" i="2"/>
  <c r="AS364" i="2"/>
  <c r="AS681" i="2"/>
  <c r="AS586" i="2"/>
  <c r="AS683" i="2"/>
  <c r="AT728" i="2"/>
  <c r="AT577" i="2"/>
  <c r="AU518" i="2"/>
  <c r="AS120" i="2"/>
  <c r="AS532" i="2"/>
  <c r="AS513" i="2"/>
  <c r="AS389" i="2"/>
  <c r="AS650" i="2"/>
  <c r="AS72" i="2"/>
  <c r="AS26" i="2"/>
  <c r="AS435" i="2"/>
  <c r="AS51" i="2"/>
  <c r="AS76" i="2"/>
  <c r="AT185" i="2"/>
  <c r="AT140" i="2"/>
  <c r="AT279" i="2"/>
  <c r="AT220" i="2"/>
  <c r="AT255" i="2"/>
  <c r="AT587" i="2"/>
  <c r="AT494" i="2"/>
  <c r="AT16" i="2"/>
  <c r="AT206" i="2"/>
  <c r="AT110" i="2"/>
  <c r="AT652" i="2"/>
  <c r="AT358" i="2"/>
  <c r="AT493" i="2"/>
  <c r="AT195" i="2"/>
  <c r="AT458" i="2"/>
  <c r="AT360" i="2"/>
  <c r="AT584" i="2"/>
  <c r="AT598" i="2"/>
  <c r="AT631" i="2"/>
  <c r="AT379" i="2"/>
  <c r="AT489" i="2"/>
  <c r="AT611" i="2"/>
  <c r="AT660" i="2"/>
  <c r="AT523" i="2"/>
  <c r="AT729" i="2"/>
  <c r="AT146" i="2"/>
  <c r="AT339" i="2"/>
  <c r="AT154" i="2"/>
  <c r="AT718" i="2"/>
  <c r="AS699" i="2"/>
  <c r="AS581" i="2"/>
  <c r="AS437" i="2"/>
  <c r="AS49" i="2"/>
  <c r="AS519" i="2"/>
  <c r="AS147" i="2"/>
  <c r="AS727" i="2"/>
  <c r="AS617" i="2"/>
  <c r="AS709" i="2"/>
  <c r="AS31" i="2"/>
  <c r="AS36" i="2"/>
  <c r="AS156" i="2"/>
  <c r="AT199" i="2"/>
  <c r="AT602" i="2"/>
  <c r="AT620" i="2"/>
  <c r="AT595" i="2"/>
  <c r="AT61" i="2"/>
  <c r="AT130" i="2"/>
  <c r="AT488" i="2"/>
  <c r="AT362" i="2"/>
  <c r="AT470" i="2"/>
  <c r="AT262" i="2"/>
  <c r="AS692" i="2"/>
  <c r="AS497" i="2"/>
  <c r="AS624" i="2"/>
  <c r="AS417" i="2"/>
  <c r="AS263" i="2"/>
  <c r="AS522" i="2"/>
  <c r="AS550" i="2"/>
  <c r="AS736" i="2"/>
  <c r="AS223" i="2"/>
  <c r="AS202" i="2"/>
  <c r="AS315" i="2"/>
  <c r="AS397" i="2"/>
  <c r="AS106" i="2"/>
  <c r="AS190" i="2"/>
  <c r="AS451" i="2"/>
  <c r="AS445" i="2"/>
  <c r="AS454" i="2"/>
  <c r="AS296" i="2"/>
  <c r="AS719" i="2"/>
  <c r="AS343" i="2"/>
  <c r="AS561" i="2"/>
  <c r="AS299" i="2"/>
  <c r="AS464" i="2"/>
  <c r="AS254" i="2"/>
  <c r="AS505" i="2"/>
  <c r="AS300" i="2"/>
  <c r="AS214" i="2"/>
  <c r="AS178" i="2"/>
  <c r="AS533" i="2"/>
  <c r="AS614" i="2"/>
  <c r="AS554" i="2"/>
  <c r="AS52" i="2"/>
  <c r="AS374" i="2"/>
  <c r="AS476" i="2"/>
  <c r="AS277" i="2"/>
  <c r="AS563" i="2"/>
  <c r="AS313" i="2"/>
  <c r="AS453" i="2"/>
  <c r="AS24" i="2"/>
  <c r="AS555" i="2"/>
  <c r="AT295" i="2"/>
  <c r="AT735" i="2"/>
  <c r="AT509" i="2"/>
  <c r="AT258" i="2"/>
  <c r="AT94" i="2"/>
  <c r="AT651" i="2"/>
  <c r="AS623" i="2"/>
  <c r="AS734" i="2"/>
  <c r="AS328" i="2"/>
  <c r="AS481" i="2"/>
  <c r="AS424" i="2"/>
  <c r="AS249" i="2"/>
  <c r="AS537" i="2"/>
  <c r="AS73" i="2"/>
  <c r="AS580" i="2"/>
  <c r="AS40" i="2"/>
  <c r="AS474" i="2"/>
  <c r="AS534" i="2"/>
  <c r="AS575" i="2"/>
  <c r="AS248" i="2"/>
  <c r="AS267" i="2"/>
  <c r="AS179" i="2"/>
  <c r="AS326" i="2"/>
  <c r="AS168" i="2"/>
  <c r="AS10" i="2"/>
  <c r="AS436" i="2"/>
  <c r="AS37" i="2"/>
  <c r="AS182" i="2"/>
  <c r="AS11" i="2"/>
  <c r="AS46" i="2"/>
  <c r="AS170" i="2"/>
  <c r="AS717" i="2"/>
  <c r="AS150" i="2"/>
  <c r="AS287" i="2"/>
  <c r="AS211" i="2"/>
  <c r="AS250" i="2"/>
  <c r="AS166" i="2"/>
  <c r="AS69" i="2"/>
  <c r="AS408" i="2"/>
  <c r="AS193" i="2"/>
  <c r="AS43" i="2"/>
  <c r="AS157" i="2"/>
  <c r="AS229" i="2"/>
  <c r="AS675" i="2"/>
  <c r="AS472" i="2"/>
  <c r="AS715" i="2"/>
  <c r="AS280" i="2"/>
  <c r="AS242" i="2"/>
  <c r="AS477" i="2"/>
  <c r="AT703" i="2"/>
  <c r="AT226" i="2"/>
  <c r="AT201" i="2"/>
  <c r="AT272" i="2"/>
  <c r="AT264" i="2"/>
  <c r="AS707" i="2"/>
  <c r="AS399" i="2"/>
  <c r="AS398" i="2"/>
  <c r="AS270" i="2"/>
  <c r="AR270" i="2"/>
  <c r="AS192" i="2"/>
  <c r="AS733" i="2"/>
  <c r="AS545" i="2"/>
  <c r="AS680" i="2"/>
  <c r="AS601" i="2"/>
  <c r="AS674" i="2"/>
  <c r="AS253" i="2"/>
  <c r="AS87" i="2"/>
  <c r="AS609" i="2"/>
  <c r="AS85" i="2"/>
  <c r="AS667" i="2"/>
  <c r="AS345" i="2"/>
  <c r="AS427" i="2"/>
  <c r="AS438" i="2"/>
  <c r="AS633" i="2"/>
  <c r="AS83" i="2"/>
  <c r="AS298" i="2"/>
  <c r="AS391" i="2"/>
  <c r="AS78" i="2"/>
  <c r="AS642" i="2"/>
  <c r="AS321" i="2"/>
  <c r="AS23" i="2"/>
  <c r="AS278" i="2"/>
  <c r="AS677" i="2"/>
  <c r="AS547" i="2"/>
  <c r="AS219" i="2"/>
  <c r="AS607" i="2"/>
  <c r="AS669" i="2"/>
  <c r="AS647" i="2"/>
  <c r="AS48" i="2"/>
  <c r="AS409" i="2"/>
  <c r="AS70" i="2"/>
  <c r="AS207" i="2"/>
  <c r="AS139" i="2"/>
  <c r="AS66" i="2"/>
  <c r="AS447" i="2"/>
  <c r="AS80" i="2"/>
  <c r="AS597" i="2"/>
  <c r="AS405" i="2"/>
  <c r="AS413" i="2"/>
  <c r="AS356" i="2"/>
  <c r="AS560" i="2"/>
  <c r="AS271" i="2"/>
  <c r="AS728" i="2"/>
  <c r="AS577" i="2"/>
  <c r="AS199" i="2"/>
  <c r="AS295" i="2"/>
  <c r="AS185" i="2"/>
  <c r="AS703" i="2"/>
  <c r="AS735" i="2"/>
  <c r="AS602" i="2"/>
  <c r="AS140" i="2"/>
  <c r="AS226" i="2"/>
  <c r="AS620" i="2"/>
  <c r="AS509" i="2"/>
  <c r="AS279" i="2"/>
  <c r="AS201" i="2"/>
  <c r="AS595" i="2"/>
  <c r="AS258" i="2"/>
  <c r="AS220" i="2"/>
  <c r="AS61" i="2"/>
  <c r="AS272" i="2"/>
  <c r="AS94" i="2"/>
  <c r="AS255" i="2"/>
  <c r="AS130" i="2"/>
  <c r="AS587" i="2"/>
  <c r="AS651" i="2"/>
  <c r="AS264" i="2"/>
  <c r="AS488" i="2"/>
  <c r="AS494" i="2"/>
  <c r="AS362" i="2"/>
  <c r="AS16" i="2"/>
  <c r="AS470" i="2"/>
  <c r="AS206" i="2"/>
  <c r="AS110" i="2"/>
  <c r="AS262" i="2"/>
  <c r="AS652" i="2"/>
  <c r="AS358" i="2"/>
  <c r="AS493" i="2"/>
  <c r="AS195" i="2"/>
  <c r="AS458" i="2"/>
  <c r="AS360" i="2"/>
  <c r="AS584" i="2"/>
  <c r="AS598" i="2"/>
  <c r="AS631" i="2"/>
  <c r="AS379" i="2"/>
  <c r="AS489" i="2"/>
  <c r="AS611" i="2"/>
  <c r="AS660" i="2"/>
  <c r="AS523" i="2"/>
  <c r="AS590" i="2"/>
  <c r="AS548" i="2"/>
  <c r="AS3" i="2"/>
  <c r="AS540" i="2"/>
  <c r="AS347" i="2"/>
  <c r="AS600" i="2"/>
  <c r="AS578" i="2"/>
  <c r="AS373" i="2"/>
  <c r="AS34" i="2"/>
  <c r="AS97" i="2"/>
  <c r="AS608" i="2"/>
  <c r="AS439" i="2"/>
  <c r="AS612" i="2"/>
  <c r="AS604" i="2"/>
  <c r="AS239" i="2"/>
  <c r="AS559" i="2"/>
  <c r="AS19" i="2"/>
  <c r="AS65" i="2"/>
  <c r="AS307" i="2"/>
  <c r="AS425" i="2"/>
  <c r="AT588" i="2"/>
  <c r="AT423" i="2"/>
  <c r="AT448" i="2"/>
  <c r="AT482" i="2"/>
  <c r="AT500" i="2"/>
  <c r="AT158" i="2"/>
  <c r="AT685" i="2"/>
  <c r="AT503" i="2"/>
  <c r="AT525" i="2"/>
  <c r="AT434" i="2"/>
  <c r="AT465" i="2"/>
  <c r="AT359" i="2"/>
  <c r="AT520" i="2"/>
  <c r="AT189" i="2"/>
  <c r="AT646" i="2"/>
  <c r="AT605" i="2"/>
  <c r="AT695" i="2"/>
  <c r="AT161" i="2"/>
  <c r="AT334" i="2"/>
  <c r="AT93" i="2"/>
  <c r="AT319" i="2"/>
  <c r="AT331" i="2"/>
  <c r="AT449" i="2"/>
  <c r="AS114" i="2"/>
  <c r="AS730" i="2"/>
  <c r="AS245" i="2"/>
  <c r="AS302" i="2"/>
  <c r="AS205" i="2"/>
  <c r="AS372" i="2"/>
  <c r="AS720" i="2"/>
  <c r="AS459" i="2"/>
  <c r="AS442" i="2"/>
  <c r="AS661" i="2"/>
  <c r="AS496" i="2"/>
  <c r="AS346" i="2"/>
  <c r="AS603" i="2"/>
  <c r="AS421" i="2"/>
  <c r="AS137" i="2"/>
  <c r="AS67" i="2"/>
  <c r="AS386" i="2"/>
  <c r="AS81" i="2"/>
  <c r="AS25" i="2"/>
  <c r="AS708" i="2"/>
  <c r="AT679" i="2"/>
  <c r="AT682" i="2"/>
  <c r="AT132" i="2"/>
  <c r="AT330" i="2"/>
  <c r="AT420" i="2"/>
  <c r="AT9" i="2"/>
  <c r="AS701" i="2"/>
  <c r="AS240" i="2"/>
  <c r="AS528" i="2"/>
  <c r="AS222" i="2"/>
  <c r="AS349" i="2"/>
  <c r="AS529" i="2"/>
  <c r="AS64" i="2"/>
  <c r="AS42" i="2"/>
  <c r="AS303" i="2"/>
  <c r="AS664" i="2"/>
  <c r="AS144" i="2"/>
  <c r="AS151" i="2"/>
  <c r="AS403" i="2"/>
  <c r="AS247" i="2"/>
  <c r="AS314" i="2"/>
  <c r="AS12" i="2"/>
  <c r="AS320" i="2"/>
  <c r="AS582" i="2"/>
  <c r="AS27" i="2"/>
  <c r="AS148" i="2"/>
  <c r="AS133" i="2"/>
  <c r="AS53" i="2"/>
  <c r="AS4" i="2"/>
  <c r="AS691" i="2"/>
  <c r="AS125" i="2"/>
  <c r="AS126" i="2"/>
  <c r="AS252" i="2"/>
  <c r="AS414" i="2"/>
  <c r="AS592" i="2"/>
  <c r="AS79" i="2"/>
  <c r="AS323" i="2"/>
  <c r="AS648" i="2"/>
  <c r="AS197" i="2"/>
  <c r="AS700" i="2"/>
  <c r="AS641" i="2"/>
  <c r="AS2" i="2"/>
  <c r="AS510" i="2"/>
  <c r="AS370" i="2"/>
  <c r="AS712" i="2"/>
  <c r="AS273" i="2"/>
  <c r="AS109" i="2"/>
  <c r="AS430" i="2"/>
  <c r="AS274" i="2"/>
  <c r="AS380" i="2"/>
  <c r="AS704" i="2"/>
  <c r="AS688" i="2"/>
  <c r="AS196" i="2"/>
  <c r="AS246" i="2"/>
  <c r="AS275" i="2"/>
  <c r="AS56" i="2"/>
  <c r="AS301" i="2"/>
  <c r="AS186" i="2"/>
  <c r="AS521" i="2"/>
  <c r="AS38" i="2"/>
  <c r="AS463" i="2"/>
  <c r="AT518" i="2"/>
  <c r="AT112" i="2"/>
  <c r="AT55" i="2"/>
  <c r="AT256" i="2"/>
  <c r="AT218" i="2"/>
  <c r="AT32" i="2"/>
  <c r="AS269" i="2"/>
  <c r="AS281" i="2"/>
  <c r="AS658" i="2"/>
  <c r="AS690" i="2"/>
  <c r="AS693" i="2"/>
  <c r="AS261" i="2"/>
  <c r="AS286" i="2"/>
  <c r="AS501" i="2"/>
  <c r="AS593" i="2"/>
  <c r="AS290" i="2"/>
  <c r="AS714" i="2"/>
  <c r="AS697" i="2"/>
  <c r="AS638" i="2"/>
  <c r="AS71" i="2"/>
  <c r="AS705" i="2"/>
  <c r="AS732" i="2"/>
  <c r="AS471" i="2"/>
  <c r="AS187" i="2"/>
  <c r="AS452" i="2"/>
  <c r="AS456" i="2"/>
  <c r="AS649" i="2"/>
  <c r="AS282" i="2"/>
  <c r="AS231" i="2"/>
  <c r="AS99" i="2"/>
  <c r="AS491" i="2"/>
  <c r="AS698" i="2"/>
  <c r="AS6" i="2"/>
  <c r="AS13" i="2"/>
  <c r="AS531" i="2"/>
  <c r="AS684" i="2"/>
  <c r="AS29" i="2"/>
  <c r="AS535" i="2"/>
  <c r="AS131" i="2"/>
  <c r="AS129" i="2"/>
  <c r="AS35" i="2"/>
  <c r="AS507" i="2"/>
  <c r="AS293" i="2"/>
  <c r="AS621" i="2"/>
  <c r="AS583" i="2"/>
  <c r="AS221" i="2"/>
  <c r="AS102" i="2"/>
  <c r="AS517" i="2"/>
  <c r="AS17" i="2"/>
  <c r="AS663" i="2"/>
  <c r="AS724" i="2"/>
  <c r="AS260" i="2"/>
  <c r="AS567" i="2"/>
  <c r="AS460" i="2"/>
  <c r="AS687" i="2"/>
  <c r="AS350" i="2"/>
  <c r="AS176" i="2"/>
  <c r="AS18" i="2"/>
  <c r="AS289" i="2"/>
  <c r="AT404" i="2"/>
  <c r="AT88" i="2"/>
  <c r="AT671" i="2"/>
  <c r="AT284" i="2"/>
  <c r="AT116" i="2"/>
  <c r="AT118" i="2"/>
  <c r="AS556" i="2"/>
  <c r="AS209" i="2"/>
  <c r="AS305" i="2"/>
  <c r="AS485" i="2"/>
  <c r="AS309" i="2"/>
  <c r="AS367" i="2"/>
  <c r="AS492" i="2"/>
  <c r="AS644" i="2"/>
  <c r="AS637" i="2"/>
  <c r="AS50" i="2"/>
  <c r="AS558" i="2"/>
  <c r="AS111" i="2"/>
  <c r="AS382" i="2"/>
  <c r="AS722" i="2"/>
  <c r="AS369" i="2"/>
  <c r="AS574" i="2"/>
  <c r="AS570" i="2"/>
  <c r="AS288" i="2"/>
  <c r="AS666" i="2"/>
  <c r="AS512" i="2"/>
  <c r="AS628" i="2"/>
  <c r="AS265" i="2"/>
  <c r="AS678" i="2"/>
  <c r="AS63" i="2"/>
  <c r="AS117" i="2"/>
  <c r="AS655" i="2"/>
  <c r="AS227" i="2"/>
  <c r="AS504" i="2"/>
  <c r="AS549" i="2"/>
  <c r="AS174" i="2"/>
  <c r="AS208" i="2"/>
  <c r="AS486" i="2"/>
  <c r="AS8" i="2"/>
  <c r="AS162" i="2"/>
  <c r="AS502" i="2"/>
  <c r="AS394" i="2"/>
  <c r="AS128" i="2"/>
  <c r="AS573" i="2"/>
  <c r="AS706" i="2"/>
  <c r="AS490" i="2"/>
  <c r="AS594" i="2"/>
  <c r="AS632" i="2"/>
  <c r="AS361" i="2"/>
  <c r="AS716" i="2"/>
  <c r="AS100" i="2"/>
  <c r="AS653" i="2"/>
  <c r="AS568" i="2"/>
  <c r="AS440" i="2"/>
  <c r="AS710" i="2"/>
  <c r="AS163" i="2"/>
  <c r="AS136" i="2"/>
  <c r="AS473" i="2"/>
  <c r="AT526" i="2"/>
  <c r="AT145" i="2"/>
  <c r="AT713" i="2"/>
  <c r="AT236" i="2"/>
  <c r="AT92" i="2"/>
  <c r="AS657" i="2"/>
  <c r="AS234" i="2"/>
  <c r="AS670" i="2"/>
  <c r="AS232" i="2"/>
  <c r="AS662" i="2"/>
  <c r="AS266" i="2"/>
  <c r="AS90" i="2"/>
  <c r="AS268" i="2"/>
  <c r="AS629" i="2"/>
  <c r="AS518" i="2"/>
  <c r="AS679" i="2"/>
  <c r="AS588" i="2"/>
  <c r="AS404" i="2"/>
  <c r="AS711" i="2"/>
  <c r="AS526" i="2"/>
  <c r="AS112" i="2"/>
  <c r="AS682" i="2"/>
  <c r="AS423" i="2"/>
  <c r="AS88" i="2"/>
  <c r="AS325" i="2"/>
  <c r="AS145" i="2"/>
  <c r="AS132" i="2"/>
  <c r="AS55" i="2"/>
  <c r="AS448" i="2"/>
  <c r="AS671" i="2"/>
  <c r="AS645" i="2"/>
  <c r="AS330" i="2"/>
  <c r="AS713" i="2"/>
  <c r="AS256" i="2"/>
  <c r="AS482" i="2"/>
  <c r="AS284" i="2"/>
  <c r="AS516" i="2"/>
  <c r="AS721" i="2"/>
  <c r="AS317" i="2"/>
  <c r="AS412" i="2"/>
  <c r="AS113" i="2"/>
  <c r="AS618" i="2"/>
  <c r="AS572" i="2"/>
  <c r="AS259" i="2"/>
  <c r="AS696" i="2"/>
  <c r="AS446" i="2"/>
  <c r="AS483" i="2"/>
  <c r="AS480" i="2"/>
  <c r="AS536" i="2"/>
  <c r="AS702" i="2"/>
  <c r="AS400" i="2"/>
  <c r="AS576" i="2"/>
  <c r="AS329" i="2"/>
  <c r="AS387" i="2"/>
  <c r="AS44" i="2"/>
  <c r="AS235" i="2"/>
  <c r="AS191" i="2"/>
  <c r="AT711" i="2"/>
  <c r="AT325" i="2"/>
  <c r="AT645" i="2"/>
  <c r="AT542" i="2"/>
  <c r="AT569" i="2"/>
  <c r="AT119" i="2"/>
  <c r="AS551" i="2"/>
  <c r="AS630" i="2"/>
  <c r="AS737" i="2"/>
  <c r="AS689" i="2"/>
  <c r="AS565" i="2"/>
  <c r="AS159" i="2"/>
  <c r="AS188" i="2"/>
  <c r="AS725" i="2"/>
  <c r="AS308" i="2"/>
  <c r="AS401" i="2"/>
  <c r="AS91" i="2"/>
  <c r="AS98" i="2"/>
  <c r="AS228" i="2"/>
  <c r="AS619" i="2"/>
  <c r="AS668" i="2"/>
  <c r="AS381" i="2"/>
  <c r="AS539" i="2"/>
  <c r="AS562" i="2"/>
  <c r="AS344" i="2"/>
  <c r="AS241" i="2"/>
  <c r="AS33" i="2"/>
  <c r="AS416" i="2"/>
  <c r="AS357" i="2"/>
  <c r="AS153" i="2"/>
  <c r="AS121" i="2"/>
  <c r="AS7" i="2"/>
  <c r="AS86" i="2"/>
  <c r="AS134" i="2"/>
  <c r="AS30" i="2"/>
  <c r="AS676" i="2"/>
  <c r="AS348" i="2"/>
  <c r="AS606" i="2"/>
  <c r="AS431" i="2"/>
  <c r="AS181" i="2"/>
  <c r="AS47" i="2"/>
  <c r="AS155" i="2"/>
  <c r="AS141" i="2"/>
  <c r="AS538" i="2"/>
  <c r="AS304" i="2"/>
  <c r="AS212" i="2"/>
  <c r="AS351" i="2"/>
  <c r="AS167" i="2"/>
  <c r="AS552" i="2"/>
  <c r="AS103" i="2"/>
  <c r="AS107" i="2"/>
  <c r="AS363" i="2"/>
  <c r="AS294" i="2"/>
  <c r="AS75" i="2"/>
  <c r="AS469" i="2"/>
  <c r="AS571" i="2"/>
  <c r="AS15" i="2"/>
  <c r="AS515" i="2"/>
  <c r="AS455" i="2"/>
  <c r="AS402" i="2"/>
  <c r="AS160" i="2"/>
  <c r="AS553" i="2"/>
  <c r="AS41" i="2"/>
  <c r="AS184" i="2"/>
  <c r="AS546" i="2"/>
  <c r="AS543" i="2"/>
  <c r="AS450" i="2"/>
  <c r="AS327" i="2"/>
  <c r="AS422" i="2"/>
  <c r="AS527" i="2"/>
  <c r="AS108" i="2"/>
  <c r="AS622" i="2"/>
  <c r="AT704" i="2"/>
  <c r="AT663" i="2"/>
  <c r="AT361" i="2"/>
  <c r="AT480" i="2"/>
  <c r="AT496" i="2"/>
  <c r="AT608" i="2"/>
  <c r="AT688" i="2"/>
  <c r="AT724" i="2"/>
  <c r="AT716" i="2"/>
  <c r="AT536" i="2"/>
  <c r="AT346" i="2"/>
  <c r="AT439" i="2"/>
  <c r="AT196" i="2"/>
  <c r="AT260" i="2"/>
  <c r="AT100" i="2"/>
  <c r="AT702" i="2"/>
  <c r="AT603" i="2"/>
  <c r="AT612" i="2"/>
  <c r="AT246" i="2"/>
  <c r="AT567" i="2"/>
  <c r="AT653" i="2"/>
  <c r="AT400" i="2"/>
  <c r="AT421" i="2"/>
  <c r="AT604" i="2"/>
  <c r="AT275" i="2"/>
  <c r="AT460" i="2"/>
  <c r="AT568" i="2"/>
  <c r="AT576" i="2"/>
  <c r="AT137" i="2"/>
  <c r="AT239" i="2"/>
  <c r="AT56" i="2"/>
  <c r="AT687" i="2"/>
  <c r="AT440" i="2"/>
  <c r="AT329" i="2"/>
  <c r="AT67" i="2"/>
  <c r="AT559" i="2"/>
  <c r="AT301" i="2"/>
  <c r="AT350" i="2"/>
  <c r="AT387" i="2"/>
  <c r="AT710" i="2"/>
  <c r="AT386" i="2"/>
  <c r="AT19" i="2"/>
  <c r="AT186" i="2"/>
  <c r="AT176" i="2"/>
  <c r="AT44" i="2"/>
  <c r="AT163" i="2"/>
  <c r="AT81" i="2"/>
  <c r="AT65" i="2"/>
  <c r="AT521" i="2"/>
  <c r="AS337" i="2"/>
  <c r="AS433" i="2"/>
  <c r="AS149" i="2"/>
  <c r="AS74" i="2"/>
  <c r="AS499" i="2"/>
  <c r="AS429" i="2"/>
  <c r="AS312" i="2"/>
  <c r="AS636" i="2"/>
  <c r="AS468" i="2"/>
  <c r="AS175" i="2"/>
  <c r="AS368" i="2"/>
  <c r="AS194" i="2"/>
  <c r="AS297" i="2"/>
  <c r="AS20" i="2"/>
  <c r="AS478" i="2"/>
  <c r="AS333" i="2"/>
  <c r="AS375" i="2"/>
  <c r="AS283" i="2"/>
  <c r="AS591" i="2"/>
  <c r="AS366" i="2"/>
  <c r="AS365" i="2"/>
  <c r="AS318" i="2"/>
  <c r="AT701" i="2"/>
  <c r="AT657" i="2"/>
  <c r="AT269" i="2"/>
  <c r="AT551" i="2"/>
  <c r="AT556" i="2"/>
  <c r="AT240" i="2"/>
  <c r="AT234" i="2"/>
  <c r="AT281" i="2"/>
  <c r="AT209" i="2"/>
  <c r="AT630" i="2"/>
  <c r="AT528" i="2"/>
  <c r="AT670" i="2"/>
  <c r="AT658" i="2"/>
  <c r="AT305" i="2"/>
  <c r="AT222" i="2"/>
  <c r="AT232" i="2"/>
  <c r="AT349" i="2"/>
  <c r="AT529" i="2"/>
  <c r="AT64" i="2"/>
  <c r="AT42" i="2"/>
  <c r="AT303" i="2"/>
  <c r="AT664" i="2"/>
  <c r="AT144" i="2"/>
  <c r="AT151" i="2"/>
  <c r="AT403" i="2"/>
  <c r="AT247" i="2"/>
  <c r="AT314" i="2"/>
  <c r="AT12" i="2"/>
  <c r="AT320" i="2"/>
  <c r="AT582" i="2"/>
  <c r="AT27" i="2"/>
  <c r="AT148" i="2"/>
  <c r="AT133" i="2"/>
  <c r="AT53" i="2"/>
  <c r="AT4" i="2"/>
  <c r="AT691" i="2"/>
  <c r="AT125" i="2"/>
  <c r="AT126" i="2"/>
  <c r="AT252" i="2"/>
  <c r="AT414" i="2"/>
  <c r="AT592" i="2"/>
  <c r="AT79" i="2"/>
  <c r="AT323" i="2"/>
  <c r="AT648" i="2"/>
  <c r="AT197" i="2"/>
  <c r="AT84" i="2"/>
  <c r="AT217" i="2"/>
  <c r="AT635" i="2"/>
  <c r="AT656" i="2"/>
  <c r="AT673" i="2"/>
  <c r="AT332" i="2"/>
  <c r="AT342" i="2"/>
  <c r="AT396" i="2"/>
  <c r="AT392" i="2"/>
  <c r="AT165" i="2"/>
  <c r="AT285" i="2"/>
  <c r="AS443" i="2"/>
  <c r="AS415" i="2"/>
  <c r="AS57" i="2"/>
  <c r="AS616" i="2"/>
  <c r="AS82" i="2"/>
  <c r="AS152" i="2"/>
  <c r="AS566" i="2"/>
  <c r="AS511" i="2"/>
  <c r="AS508" i="2"/>
  <c r="AS475" i="2"/>
  <c r="AS390" i="2"/>
  <c r="AS257" i="2"/>
  <c r="AS5" i="2"/>
  <c r="AS686" i="2"/>
  <c r="AS172" i="2"/>
  <c r="AS654" i="2"/>
  <c r="AS237" i="2"/>
  <c r="AS467" i="2"/>
  <c r="AS244" i="2"/>
  <c r="AS14" i="2"/>
  <c r="AS171" i="2"/>
  <c r="AS495" i="2"/>
  <c r="AS353" i="2"/>
  <c r="AS613" i="2"/>
  <c r="AS123" i="2"/>
  <c r="AS406" i="2"/>
  <c r="AS233" i="2"/>
  <c r="AS77" i="2"/>
  <c r="AS238" i="2"/>
  <c r="AS180" i="2"/>
  <c r="AT690" i="2"/>
  <c r="AT485" i="2"/>
  <c r="AT693" i="2"/>
  <c r="AT261" i="2"/>
  <c r="AT286" i="2"/>
  <c r="AT501" i="2"/>
  <c r="AT593" i="2"/>
  <c r="AT290" i="2"/>
  <c r="AT714" i="2"/>
  <c r="AT697" i="2"/>
  <c r="AT638" i="2"/>
  <c r="AT71" i="2"/>
  <c r="AT705" i="2"/>
  <c r="AT732" i="2"/>
  <c r="AT471" i="2"/>
  <c r="AT187" i="2"/>
  <c r="AT452" i="2"/>
  <c r="AT456" i="2"/>
  <c r="AT649" i="2"/>
  <c r="AT282" i="2"/>
  <c r="AT231" i="2"/>
  <c r="AT99" i="2"/>
  <c r="AT491" i="2"/>
  <c r="AT698" i="2"/>
  <c r="AT6" i="2"/>
  <c r="AT13" i="2"/>
  <c r="AT531" i="2"/>
  <c r="AT684" i="2"/>
  <c r="AT29" i="2"/>
  <c r="AT731" i="2"/>
  <c r="AT640" i="2"/>
  <c r="AT203" i="2"/>
  <c r="AT639" i="2"/>
  <c r="AT544" i="2"/>
  <c r="AT198" i="2"/>
  <c r="AT173" i="2"/>
  <c r="AT643" i="2"/>
  <c r="AT723" i="2"/>
  <c r="AT432" i="2"/>
  <c r="AT589" i="2"/>
  <c r="AT45" i="2"/>
  <c r="AT672" i="2"/>
  <c r="AT138" i="2"/>
  <c r="AT58" i="2"/>
  <c r="AT579" i="2"/>
  <c r="AT407" i="2"/>
  <c r="AT634" i="2"/>
  <c r="AT498" i="2"/>
  <c r="AT124" i="2"/>
  <c r="AT665" i="2"/>
  <c r="AT426" i="2"/>
  <c r="AT22" i="2"/>
  <c r="AS729" i="2"/>
  <c r="AS146" i="2"/>
  <c r="AS339" i="2"/>
  <c r="AS154" i="2"/>
  <c r="AS718" i="2"/>
  <c r="AS143" i="2"/>
  <c r="AS335" i="2"/>
  <c r="AS395" i="2"/>
  <c r="AS530" i="2"/>
  <c r="AS484" i="2"/>
  <c r="AS383" i="2"/>
  <c r="AS142" i="2"/>
  <c r="AS354" i="2"/>
  <c r="AS596" i="2"/>
  <c r="AT662" i="2"/>
  <c r="AT309" i="2"/>
  <c r="AT266" i="2"/>
  <c r="AT367" i="2"/>
  <c r="AT90" i="2"/>
  <c r="AT492" i="2"/>
  <c r="AT268" i="2"/>
  <c r="AT644" i="2"/>
  <c r="AT629" i="2"/>
  <c r="AT637" i="2"/>
  <c r="AT50" i="2"/>
  <c r="AT558" i="2"/>
  <c r="AT111" i="2"/>
  <c r="AT382" i="2"/>
  <c r="AT722" i="2"/>
  <c r="AT369" i="2"/>
  <c r="AT574" i="2"/>
  <c r="AT570" i="2"/>
  <c r="AT288" i="2"/>
  <c r="AT666" i="2"/>
  <c r="AT512" i="2"/>
  <c r="AT628" i="2"/>
  <c r="AT265" i="2"/>
  <c r="AT678" i="2"/>
  <c r="AT63" i="2"/>
  <c r="AT117" i="2"/>
  <c r="AT655" i="2"/>
  <c r="AT227" i="2"/>
  <c r="AT504" i="2"/>
  <c r="AT549" i="2"/>
  <c r="AT174" i="2"/>
  <c r="AT208" i="2"/>
  <c r="AT615" i="2"/>
  <c r="AT371" i="2"/>
  <c r="AT564" i="2"/>
  <c r="AT216" i="2"/>
  <c r="AT599" i="2"/>
  <c r="AT177" i="2"/>
  <c r="AT428" i="2"/>
  <c r="AT466" i="2"/>
  <c r="AT104" i="2"/>
  <c r="AT524" i="2"/>
  <c r="AT243" i="2"/>
  <c r="AT487" i="2"/>
  <c r="AT316" i="2"/>
  <c r="AT457" i="2"/>
  <c r="AT54" i="2"/>
  <c r="AT419" i="2"/>
  <c r="AT215" i="2"/>
  <c r="AT610" i="2"/>
  <c r="AT626" i="2"/>
  <c r="AT68" i="2"/>
  <c r="AT338" i="2"/>
  <c r="AT39" i="2"/>
  <c r="AT183" i="2"/>
  <c r="AT324" i="2"/>
  <c r="AT306" i="2"/>
  <c r="AT276" i="2"/>
  <c r="AT585" i="2"/>
  <c r="AT625" i="2"/>
  <c r="AT352" i="2"/>
  <c r="AT659" i="2"/>
  <c r="AT213" i="2"/>
  <c r="AT89" i="2"/>
  <c r="AT336" i="2"/>
  <c r="AT410" i="2"/>
  <c r="AT60" i="2"/>
  <c r="AT101" i="2"/>
  <c r="AT384" i="2"/>
  <c r="AT210" i="2"/>
  <c r="AR223" i="2"/>
  <c r="AR315" i="2"/>
  <c r="AR190" i="2"/>
  <c r="AR299" i="2"/>
  <c r="AR181" i="2"/>
  <c r="AR155" i="2"/>
  <c r="AR141" i="2"/>
  <c r="AR167" i="2"/>
  <c r="AR103" i="2"/>
  <c r="AR363" i="2"/>
  <c r="AR15" i="2"/>
  <c r="AR41" i="2"/>
  <c r="AU679" i="2"/>
  <c r="AU588" i="2"/>
  <c r="AU404" i="2"/>
  <c r="AU711" i="2"/>
  <c r="AU526" i="2"/>
  <c r="AU112" i="2"/>
  <c r="AU682" i="2"/>
  <c r="AU423" i="2"/>
  <c r="AU88" i="2"/>
  <c r="AU325" i="2"/>
  <c r="AU145" i="2"/>
  <c r="AU132" i="2"/>
  <c r="AU55" i="2"/>
  <c r="AU448" i="2"/>
  <c r="AU671" i="2"/>
  <c r="AU645" i="2"/>
  <c r="AU330" i="2"/>
  <c r="AU713" i="2"/>
  <c r="AU256" i="2"/>
  <c r="AU482" i="2"/>
  <c r="AU284" i="2"/>
  <c r="AU542" i="2"/>
  <c r="AU420" i="2"/>
  <c r="AU236" i="2"/>
  <c r="AU218" i="2"/>
  <c r="AU500" i="2"/>
  <c r="AU569" i="2"/>
  <c r="AU116" i="2"/>
  <c r="AU9" i="2"/>
  <c r="AU92" i="2"/>
  <c r="AU32" i="2"/>
  <c r="AU158" i="2"/>
  <c r="AU119" i="2"/>
  <c r="AU118" i="2"/>
  <c r="AU685" i="2"/>
  <c r="AU503" i="2"/>
  <c r="AU525" i="2"/>
  <c r="AU434" i="2"/>
  <c r="AU465" i="2"/>
  <c r="AU359" i="2"/>
  <c r="AU520" i="2"/>
  <c r="AU189" i="2"/>
  <c r="AU646" i="2"/>
  <c r="AU605" i="2"/>
  <c r="AU695" i="2"/>
  <c r="AU161" i="2"/>
  <c r="AU334" i="2"/>
  <c r="AU93" i="2"/>
  <c r="AU319" i="2"/>
  <c r="AU331" i="2"/>
  <c r="AU449" i="2"/>
  <c r="AS84" i="2"/>
  <c r="AS217" i="2"/>
  <c r="AS635" i="2"/>
  <c r="AS656" i="2"/>
  <c r="AS673" i="2"/>
  <c r="AS332" i="2"/>
  <c r="AS342" i="2"/>
  <c r="AS396" i="2"/>
  <c r="AS392" i="2"/>
  <c r="AS165" i="2"/>
  <c r="AS285" i="2"/>
  <c r="AS225" i="2"/>
  <c r="AS204" i="2"/>
  <c r="AS694" i="2"/>
  <c r="AS378" i="2"/>
  <c r="AS311" i="2"/>
  <c r="AT737" i="2"/>
  <c r="AT689" i="2"/>
  <c r="AT565" i="2"/>
  <c r="AT159" i="2"/>
  <c r="AT188" i="2"/>
  <c r="AT725" i="2"/>
  <c r="AT308" i="2"/>
  <c r="AT401" i="2"/>
  <c r="AT91" i="2"/>
  <c r="AT98" i="2"/>
  <c r="AT228" i="2"/>
  <c r="AT619" i="2"/>
  <c r="AT668" i="2"/>
  <c r="AT381" i="2"/>
  <c r="AT539" i="2"/>
  <c r="AT562" i="2"/>
  <c r="AT344" i="2"/>
  <c r="AT241" i="2"/>
  <c r="AT33" i="2"/>
  <c r="AT416" i="2"/>
  <c r="AT357" i="2"/>
  <c r="AT153" i="2"/>
  <c r="AT121" i="2"/>
  <c r="AT7" i="2"/>
  <c r="AT86" i="2"/>
  <c r="AT134" i="2"/>
  <c r="AT30" i="2"/>
  <c r="AT676" i="2"/>
  <c r="AT348" i="2"/>
  <c r="AT606" i="2"/>
  <c r="AT388" i="2"/>
  <c r="AT462" i="2"/>
  <c r="AT122" i="2"/>
  <c r="AT506" i="2"/>
  <c r="AT127" i="2"/>
  <c r="AT479" i="2"/>
  <c r="AT169" i="2"/>
  <c r="AT135" i="2"/>
  <c r="AT21" i="2"/>
  <c r="AT62" i="2"/>
  <c r="AT251" i="2"/>
  <c r="AT28" i="2"/>
  <c r="AT355" i="2"/>
  <c r="AT541" i="2"/>
  <c r="AT291" i="2"/>
  <c r="AT340" i="2"/>
  <c r="AT627" i="2"/>
  <c r="AT393" i="2"/>
  <c r="AT200" i="2"/>
  <c r="AT444" i="2"/>
  <c r="AT418" i="2"/>
  <c r="AR399" i="2"/>
  <c r="AR328" i="2"/>
  <c r="AR192" i="2"/>
  <c r="AR249" i="2"/>
  <c r="AR73" i="2"/>
  <c r="AR40" i="2"/>
  <c r="AR168" i="2"/>
  <c r="AR10" i="2"/>
  <c r="AR211" i="2"/>
  <c r="AS731" i="2"/>
  <c r="AS640" i="2"/>
  <c r="AS203" i="2"/>
  <c r="AS639" i="2"/>
  <c r="AS544" i="2"/>
  <c r="AS198" i="2"/>
  <c r="AS173" i="2"/>
  <c r="AS643" i="2"/>
  <c r="AS723" i="2"/>
  <c r="AS432" i="2"/>
  <c r="AS589" i="2"/>
  <c r="AS45" i="2"/>
  <c r="AS672" i="2"/>
  <c r="AS138" i="2"/>
  <c r="AS58" i="2"/>
  <c r="AS579" i="2"/>
  <c r="AS407" i="2"/>
  <c r="AS634" i="2"/>
  <c r="AS498" i="2"/>
  <c r="AS124" i="2"/>
  <c r="AS665" i="2"/>
  <c r="AS426" i="2"/>
  <c r="AS22" i="2"/>
  <c r="AS230" i="2"/>
  <c r="AS105" i="2"/>
  <c r="AS224" i="2"/>
  <c r="AS96" i="2"/>
  <c r="AS441" i="2"/>
  <c r="AS461" i="2"/>
  <c r="AS376" i="2"/>
  <c r="AS59" i="2"/>
  <c r="AS292" i="2"/>
  <c r="AT726" i="2"/>
  <c r="AT681" i="2"/>
  <c r="AT683" i="2"/>
  <c r="AT586" i="2"/>
  <c r="AT364" i="2"/>
  <c r="AT699" i="2"/>
  <c r="AT535" i="2"/>
  <c r="AT533" i="2"/>
  <c r="AT207" i="2"/>
  <c r="AT700" i="2"/>
  <c r="AT516" i="2"/>
  <c r="AT120" i="2"/>
  <c r="AT486" i="2"/>
  <c r="AT114" i="2"/>
  <c r="AT590" i="2"/>
  <c r="AT581" i="2"/>
  <c r="AT131" i="2"/>
  <c r="AT614" i="2"/>
  <c r="AT43" i="2"/>
  <c r="AT139" i="2"/>
  <c r="AT641" i="2"/>
  <c r="AT721" i="2"/>
  <c r="AT532" i="2"/>
  <c r="AT8" i="2"/>
  <c r="AT730" i="2"/>
  <c r="AT548" i="2"/>
  <c r="AT437" i="2"/>
  <c r="AT129" i="2"/>
  <c r="AT554" i="2"/>
  <c r="AT66" i="2"/>
  <c r="AT157" i="2"/>
  <c r="AT2" i="2"/>
  <c r="AT317" i="2"/>
  <c r="AT513" i="2"/>
  <c r="AT162" i="2"/>
  <c r="AT245" i="2"/>
  <c r="AT3" i="2"/>
  <c r="AT49" i="2"/>
  <c r="AT35" i="2"/>
  <c r="AT52" i="2"/>
  <c r="AT447" i="2"/>
  <c r="AT510" i="2"/>
  <c r="AT229" i="2"/>
  <c r="AT412" i="2"/>
  <c r="AT389" i="2"/>
  <c r="AT502" i="2"/>
  <c r="AT302" i="2"/>
  <c r="AT540" i="2"/>
  <c r="AT519" i="2"/>
  <c r="AT507" i="2"/>
  <c r="AT374" i="2"/>
  <c r="AS615" i="2"/>
  <c r="AS371" i="2"/>
  <c r="AS564" i="2"/>
  <c r="AS216" i="2"/>
  <c r="AS599" i="2"/>
  <c r="AS177" i="2"/>
  <c r="AS428" i="2"/>
  <c r="AS466" i="2"/>
  <c r="AS104" i="2"/>
  <c r="AS524" i="2"/>
  <c r="AS243" i="2"/>
  <c r="AS487" i="2"/>
  <c r="AS316" i="2"/>
  <c r="AS457" i="2"/>
  <c r="AS54" i="2"/>
  <c r="AS419" i="2"/>
  <c r="AS215" i="2"/>
  <c r="AS610" i="2"/>
  <c r="AS626" i="2"/>
  <c r="AS68" i="2"/>
  <c r="AS338" i="2"/>
  <c r="AS39" i="2"/>
  <c r="AS183" i="2"/>
  <c r="AS324" i="2"/>
  <c r="AS306" i="2"/>
  <c r="AS276" i="2"/>
  <c r="AS585" i="2"/>
  <c r="AS625" i="2"/>
  <c r="AS352" i="2"/>
  <c r="AT712" i="2"/>
  <c r="AT727" i="2"/>
  <c r="AT621" i="2"/>
  <c r="AT597" i="2"/>
  <c r="AT277" i="2"/>
  <c r="AT128" i="2"/>
  <c r="AT472" i="2"/>
  <c r="AT618" i="2"/>
  <c r="AT72" i="2"/>
  <c r="AT372" i="2"/>
  <c r="AT600" i="2"/>
  <c r="AT273" i="2"/>
  <c r="AT617" i="2"/>
  <c r="AT405" i="2"/>
  <c r="AT583" i="2"/>
  <c r="AT563" i="2"/>
  <c r="AT573" i="2"/>
  <c r="AT572" i="2"/>
  <c r="AT715" i="2"/>
  <c r="AT26" i="2"/>
  <c r="AT720" i="2"/>
  <c r="AT578" i="2"/>
  <c r="AT109" i="2"/>
  <c r="AT709" i="2"/>
  <c r="AT413" i="2"/>
  <c r="AT221" i="2"/>
  <c r="AT313" i="2"/>
  <c r="AT706" i="2"/>
  <c r="AT259" i="2"/>
  <c r="AT435" i="2"/>
  <c r="AT280" i="2"/>
  <c r="AT459" i="2"/>
  <c r="AT373" i="2"/>
  <c r="AT430" i="2"/>
  <c r="AT31" i="2"/>
  <c r="AT356" i="2"/>
  <c r="AT102" i="2"/>
  <c r="AT453" i="2"/>
  <c r="AT490" i="2"/>
  <c r="AT696" i="2"/>
  <c r="AT51" i="2"/>
  <c r="AT442" i="2"/>
  <c r="AT34" i="2"/>
  <c r="AT274" i="2"/>
  <c r="AT242" i="2"/>
  <c r="AT36" i="2"/>
  <c r="AT560" i="2"/>
  <c r="AT517" i="2"/>
  <c r="AT24" i="2"/>
  <c r="AT594" i="2"/>
  <c r="AT446" i="2"/>
  <c r="AR458" i="2"/>
  <c r="AS542" i="2"/>
  <c r="AS420" i="2"/>
  <c r="AS236" i="2"/>
  <c r="AS218" i="2"/>
  <c r="AS500" i="2"/>
  <c r="AV500" i="2" s="1"/>
  <c r="AS569" i="2"/>
  <c r="AS116" i="2"/>
  <c r="AS9" i="2"/>
  <c r="AS92" i="2"/>
  <c r="AS32" i="2"/>
  <c r="AS158" i="2"/>
  <c r="AS119" i="2"/>
  <c r="AS118" i="2"/>
  <c r="AS685" i="2"/>
  <c r="AS503" i="2"/>
  <c r="AS525" i="2"/>
  <c r="AS434" i="2"/>
  <c r="AV434" i="2" s="1"/>
  <c r="AS465" i="2"/>
  <c r="AS359" i="2"/>
  <c r="AS520" i="2"/>
  <c r="AS189" i="2"/>
  <c r="AS646" i="2"/>
  <c r="AS605" i="2"/>
  <c r="AS695" i="2"/>
  <c r="AS161" i="2"/>
  <c r="AS334" i="2"/>
  <c r="AS93" i="2"/>
  <c r="AS319" i="2"/>
  <c r="AS331" i="2"/>
  <c r="AV331" i="2" s="1"/>
  <c r="AS449" i="2"/>
  <c r="AS659" i="2"/>
  <c r="AS213" i="2"/>
  <c r="AS89" i="2"/>
  <c r="AS336" i="2"/>
  <c r="AS410" i="2"/>
  <c r="AS60" i="2"/>
  <c r="AS101" i="2"/>
  <c r="AS384" i="2"/>
  <c r="AS210" i="2"/>
  <c r="AT692" i="2"/>
  <c r="AT497" i="2"/>
  <c r="AT624" i="2"/>
  <c r="AT417" i="2"/>
  <c r="AT263" i="2"/>
  <c r="AT522" i="2"/>
  <c r="AT550" i="2"/>
  <c r="AT736" i="2"/>
  <c r="AT223" i="2"/>
  <c r="AT202" i="2"/>
  <c r="AT315" i="2"/>
  <c r="AT397" i="2"/>
  <c r="AT106" i="2"/>
  <c r="AT190" i="2"/>
  <c r="AT451" i="2"/>
  <c r="AT445" i="2"/>
  <c r="AT454" i="2"/>
  <c r="AT296" i="2"/>
  <c r="AT719" i="2"/>
  <c r="AT343" i="2"/>
  <c r="AT561" i="2"/>
  <c r="AT299" i="2"/>
  <c r="AT464" i="2"/>
  <c r="AT254" i="2"/>
  <c r="AT505" i="2"/>
  <c r="AT300" i="2"/>
  <c r="AT214" i="2"/>
  <c r="AT178" i="2"/>
  <c r="AT431" i="2"/>
  <c r="AT181" i="2"/>
  <c r="AT47" i="2"/>
  <c r="AT155" i="2"/>
  <c r="AT141" i="2"/>
  <c r="AT538" i="2"/>
  <c r="AT304" i="2"/>
  <c r="AT212" i="2"/>
  <c r="AT351" i="2"/>
  <c r="AT167" i="2"/>
  <c r="AT552" i="2"/>
  <c r="AT103" i="2"/>
  <c r="AT107" i="2"/>
  <c r="AT363" i="2"/>
  <c r="AT294" i="2"/>
  <c r="AT75" i="2"/>
  <c r="AT469" i="2"/>
  <c r="AR387" i="2"/>
  <c r="AS388" i="2"/>
  <c r="AS462" i="2"/>
  <c r="AS122" i="2"/>
  <c r="AS506" i="2"/>
  <c r="AS127" i="2"/>
  <c r="AS479" i="2"/>
  <c r="AS169" i="2"/>
  <c r="AS135" i="2"/>
  <c r="AS21" i="2"/>
  <c r="AS62" i="2"/>
  <c r="AS251" i="2"/>
  <c r="AS28" i="2"/>
  <c r="AS355" i="2"/>
  <c r="AS541" i="2"/>
  <c r="AS291" i="2"/>
  <c r="AS340" i="2"/>
  <c r="AS627" i="2"/>
  <c r="AS393" i="2"/>
  <c r="AS200" i="2"/>
  <c r="AS444" i="2"/>
  <c r="AS418" i="2"/>
  <c r="AS377" i="2"/>
  <c r="AS341" i="2"/>
  <c r="AS385" i="2"/>
  <c r="AS514" i="2"/>
  <c r="AS115" i="2"/>
  <c r="AS310" i="2"/>
  <c r="AS322" i="2"/>
  <c r="AS411" i="2"/>
  <c r="AS164" i="2"/>
  <c r="AS557" i="2"/>
  <c r="AS95" i="2"/>
  <c r="AT623" i="2"/>
  <c r="AT707" i="2"/>
  <c r="AT734" i="2"/>
  <c r="AT399" i="2"/>
  <c r="AT328" i="2"/>
  <c r="AT398" i="2"/>
  <c r="AT481" i="2"/>
  <c r="AT270" i="2"/>
  <c r="AT424" i="2"/>
  <c r="AT192" i="2"/>
  <c r="AT249" i="2"/>
  <c r="AT537" i="2"/>
  <c r="AT73" i="2"/>
  <c r="AT580" i="2"/>
  <c r="AT40" i="2"/>
  <c r="AT474" i="2"/>
  <c r="AT534" i="2"/>
  <c r="AT575" i="2"/>
  <c r="AT248" i="2"/>
  <c r="AT267" i="2"/>
  <c r="AT179" i="2"/>
  <c r="AT326" i="2"/>
  <c r="AT168" i="2"/>
  <c r="AT10" i="2"/>
  <c r="AT436" i="2"/>
  <c r="AT37" i="2"/>
  <c r="AT182" i="2"/>
  <c r="AT11" i="2"/>
  <c r="AT46" i="2"/>
  <c r="AT170" i="2"/>
  <c r="AT717" i="2"/>
  <c r="AT150" i="2"/>
  <c r="AT287" i="2"/>
  <c r="AT211" i="2"/>
  <c r="AT250" i="2"/>
  <c r="AT166" i="2"/>
  <c r="AT69" i="2"/>
  <c r="AT408" i="2"/>
  <c r="AT193" i="2"/>
  <c r="AT337" i="2"/>
  <c r="AT433" i="2"/>
  <c r="AT149" i="2"/>
  <c r="AT74" i="2"/>
  <c r="AT499" i="2"/>
  <c r="AT429" i="2"/>
  <c r="AT312" i="2"/>
  <c r="AT636" i="2"/>
  <c r="AT468" i="2"/>
  <c r="AT175" i="2"/>
  <c r="AT368" i="2"/>
  <c r="AT194" i="2"/>
  <c r="AT297" i="2"/>
  <c r="AT733" i="2"/>
  <c r="AT545" i="2"/>
  <c r="AT680" i="2"/>
  <c r="AT601" i="2"/>
  <c r="AT674" i="2"/>
  <c r="AT253" i="2"/>
  <c r="AT87" i="2"/>
  <c r="AT609" i="2"/>
  <c r="AT85" i="2"/>
  <c r="AT667" i="2"/>
  <c r="AT345" i="2"/>
  <c r="AT427" i="2"/>
  <c r="AT438" i="2"/>
  <c r="AT633" i="2"/>
  <c r="AT83" i="2"/>
  <c r="AT298" i="2"/>
  <c r="AT391" i="2"/>
  <c r="AT78" i="2"/>
  <c r="AT642" i="2"/>
  <c r="AT321" i="2"/>
  <c r="AT23" i="2"/>
  <c r="AT278" i="2"/>
  <c r="AT677" i="2"/>
  <c r="AT547" i="2"/>
  <c r="AT219" i="2"/>
  <c r="AT607" i="2"/>
  <c r="AT669" i="2"/>
  <c r="AT647" i="2"/>
  <c r="AT48" i="2"/>
  <c r="AT409" i="2"/>
  <c r="AT70" i="2"/>
  <c r="AT443" i="2"/>
  <c r="AT415" i="2"/>
  <c r="AT57" i="2"/>
  <c r="AT616" i="2"/>
  <c r="AT82" i="2"/>
  <c r="AT152" i="2"/>
  <c r="AT566" i="2"/>
  <c r="AT511" i="2"/>
  <c r="AT508" i="2"/>
  <c r="AT475" i="2"/>
  <c r="AT390" i="2"/>
  <c r="AT257" i="2"/>
  <c r="AT5" i="2"/>
  <c r="AT686" i="2"/>
  <c r="AT172" i="2"/>
  <c r="AT654" i="2"/>
  <c r="AT237" i="2"/>
  <c r="AT467" i="2"/>
  <c r="AT244" i="2"/>
  <c r="AT14" i="2"/>
  <c r="AT171" i="2"/>
  <c r="AT495" i="2"/>
  <c r="AR104" i="2"/>
  <c r="AT377" i="2"/>
  <c r="AT341" i="2"/>
  <c r="AT385" i="2"/>
  <c r="AT514" i="2"/>
  <c r="AT115" i="2"/>
  <c r="AT310" i="2"/>
  <c r="AT322" i="2"/>
  <c r="AT411" i="2"/>
  <c r="AT164" i="2"/>
  <c r="AT557" i="2"/>
  <c r="AT95" i="2"/>
  <c r="AR149" i="2"/>
  <c r="AR74" i="2"/>
  <c r="AR312" i="2"/>
  <c r="AR468" i="2"/>
  <c r="AR175" i="2"/>
  <c r="AR194" i="2"/>
  <c r="AR333" i="2"/>
  <c r="AR366" i="2"/>
  <c r="AR365" i="2"/>
  <c r="AU737" i="2"/>
  <c r="AU689" i="2"/>
  <c r="AU565" i="2"/>
  <c r="AU159" i="2"/>
  <c r="AU188" i="2"/>
  <c r="AU725" i="2"/>
  <c r="AU308" i="2"/>
  <c r="AU401" i="2"/>
  <c r="AU91" i="2"/>
  <c r="AU98" i="2"/>
  <c r="AU228" i="2"/>
  <c r="AU619" i="2"/>
  <c r="AU668" i="2"/>
  <c r="AU381" i="2"/>
  <c r="AU539" i="2"/>
  <c r="AU562" i="2"/>
  <c r="AU344" i="2"/>
  <c r="AU241" i="2"/>
  <c r="AU33" i="2"/>
  <c r="AU416" i="2"/>
  <c r="AU357" i="2"/>
  <c r="AU153" i="2"/>
  <c r="AU121" i="2"/>
  <c r="AU7" i="2"/>
  <c r="AU86" i="2"/>
  <c r="AU134" i="2"/>
  <c r="AU30" i="2"/>
  <c r="AU676" i="2"/>
  <c r="AU348" i="2"/>
  <c r="AU606" i="2"/>
  <c r="AU388" i="2"/>
  <c r="AU462" i="2"/>
  <c r="AU122" i="2"/>
  <c r="AU506" i="2"/>
  <c r="AU127" i="2"/>
  <c r="AU479" i="2"/>
  <c r="AU169" i="2"/>
  <c r="AU135" i="2"/>
  <c r="AU21" i="2"/>
  <c r="AU62" i="2"/>
  <c r="AU251" i="2"/>
  <c r="AU28" i="2"/>
  <c r="AU355" i="2"/>
  <c r="AU541" i="2"/>
  <c r="AU291" i="2"/>
  <c r="AU340" i="2"/>
  <c r="AU627" i="2"/>
  <c r="AU393" i="2"/>
  <c r="AU200" i="2"/>
  <c r="AU444" i="2"/>
  <c r="AU418" i="2"/>
  <c r="AU377" i="2"/>
  <c r="AU341" i="2"/>
  <c r="AT80" i="2"/>
  <c r="AT370" i="2"/>
  <c r="AT650" i="2"/>
  <c r="AT113" i="2"/>
  <c r="AT394" i="2"/>
  <c r="AT205" i="2"/>
  <c r="AT347" i="2"/>
  <c r="AT675" i="2"/>
  <c r="AT293" i="2"/>
  <c r="AT147" i="2"/>
  <c r="AT476" i="2"/>
  <c r="AR253" i="2"/>
  <c r="AR85" i="2"/>
  <c r="AR78" i="2"/>
  <c r="AR23" i="2"/>
  <c r="AR278" i="2"/>
  <c r="AR48" i="2"/>
  <c r="AR70" i="2"/>
  <c r="AR57" i="2"/>
  <c r="AR82" i="2"/>
  <c r="AR508" i="2"/>
  <c r="AR5" i="2"/>
  <c r="AR172" i="2"/>
  <c r="AR14" i="2"/>
  <c r="AR123" i="2"/>
  <c r="AR180" i="2"/>
  <c r="AU726" i="2"/>
  <c r="AU681" i="2"/>
  <c r="AU683" i="2"/>
  <c r="AU586" i="2"/>
  <c r="AU364" i="2"/>
  <c r="AU699" i="2"/>
  <c r="AU535" i="2"/>
  <c r="AU533" i="2"/>
  <c r="AU207" i="2"/>
  <c r="AU700" i="2"/>
  <c r="AU516" i="2"/>
  <c r="AU120" i="2"/>
  <c r="AU486" i="2"/>
  <c r="AU114" i="2"/>
  <c r="AU590" i="2"/>
  <c r="AU581" i="2"/>
  <c r="AU131" i="2"/>
  <c r="AU614" i="2"/>
  <c r="AU43" i="2"/>
  <c r="AU139" i="2"/>
  <c r="AU641" i="2"/>
  <c r="AU721" i="2"/>
  <c r="AU532" i="2"/>
  <c r="AU8" i="2"/>
  <c r="AU730" i="2"/>
  <c r="AU548" i="2"/>
  <c r="AU437" i="2"/>
  <c r="AU129" i="2"/>
  <c r="AU554" i="2"/>
  <c r="AU66" i="2"/>
  <c r="AU157" i="2"/>
  <c r="AU2" i="2"/>
  <c r="AU317" i="2"/>
  <c r="AU513" i="2"/>
  <c r="AU162" i="2"/>
  <c r="AU245" i="2"/>
  <c r="AU3" i="2"/>
  <c r="AU49" i="2"/>
  <c r="AU35" i="2"/>
  <c r="AU52" i="2"/>
  <c r="AU447" i="2"/>
  <c r="AU510" i="2"/>
  <c r="AU229" i="2"/>
  <c r="AU412" i="2"/>
  <c r="AU389" i="2"/>
  <c r="AU502" i="2"/>
  <c r="AU302" i="2"/>
  <c r="AU540" i="2"/>
  <c r="AU519" i="2"/>
  <c r="AU507" i="2"/>
  <c r="AU374" i="2"/>
  <c r="AU80" i="2"/>
  <c r="AU370" i="2"/>
  <c r="AT76" i="2"/>
  <c r="AT661" i="2"/>
  <c r="AT97" i="2"/>
  <c r="AT380" i="2"/>
  <c r="AT156" i="2"/>
  <c r="AT271" i="2"/>
  <c r="AT477" i="2"/>
  <c r="AT17" i="2"/>
  <c r="AT555" i="2"/>
  <c r="AT632" i="2"/>
  <c r="AT483" i="2"/>
  <c r="AR295" i="2"/>
  <c r="AR226" i="2"/>
  <c r="AR61" i="2"/>
  <c r="AR272" i="2"/>
  <c r="AR255" i="2"/>
  <c r="AR264" i="2"/>
  <c r="AR206" i="2"/>
  <c r="AR110" i="2"/>
  <c r="AR195" i="2"/>
  <c r="AR146" i="2"/>
  <c r="AR154" i="2"/>
  <c r="AU712" i="2"/>
  <c r="AU727" i="2"/>
  <c r="AU621" i="2"/>
  <c r="AU597" i="2"/>
  <c r="AU277" i="2"/>
  <c r="AU128" i="2"/>
  <c r="AU472" i="2"/>
  <c r="AU618" i="2"/>
  <c r="AU72" i="2"/>
  <c r="AU372" i="2"/>
  <c r="AU600" i="2"/>
  <c r="AU273" i="2"/>
  <c r="AU617" i="2"/>
  <c r="AU405" i="2"/>
  <c r="AU583" i="2"/>
  <c r="AU563" i="2"/>
  <c r="AU573" i="2"/>
  <c r="AU572" i="2"/>
  <c r="AU715" i="2"/>
  <c r="AU26" i="2"/>
  <c r="AU720" i="2"/>
  <c r="AU578" i="2"/>
  <c r="AU109" i="2"/>
  <c r="AU709" i="2"/>
  <c r="AU413" i="2"/>
  <c r="AU221" i="2"/>
  <c r="AU313" i="2"/>
  <c r="AU706" i="2"/>
  <c r="AU259" i="2"/>
  <c r="AU435" i="2"/>
  <c r="AU280" i="2"/>
  <c r="AU459" i="2"/>
  <c r="AU373" i="2"/>
  <c r="AU430" i="2"/>
  <c r="AU31" i="2"/>
  <c r="AU356" i="2"/>
  <c r="AU102" i="2"/>
  <c r="AU453" i="2"/>
  <c r="AU490" i="2"/>
  <c r="AU696" i="2"/>
  <c r="AU51" i="2"/>
  <c r="AU442" i="2"/>
  <c r="AU34" i="2"/>
  <c r="AU274" i="2"/>
  <c r="AU242" i="2"/>
  <c r="AU36" i="2"/>
  <c r="AU560" i="2"/>
  <c r="AU517" i="2"/>
  <c r="AU24" i="2"/>
  <c r="AU594" i="2"/>
  <c r="AU446" i="2"/>
  <c r="AU76" i="2"/>
  <c r="AU661" i="2"/>
  <c r="AT571" i="2"/>
  <c r="AT15" i="2"/>
  <c r="AT515" i="2"/>
  <c r="AT455" i="2"/>
  <c r="AT402" i="2"/>
  <c r="AT160" i="2"/>
  <c r="AT553" i="2"/>
  <c r="AT41" i="2"/>
  <c r="AT184" i="2"/>
  <c r="AT546" i="2"/>
  <c r="AT543" i="2"/>
  <c r="AT450" i="2"/>
  <c r="AT327" i="2"/>
  <c r="AT422" i="2"/>
  <c r="AT527" i="2"/>
  <c r="AT108" i="2"/>
  <c r="AT622" i="2"/>
  <c r="AR196" i="2"/>
  <c r="AR100" i="2"/>
  <c r="AR137" i="2"/>
  <c r="AR239" i="2"/>
  <c r="AR56" i="2"/>
  <c r="AR559" i="2"/>
  <c r="AR19" i="2"/>
  <c r="AR44" i="2"/>
  <c r="AR163" i="2"/>
  <c r="AR65" i="2"/>
  <c r="AR18" i="2"/>
  <c r="AR235" i="2"/>
  <c r="AR136" i="2"/>
  <c r="AR25" i="2"/>
  <c r="AR38" i="2"/>
  <c r="AU692" i="2"/>
  <c r="AU497" i="2"/>
  <c r="AU624" i="2"/>
  <c r="AU417" i="2"/>
  <c r="AU263" i="2"/>
  <c r="AU522" i="2"/>
  <c r="AU550" i="2"/>
  <c r="AU736" i="2"/>
  <c r="AU223" i="2"/>
  <c r="AU202" i="2"/>
  <c r="AU315" i="2"/>
  <c r="AU397" i="2"/>
  <c r="AU106" i="2"/>
  <c r="AU190" i="2"/>
  <c r="AU451" i="2"/>
  <c r="AU445" i="2"/>
  <c r="AU454" i="2"/>
  <c r="AU296" i="2"/>
  <c r="AU719" i="2"/>
  <c r="AU343" i="2"/>
  <c r="AU561" i="2"/>
  <c r="AU299" i="2"/>
  <c r="AU464" i="2"/>
  <c r="AU254" i="2"/>
  <c r="AU505" i="2"/>
  <c r="AU300" i="2"/>
  <c r="AU214" i="2"/>
  <c r="AU178" i="2"/>
  <c r="AU431" i="2"/>
  <c r="AU181" i="2"/>
  <c r="AU47" i="2"/>
  <c r="AU155" i="2"/>
  <c r="AU141" i="2"/>
  <c r="AU538" i="2"/>
  <c r="AU304" i="2"/>
  <c r="AU212" i="2"/>
  <c r="AU351" i="2"/>
  <c r="AU167" i="2"/>
  <c r="AU552" i="2"/>
  <c r="AU103" i="2"/>
  <c r="AU107" i="2"/>
  <c r="AU363" i="2"/>
  <c r="AU294" i="2"/>
  <c r="AU75" i="2"/>
  <c r="AU469" i="2"/>
  <c r="AU571" i="2"/>
  <c r="AU15" i="2"/>
  <c r="AT20" i="2"/>
  <c r="AT478" i="2"/>
  <c r="AT333" i="2"/>
  <c r="AT375" i="2"/>
  <c r="AT283" i="2"/>
  <c r="AT591" i="2"/>
  <c r="AT366" i="2"/>
  <c r="AT365" i="2"/>
  <c r="AT318" i="2"/>
  <c r="AR240" i="2"/>
  <c r="AR281" i="2"/>
  <c r="AR305" i="2"/>
  <c r="AR222" i="2"/>
  <c r="AR232" i="2"/>
  <c r="AR64" i="2"/>
  <c r="AR42" i="2"/>
  <c r="AR144" i="2"/>
  <c r="AR151" i="2"/>
  <c r="AR12" i="2"/>
  <c r="AR27" i="2"/>
  <c r="AR53" i="2"/>
  <c r="AR4" i="2"/>
  <c r="AR414" i="2"/>
  <c r="AR79" i="2"/>
  <c r="AR323" i="2"/>
  <c r="AR84" i="2"/>
  <c r="AR217" i="2"/>
  <c r="AR392" i="2"/>
  <c r="AR225" i="2"/>
  <c r="AU623" i="2"/>
  <c r="AU707" i="2"/>
  <c r="AU734" i="2"/>
  <c r="AU399" i="2"/>
  <c r="AU328" i="2"/>
  <c r="AU398" i="2"/>
  <c r="AU481" i="2"/>
  <c r="AU270" i="2"/>
  <c r="AU424" i="2"/>
  <c r="AU192" i="2"/>
  <c r="AU249" i="2"/>
  <c r="AU537" i="2"/>
  <c r="AU73" i="2"/>
  <c r="AU580" i="2"/>
  <c r="AU40" i="2"/>
  <c r="AU474" i="2"/>
  <c r="AU534" i="2"/>
  <c r="AU575" i="2"/>
  <c r="AU248" i="2"/>
  <c r="AU267" i="2"/>
  <c r="AU179" i="2"/>
  <c r="AU326" i="2"/>
  <c r="AU168" i="2"/>
  <c r="AU10" i="2"/>
  <c r="AU436" i="2"/>
  <c r="AU37" i="2"/>
  <c r="AU182" i="2"/>
  <c r="AU11" i="2"/>
  <c r="AU46" i="2"/>
  <c r="AU170" i="2"/>
  <c r="AU717" i="2"/>
  <c r="AU150" i="2"/>
  <c r="AU287" i="2"/>
  <c r="AU211" i="2"/>
  <c r="AU250" i="2"/>
  <c r="AU166" i="2"/>
  <c r="AU69" i="2"/>
  <c r="AU408" i="2"/>
  <c r="AU193" i="2"/>
  <c r="AU337" i="2"/>
  <c r="AU433" i="2"/>
  <c r="AU149" i="2"/>
  <c r="AU74" i="2"/>
  <c r="AU499" i="2"/>
  <c r="AU429" i="2"/>
  <c r="AU312" i="2"/>
  <c r="AT353" i="2"/>
  <c r="AT613" i="2"/>
  <c r="AT123" i="2"/>
  <c r="AT406" i="2"/>
  <c r="AT233" i="2"/>
  <c r="AT77" i="2"/>
  <c r="AT238" i="2"/>
  <c r="AT180" i="2"/>
  <c r="AR261" i="2"/>
  <c r="AR290" i="2"/>
  <c r="AR452" i="2"/>
  <c r="AR282" i="2"/>
  <c r="AR6" i="2"/>
  <c r="AR13" i="2"/>
  <c r="AR29" i="2"/>
  <c r="AR203" i="2"/>
  <c r="AR173" i="2"/>
  <c r="AR45" i="2"/>
  <c r="AR579" i="2"/>
  <c r="AR230" i="2"/>
  <c r="AR105" i="2"/>
  <c r="AR96" i="2"/>
  <c r="AR292" i="2"/>
  <c r="AU733" i="2"/>
  <c r="AU545" i="2"/>
  <c r="AU680" i="2"/>
  <c r="AU601" i="2"/>
  <c r="AU674" i="2"/>
  <c r="AU253" i="2"/>
  <c r="AU87" i="2"/>
  <c r="AU609" i="2"/>
  <c r="AU85" i="2"/>
  <c r="AU667" i="2"/>
  <c r="AU345" i="2"/>
  <c r="AU427" i="2"/>
  <c r="AU438" i="2"/>
  <c r="AU633" i="2"/>
  <c r="AU83" i="2"/>
  <c r="AU298" i="2"/>
  <c r="AU391" i="2"/>
  <c r="AU78" i="2"/>
  <c r="AU642" i="2"/>
  <c r="AU321" i="2"/>
  <c r="AU23" i="2"/>
  <c r="AU278" i="2"/>
  <c r="AU677" i="2"/>
  <c r="AU547" i="2"/>
  <c r="AU219" i="2"/>
  <c r="AU607" i="2"/>
  <c r="AU669" i="2"/>
  <c r="AU647" i="2"/>
  <c r="AU48" i="2"/>
  <c r="AU409" i="2"/>
  <c r="AU70" i="2"/>
  <c r="AU443" i="2"/>
  <c r="AU415" i="2"/>
  <c r="AU57" i="2"/>
  <c r="AU616" i="2"/>
  <c r="AU82" i="2"/>
  <c r="AU152" i="2"/>
  <c r="AU566" i="2"/>
  <c r="AU511" i="2"/>
  <c r="AU508" i="2"/>
  <c r="AU475" i="2"/>
  <c r="AU390" i="2"/>
  <c r="AU257" i="2"/>
  <c r="AU5" i="2"/>
  <c r="AU686" i="2"/>
  <c r="AU172" i="2"/>
  <c r="AU654" i="2"/>
  <c r="AU237" i="2"/>
  <c r="AU467" i="2"/>
  <c r="AU244" i="2"/>
  <c r="AU14" i="2"/>
  <c r="AT143" i="2"/>
  <c r="AT335" i="2"/>
  <c r="AT395" i="2"/>
  <c r="AT530" i="2"/>
  <c r="AT484" i="2"/>
  <c r="AT383" i="2"/>
  <c r="AT142" i="2"/>
  <c r="AT354" i="2"/>
  <c r="AT596" i="2"/>
  <c r="AR266" i="2"/>
  <c r="AR111" i="2"/>
  <c r="AR570" i="2"/>
  <c r="AR63" i="2"/>
  <c r="AR117" i="2"/>
  <c r="AR174" i="2"/>
  <c r="AR216" i="2"/>
  <c r="AR428" i="2"/>
  <c r="AR54" i="2"/>
  <c r="AR39" i="2"/>
  <c r="AR324" i="2"/>
  <c r="AU728" i="2"/>
  <c r="AU577" i="2"/>
  <c r="AU199" i="2"/>
  <c r="AU295" i="2"/>
  <c r="AU185" i="2"/>
  <c r="AU703" i="2"/>
  <c r="AU735" i="2"/>
  <c r="AU602" i="2"/>
  <c r="AU140" i="2"/>
  <c r="AU226" i="2"/>
  <c r="AU620" i="2"/>
  <c r="AU509" i="2"/>
  <c r="AU279" i="2"/>
  <c r="AU201" i="2"/>
  <c r="AU595" i="2"/>
  <c r="AU258" i="2"/>
  <c r="AU220" i="2"/>
  <c r="AU61" i="2"/>
  <c r="AU272" i="2"/>
  <c r="AU94" i="2"/>
  <c r="AU255" i="2"/>
  <c r="AU130" i="2"/>
  <c r="AU587" i="2"/>
  <c r="AU651" i="2"/>
  <c r="AU264" i="2"/>
  <c r="AU488" i="2"/>
  <c r="AU494" i="2"/>
  <c r="AU362" i="2"/>
  <c r="AU16" i="2"/>
  <c r="AU470" i="2"/>
  <c r="AU206" i="2"/>
  <c r="AU110" i="2"/>
  <c r="AU262" i="2"/>
  <c r="AU652" i="2"/>
  <c r="AU358" i="2"/>
  <c r="AU493" i="2"/>
  <c r="AU195" i="2"/>
  <c r="AU458" i="2"/>
  <c r="AU360" i="2"/>
  <c r="AU584" i="2"/>
  <c r="AU598" i="2"/>
  <c r="AU631" i="2"/>
  <c r="AU379" i="2"/>
  <c r="AU489" i="2"/>
  <c r="AU611" i="2"/>
  <c r="AU660" i="2"/>
  <c r="AU523" i="2"/>
  <c r="AU729" i="2"/>
  <c r="AU146" i="2"/>
  <c r="AU339" i="2"/>
  <c r="AU154" i="2"/>
  <c r="AT18" i="2"/>
  <c r="AT235" i="2"/>
  <c r="AT136" i="2"/>
  <c r="AT25" i="2"/>
  <c r="AT307" i="2"/>
  <c r="AT38" i="2"/>
  <c r="AT289" i="2"/>
  <c r="AT191" i="2"/>
  <c r="AT473" i="2"/>
  <c r="AT708" i="2"/>
  <c r="AT425" i="2"/>
  <c r="AT463" i="2"/>
  <c r="AR404" i="2"/>
  <c r="AR112" i="2"/>
  <c r="AR55" i="2"/>
  <c r="AR256" i="2"/>
  <c r="AR284" i="2"/>
  <c r="AR9" i="2"/>
  <c r="AR92" i="2"/>
  <c r="AR161" i="2"/>
  <c r="AR213" i="2"/>
  <c r="AR210" i="2"/>
  <c r="AU704" i="2"/>
  <c r="AU663" i="2"/>
  <c r="AU361" i="2"/>
  <c r="AU480" i="2"/>
  <c r="AU496" i="2"/>
  <c r="AU608" i="2"/>
  <c r="AU688" i="2"/>
  <c r="AU724" i="2"/>
  <c r="AU716" i="2"/>
  <c r="AU536" i="2"/>
  <c r="AU346" i="2"/>
  <c r="AU439" i="2"/>
  <c r="AU196" i="2"/>
  <c r="AU260" i="2"/>
  <c r="AU100" i="2"/>
  <c r="AU702" i="2"/>
  <c r="AU603" i="2"/>
  <c r="AU612" i="2"/>
  <c r="AU246" i="2"/>
  <c r="AU567" i="2"/>
  <c r="AU653" i="2"/>
  <c r="AU400" i="2"/>
  <c r="AU421" i="2"/>
  <c r="AU604" i="2"/>
  <c r="AU275" i="2"/>
  <c r="AU460" i="2"/>
  <c r="AU568" i="2"/>
  <c r="AU576" i="2"/>
  <c r="AU137" i="2"/>
  <c r="AU239" i="2"/>
  <c r="AU56" i="2"/>
  <c r="AU687" i="2"/>
  <c r="AU440" i="2"/>
  <c r="AU329" i="2"/>
  <c r="AU67" i="2"/>
  <c r="AU559" i="2"/>
  <c r="AU301" i="2"/>
  <c r="AU350" i="2"/>
  <c r="AU387" i="2"/>
  <c r="AU710" i="2"/>
  <c r="AU386" i="2"/>
  <c r="AU19" i="2"/>
  <c r="AU186" i="2"/>
  <c r="AU176" i="2"/>
  <c r="AU44" i="2"/>
  <c r="AU163" i="2"/>
  <c r="AU81" i="2"/>
  <c r="AU65" i="2"/>
  <c r="AU521" i="2"/>
  <c r="AU18" i="2"/>
  <c r="AU235" i="2"/>
  <c r="AT225" i="2"/>
  <c r="AT204" i="2"/>
  <c r="AT694" i="2"/>
  <c r="AT378" i="2"/>
  <c r="AT311" i="2"/>
  <c r="AR188" i="2"/>
  <c r="AR241" i="2"/>
  <c r="AR33" i="2"/>
  <c r="AR7" i="2"/>
  <c r="AR86" i="2"/>
  <c r="AR30" i="2"/>
  <c r="AR127" i="2"/>
  <c r="AR169" i="2"/>
  <c r="AR135" i="2"/>
  <c r="AR62" i="2"/>
  <c r="AR28" i="2"/>
  <c r="AR355" i="2"/>
  <c r="AR291" i="2"/>
  <c r="AR393" i="2"/>
  <c r="AR322" i="2"/>
  <c r="AU701" i="2"/>
  <c r="AU657" i="2"/>
  <c r="AU269" i="2"/>
  <c r="AU551" i="2"/>
  <c r="AU556" i="2"/>
  <c r="AU240" i="2"/>
  <c r="AU234" i="2"/>
  <c r="AU281" i="2"/>
  <c r="AU209" i="2"/>
  <c r="AU630" i="2"/>
  <c r="AU528" i="2"/>
  <c r="AU670" i="2"/>
  <c r="AU658" i="2"/>
  <c r="AU305" i="2"/>
  <c r="AU222" i="2"/>
  <c r="AU232" i="2"/>
  <c r="AU349" i="2"/>
  <c r="AU529" i="2"/>
  <c r="AU64" i="2"/>
  <c r="AU42" i="2"/>
  <c r="AU303" i="2"/>
  <c r="AU664" i="2"/>
  <c r="AU144" i="2"/>
  <c r="AU151" i="2"/>
  <c r="AU403" i="2"/>
  <c r="AU247" i="2"/>
  <c r="AU314" i="2"/>
  <c r="AU12" i="2"/>
  <c r="AU320" i="2"/>
  <c r="AU582" i="2"/>
  <c r="AU27" i="2"/>
  <c r="AU148" i="2"/>
  <c r="AU133" i="2"/>
  <c r="AU53" i="2"/>
  <c r="AU4" i="2"/>
  <c r="AU691" i="2"/>
  <c r="AU125" i="2"/>
  <c r="AU126" i="2"/>
  <c r="AU252" i="2"/>
  <c r="AU414" i="2"/>
  <c r="AU592" i="2"/>
  <c r="AU79" i="2"/>
  <c r="AU323" i="2"/>
  <c r="AU648" i="2"/>
  <c r="AU197" i="2"/>
  <c r="AU84" i="2"/>
  <c r="AU217" i="2"/>
  <c r="AU635" i="2"/>
  <c r="AU656" i="2"/>
  <c r="AU673" i="2"/>
  <c r="AU332" i="2"/>
  <c r="AU342" i="2"/>
  <c r="AU396" i="2"/>
  <c r="AU392" i="2"/>
  <c r="AU165" i="2"/>
  <c r="AU285" i="2"/>
  <c r="AU225" i="2"/>
  <c r="AU204" i="2"/>
  <c r="AU694" i="2"/>
  <c r="AU378" i="2"/>
  <c r="AU311" i="2"/>
  <c r="AT230" i="2"/>
  <c r="AT105" i="2"/>
  <c r="AT224" i="2"/>
  <c r="AT96" i="2"/>
  <c r="AT441" i="2"/>
  <c r="AT461" i="2"/>
  <c r="AT376" i="2"/>
  <c r="AT59" i="2"/>
  <c r="AT292" i="2"/>
  <c r="AR516" i="2"/>
  <c r="AR114" i="2"/>
  <c r="AR43" i="2"/>
  <c r="AR8" i="2"/>
  <c r="AR437" i="2"/>
  <c r="AR129" i="2"/>
  <c r="AR66" i="2"/>
  <c r="AR2" i="2"/>
  <c r="AR162" i="2"/>
  <c r="AR3" i="2"/>
  <c r="AR49" i="2"/>
  <c r="AR52" i="2"/>
  <c r="AR476" i="2"/>
  <c r="AU690" i="2"/>
  <c r="AU485" i="2"/>
  <c r="AU693" i="2"/>
  <c r="AU261" i="2"/>
  <c r="AU286" i="2"/>
  <c r="AU501" i="2"/>
  <c r="AU593" i="2"/>
  <c r="AU290" i="2"/>
  <c r="AU714" i="2"/>
  <c r="AU697" i="2"/>
  <c r="AU638" i="2"/>
  <c r="AU71" i="2"/>
  <c r="AU705" i="2"/>
  <c r="AU732" i="2"/>
  <c r="AU471" i="2"/>
  <c r="AU187" i="2"/>
  <c r="AU452" i="2"/>
  <c r="AU456" i="2"/>
  <c r="AU649" i="2"/>
  <c r="AU282" i="2"/>
  <c r="AU231" i="2"/>
  <c r="AU99" i="2"/>
  <c r="AU491" i="2"/>
  <c r="AU698" i="2"/>
  <c r="AU6" i="2"/>
  <c r="AU13" i="2"/>
  <c r="AU531" i="2"/>
  <c r="AU684" i="2"/>
  <c r="AU29" i="2"/>
  <c r="AU731" i="2"/>
  <c r="AU640" i="2"/>
  <c r="AU203" i="2"/>
  <c r="AU639" i="2"/>
  <c r="AU544" i="2"/>
  <c r="AU198" i="2"/>
  <c r="AU173" i="2"/>
  <c r="AU643" i="2"/>
  <c r="AU723" i="2"/>
  <c r="AU432" i="2"/>
  <c r="AU589" i="2"/>
  <c r="AU45" i="2"/>
  <c r="AU672" i="2"/>
  <c r="AU138" i="2"/>
  <c r="AU58" i="2"/>
  <c r="AU579" i="2"/>
  <c r="AU407" i="2"/>
  <c r="AU634" i="2"/>
  <c r="AU498" i="2"/>
  <c r="AU124" i="2"/>
  <c r="AU665" i="2"/>
  <c r="AU426" i="2"/>
  <c r="AR72" i="2"/>
  <c r="AR583" i="2"/>
  <c r="AR109" i="2"/>
  <c r="AR221" i="2"/>
  <c r="AR31" i="2"/>
  <c r="AR102" i="2"/>
  <c r="AR453" i="2"/>
  <c r="AR51" i="2"/>
  <c r="AR34" i="2"/>
  <c r="AR242" i="2"/>
  <c r="AR24" i="2"/>
  <c r="AR271" i="2"/>
  <c r="AU662" i="2"/>
  <c r="AU309" i="2"/>
  <c r="AU266" i="2"/>
  <c r="AU367" i="2"/>
  <c r="AU90" i="2"/>
  <c r="AU492" i="2"/>
  <c r="AU268" i="2"/>
  <c r="AU644" i="2"/>
  <c r="AU629" i="2"/>
  <c r="AU637" i="2"/>
  <c r="AU50" i="2"/>
  <c r="AU558" i="2"/>
  <c r="AU111" i="2"/>
  <c r="AU382" i="2"/>
  <c r="AU722" i="2"/>
  <c r="AU369" i="2"/>
  <c r="AU574" i="2"/>
  <c r="AU570" i="2"/>
  <c r="AU288" i="2"/>
  <c r="AU666" i="2"/>
  <c r="AU512" i="2"/>
  <c r="AU628" i="2"/>
  <c r="AU265" i="2"/>
  <c r="AU678" i="2"/>
  <c r="AU63" i="2"/>
  <c r="AU117" i="2"/>
  <c r="AU655" i="2"/>
  <c r="AU227" i="2"/>
  <c r="AU504" i="2"/>
  <c r="AU549" i="2"/>
  <c r="AU174" i="2"/>
  <c r="AU208" i="2"/>
  <c r="AU615" i="2"/>
  <c r="AU371" i="2"/>
  <c r="AU564" i="2"/>
  <c r="AU216" i="2"/>
  <c r="AU599" i="2"/>
  <c r="AU177" i="2"/>
  <c r="AU428" i="2"/>
  <c r="AU466" i="2"/>
  <c r="AU104" i="2"/>
  <c r="AU524" i="2"/>
  <c r="AU243" i="2"/>
  <c r="AU487" i="2"/>
  <c r="AU316" i="2"/>
  <c r="AU457" i="2"/>
  <c r="AU22" i="2"/>
  <c r="AU230" i="2"/>
  <c r="AU105" i="2"/>
  <c r="AU224" i="2"/>
  <c r="AU96" i="2"/>
  <c r="AU441" i="2"/>
  <c r="AU461" i="2"/>
  <c r="AU376" i="2"/>
  <c r="AU59" i="2"/>
  <c r="AU292" i="2"/>
  <c r="AU54" i="2"/>
  <c r="AU419" i="2"/>
  <c r="AU215" i="2"/>
  <c r="AU610" i="2"/>
  <c r="AU626" i="2"/>
  <c r="AU68" i="2"/>
  <c r="AU338" i="2"/>
  <c r="AU39" i="2"/>
  <c r="AU183" i="2"/>
  <c r="AU324" i="2"/>
  <c r="AU306" i="2"/>
  <c r="AU276" i="2"/>
  <c r="AU585" i="2"/>
  <c r="AU625" i="2"/>
  <c r="AU352" i="2"/>
  <c r="AU659" i="2"/>
  <c r="AU213" i="2"/>
  <c r="AU89" i="2"/>
  <c r="AU336" i="2"/>
  <c r="AU410" i="2"/>
  <c r="AU60" i="2"/>
  <c r="AU101" i="2"/>
  <c r="AU384" i="2"/>
  <c r="AU210" i="2"/>
  <c r="AU385" i="2"/>
  <c r="AU514" i="2"/>
  <c r="AU115" i="2"/>
  <c r="AU310" i="2"/>
  <c r="AU322" i="2"/>
  <c r="AU411" i="2"/>
  <c r="AU164" i="2"/>
  <c r="AU557" i="2"/>
  <c r="AU95" i="2"/>
  <c r="AU650" i="2"/>
  <c r="AU113" i="2"/>
  <c r="AU394" i="2"/>
  <c r="AU205" i="2"/>
  <c r="AU347" i="2"/>
  <c r="AU675" i="2"/>
  <c r="AU293" i="2"/>
  <c r="AU147" i="2"/>
  <c r="AU476" i="2"/>
  <c r="AU97" i="2"/>
  <c r="AU380" i="2"/>
  <c r="AU156" i="2"/>
  <c r="AU271" i="2"/>
  <c r="AU477" i="2"/>
  <c r="AU17" i="2"/>
  <c r="AU555" i="2"/>
  <c r="AU632" i="2"/>
  <c r="AU483" i="2"/>
  <c r="AU515" i="2"/>
  <c r="AU455" i="2"/>
  <c r="AU402" i="2"/>
  <c r="AU160" i="2"/>
  <c r="AU553" i="2"/>
  <c r="AU41" i="2"/>
  <c r="AU184" i="2"/>
  <c r="AU546" i="2"/>
  <c r="AU543" i="2"/>
  <c r="AU450" i="2"/>
  <c r="AU327" i="2"/>
  <c r="AU422" i="2"/>
  <c r="AU527" i="2"/>
  <c r="AU108" i="2"/>
  <c r="AU622" i="2"/>
  <c r="AU636" i="2"/>
  <c r="AU468" i="2"/>
  <c r="AU175" i="2"/>
  <c r="AU368" i="2"/>
  <c r="AU194" i="2"/>
  <c r="AU297" i="2"/>
  <c r="AU20" i="2"/>
  <c r="AU478" i="2"/>
  <c r="AU333" i="2"/>
  <c r="AU375" i="2"/>
  <c r="AU283" i="2"/>
  <c r="AU591" i="2"/>
  <c r="AU366" i="2"/>
  <c r="AU365" i="2"/>
  <c r="AU318" i="2"/>
  <c r="AU171" i="2"/>
  <c r="AU495" i="2"/>
  <c r="AU353" i="2"/>
  <c r="AU613" i="2"/>
  <c r="AU123" i="2"/>
  <c r="AU406" i="2"/>
  <c r="AU233" i="2"/>
  <c r="AU77" i="2"/>
  <c r="AU238" i="2"/>
  <c r="AU180" i="2"/>
  <c r="AU718" i="2"/>
  <c r="AU143" i="2"/>
  <c r="AU335" i="2"/>
  <c r="AU395" i="2"/>
  <c r="AU530" i="2"/>
  <c r="AU484" i="2"/>
  <c r="AU383" i="2"/>
  <c r="AU142" i="2"/>
  <c r="AU354" i="2"/>
  <c r="AU596" i="2"/>
  <c r="AU136" i="2"/>
  <c r="AU25" i="2"/>
  <c r="AU307" i="2"/>
  <c r="AU38" i="2"/>
  <c r="AU289" i="2"/>
  <c r="AU191" i="2"/>
  <c r="AU473" i="2"/>
  <c r="AU708" i="2"/>
  <c r="AU425" i="2"/>
  <c r="AU463" i="2"/>
  <c r="W15" i="3" l="1"/>
  <c r="W87" i="3"/>
  <c r="W124" i="3"/>
  <c r="W112" i="3"/>
  <c r="W110" i="3"/>
  <c r="W49" i="3"/>
  <c r="W96" i="3"/>
  <c r="W44" i="3"/>
  <c r="W51" i="3"/>
  <c r="W84" i="3"/>
  <c r="W9" i="3"/>
  <c r="W101" i="3"/>
  <c r="X101" i="3" s="1"/>
  <c r="W13" i="3"/>
  <c r="W102" i="3"/>
  <c r="W23" i="3"/>
  <c r="W54" i="3"/>
  <c r="W90" i="3"/>
  <c r="W28" i="3"/>
  <c r="W64" i="3"/>
  <c r="W123" i="3"/>
  <c r="W66" i="3"/>
  <c r="W59" i="3"/>
  <c r="W37" i="3"/>
  <c r="W113" i="3"/>
  <c r="X113" i="3" s="1"/>
  <c r="W35" i="3"/>
  <c r="W33" i="3"/>
  <c r="W48" i="3"/>
  <c r="W71" i="3"/>
  <c r="W98" i="3"/>
  <c r="W10" i="3"/>
  <c r="W19" i="3"/>
  <c r="W34" i="3"/>
  <c r="AV569" i="2"/>
  <c r="W95" i="3"/>
  <c r="W118" i="3"/>
  <c r="W52" i="3"/>
  <c r="X43" i="3" s="1"/>
  <c r="W85" i="3"/>
  <c r="W31" i="3"/>
  <c r="W116" i="3"/>
  <c r="W7" i="3"/>
  <c r="W46" i="3"/>
  <c r="W16" i="3"/>
  <c r="W32" i="3"/>
  <c r="W57" i="3"/>
  <c r="W30" i="3"/>
  <c r="W86" i="3"/>
  <c r="W61" i="3"/>
  <c r="W119" i="3"/>
  <c r="X119" i="3" s="1"/>
  <c r="W114" i="3"/>
  <c r="W68" i="3"/>
  <c r="W53" i="3"/>
  <c r="AV236" i="2"/>
  <c r="W24" i="3"/>
  <c r="X24" i="3" s="1"/>
  <c r="Z14" i="3"/>
  <c r="W65" i="3"/>
  <c r="X65" i="3" s="1"/>
  <c r="Z25" i="3"/>
  <c r="W42" i="3"/>
  <c r="W5" i="3"/>
  <c r="X22" i="3" s="1"/>
  <c r="W82" i="3"/>
  <c r="W74" i="3"/>
  <c r="X74" i="3" s="1"/>
  <c r="W55" i="3"/>
  <c r="W25" i="3"/>
  <c r="W117" i="3"/>
  <c r="W43" i="3"/>
  <c r="W75" i="3"/>
  <c r="W56" i="3"/>
  <c r="X56" i="3" s="1"/>
  <c r="W89" i="3"/>
  <c r="X89" i="3" s="1"/>
  <c r="Z20" i="3"/>
  <c r="Z107" i="3"/>
  <c r="Z119" i="3"/>
  <c r="Z47" i="3"/>
  <c r="Z67" i="3"/>
  <c r="Z59" i="3"/>
  <c r="Z50" i="3"/>
  <c r="Z94" i="3"/>
  <c r="Z23" i="3"/>
  <c r="Z35" i="3"/>
  <c r="Z15" i="3"/>
  <c r="Z34" i="3"/>
  <c r="Z85" i="3"/>
  <c r="Z41" i="3"/>
  <c r="Z97" i="3"/>
  <c r="Z101" i="3"/>
  <c r="Z7" i="3"/>
  <c r="Z54" i="3"/>
  <c r="Z99" i="3"/>
  <c r="Z104" i="3"/>
  <c r="Z115" i="3"/>
  <c r="Z10" i="3"/>
  <c r="Z109" i="3"/>
  <c r="Z95" i="3"/>
  <c r="Z58" i="3"/>
  <c r="Z55" i="3"/>
  <c r="Z31" i="3"/>
  <c r="Z64" i="3"/>
  <c r="Z39" i="3"/>
  <c r="Z98" i="3"/>
  <c r="Z110" i="3"/>
  <c r="Z21" i="3"/>
  <c r="Z2" i="3"/>
  <c r="Z8" i="3"/>
  <c r="Z51" i="3"/>
  <c r="Z49" i="3"/>
  <c r="Z57" i="3"/>
  <c r="Z74" i="3"/>
  <c r="Z9" i="3"/>
  <c r="Z81" i="3"/>
  <c r="Z22" i="3"/>
  <c r="Z62" i="3"/>
  <c r="Z19" i="3"/>
  <c r="Z120" i="3"/>
  <c r="Z124" i="3"/>
  <c r="Z125" i="3"/>
  <c r="Z56" i="3"/>
  <c r="Z68" i="3"/>
  <c r="Z5" i="3"/>
  <c r="Z76" i="3"/>
  <c r="Z6" i="3"/>
  <c r="Z93" i="3"/>
  <c r="Z33" i="3"/>
  <c r="Z113" i="3"/>
  <c r="Z112" i="3"/>
  <c r="Z40" i="3"/>
  <c r="Z13" i="3"/>
  <c r="Z66" i="3"/>
  <c r="Z32" i="3"/>
  <c r="Z12" i="3"/>
  <c r="Z16" i="3"/>
  <c r="Z111" i="3"/>
  <c r="Z53" i="3"/>
  <c r="Z106" i="3"/>
  <c r="Z96" i="3"/>
  <c r="Z80" i="3"/>
  <c r="Z78" i="3"/>
  <c r="Z118" i="3"/>
  <c r="Z48" i="3"/>
  <c r="Z108" i="3"/>
  <c r="Z61" i="3"/>
  <c r="Z86" i="3"/>
  <c r="Z70" i="3"/>
  <c r="Z44" i="3"/>
  <c r="Z24" i="3"/>
  <c r="Z83" i="3"/>
  <c r="Z90" i="3"/>
  <c r="Z29" i="3"/>
  <c r="Z121" i="3"/>
  <c r="Z30" i="3"/>
  <c r="Z45" i="3"/>
  <c r="Z77" i="3"/>
  <c r="Z42" i="3"/>
  <c r="Z65" i="3"/>
  <c r="Z26" i="3"/>
  <c r="Z84" i="3"/>
  <c r="Z73" i="3"/>
  <c r="Z69" i="3"/>
  <c r="Z91" i="3"/>
  <c r="Z89" i="3"/>
  <c r="Z71" i="3"/>
  <c r="Z18" i="3"/>
  <c r="Z52" i="3"/>
  <c r="Z27" i="3"/>
  <c r="Z72" i="3"/>
  <c r="Z114" i="3"/>
  <c r="Z11" i="3"/>
  <c r="Z88" i="3"/>
  <c r="Z43" i="3"/>
  <c r="Z102" i="3"/>
  <c r="Z36" i="3"/>
  <c r="Z79" i="3"/>
  <c r="Z123" i="3"/>
  <c r="Z82" i="3"/>
  <c r="Z4" i="3"/>
  <c r="Z38" i="3"/>
  <c r="Z63" i="3"/>
  <c r="Z92" i="3"/>
  <c r="Z60" i="3"/>
  <c r="Z126" i="3"/>
  <c r="Z100" i="3"/>
  <c r="Z87" i="3"/>
  <c r="Z117" i="3"/>
  <c r="Z37" i="3"/>
  <c r="Z122" i="3"/>
  <c r="Z3" i="3"/>
  <c r="Z105" i="3"/>
  <c r="Z17" i="3"/>
  <c r="Z46" i="3"/>
  <c r="Z28" i="3"/>
  <c r="Z75" i="3"/>
  <c r="Z116" i="3"/>
  <c r="Z103" i="3"/>
  <c r="AV32" i="2"/>
  <c r="AV161" i="2"/>
  <c r="AV542" i="2"/>
  <c r="AV518" i="2"/>
  <c r="AV334" i="2"/>
  <c r="AV685" i="2"/>
  <c r="AV420" i="2"/>
  <c r="AV251" i="2"/>
  <c r="AV359" i="2"/>
  <c r="AV116" i="2"/>
  <c r="AV449" i="2"/>
  <c r="AV465" i="2"/>
  <c r="AV655" i="2"/>
  <c r="AV722" i="2"/>
  <c r="AV209" i="2"/>
  <c r="AV687" i="2"/>
  <c r="AV491" i="2"/>
  <c r="AV638" i="2"/>
  <c r="AV56" i="2"/>
  <c r="AV240" i="2"/>
  <c r="AV302" i="2"/>
  <c r="AV319" i="2"/>
  <c r="AV525" i="2"/>
  <c r="AV541" i="2"/>
  <c r="AV462" i="2"/>
  <c r="AV210" i="2"/>
  <c r="AV93" i="2"/>
  <c r="AV503" i="2"/>
  <c r="AV324" i="2"/>
  <c r="AV487" i="2"/>
  <c r="AV683" i="2"/>
  <c r="AV378" i="2"/>
  <c r="AV635" i="2"/>
  <c r="AV143" i="2"/>
  <c r="AV654" i="2"/>
  <c r="AV616" i="2"/>
  <c r="AV318" i="2"/>
  <c r="AV175" i="2"/>
  <c r="AV269" i="2"/>
  <c r="AV126" i="2"/>
  <c r="AV247" i="2"/>
  <c r="AV218" i="2"/>
  <c r="AV586" i="2"/>
  <c r="AV232" i="2"/>
  <c r="AV710" i="2"/>
  <c r="AV128" i="2"/>
  <c r="AV30" i="2"/>
  <c r="AV681" i="2"/>
  <c r="AV589" i="2"/>
  <c r="AV108" i="2"/>
  <c r="AV259" i="2"/>
  <c r="AV118" i="2"/>
  <c r="AV726" i="2"/>
  <c r="AV341" i="2"/>
  <c r="AV695" i="2"/>
  <c r="AV119" i="2"/>
  <c r="AV565" i="2"/>
  <c r="AV158" i="2"/>
  <c r="AV539" i="2"/>
  <c r="AV646" i="2"/>
  <c r="AV364" i="2"/>
  <c r="AV235" i="2"/>
  <c r="AV77" i="2"/>
  <c r="AV455" i="2"/>
  <c r="AV520" i="2"/>
  <c r="AV9" i="2"/>
  <c r="AV493" i="2"/>
  <c r="AV651" i="2"/>
  <c r="AV509" i="2"/>
  <c r="AV271" i="2"/>
  <c r="AV409" i="2"/>
  <c r="AV78" i="2"/>
  <c r="AV253" i="2"/>
  <c r="AV157" i="2"/>
  <c r="AV46" i="2"/>
  <c r="AV534" i="2"/>
  <c r="AV476" i="2"/>
  <c r="AV299" i="2"/>
  <c r="AV202" i="2"/>
  <c r="AV617" i="2"/>
  <c r="AV514" i="2"/>
  <c r="AV355" i="2"/>
  <c r="AV388" i="2"/>
  <c r="AV384" i="2"/>
  <c r="AV183" i="2"/>
  <c r="AV243" i="2"/>
  <c r="AV426" i="2"/>
  <c r="AV432" i="2"/>
  <c r="AV694" i="2"/>
  <c r="AV217" i="2"/>
  <c r="AV718" i="2"/>
  <c r="AV233" i="2"/>
  <c r="AV172" i="2"/>
  <c r="AV57" i="2"/>
  <c r="AV365" i="2"/>
  <c r="AV468" i="2"/>
  <c r="AV527" i="2"/>
  <c r="AV515" i="2"/>
  <c r="AV212" i="2"/>
  <c r="AV134" i="2"/>
  <c r="AV381" i="2"/>
  <c r="AV689" i="2"/>
  <c r="AV44" i="2"/>
  <c r="AV572" i="2"/>
  <c r="AV330" i="2"/>
  <c r="AV526" i="2"/>
  <c r="AV670" i="2"/>
  <c r="AV440" i="2"/>
  <c r="AV394" i="2"/>
  <c r="AV117" i="2"/>
  <c r="AV382" i="2"/>
  <c r="AV556" i="2"/>
  <c r="AV460" i="2"/>
  <c r="AV507" i="2"/>
  <c r="AV99" i="2"/>
  <c r="AV697" i="2"/>
  <c r="AV275" i="2"/>
  <c r="AV510" i="2"/>
  <c r="AV125" i="2"/>
  <c r="AV403" i="2"/>
  <c r="AV701" i="2"/>
  <c r="AV137" i="2"/>
  <c r="AV245" i="2"/>
  <c r="AV608" i="2"/>
  <c r="AV523" i="2"/>
  <c r="AV358" i="2"/>
  <c r="AV587" i="2"/>
  <c r="AV620" i="2"/>
  <c r="AV560" i="2"/>
  <c r="AV48" i="2"/>
  <c r="AV391" i="2"/>
  <c r="AV674" i="2"/>
  <c r="AV43" i="2"/>
  <c r="AV11" i="2"/>
  <c r="AV474" i="2"/>
  <c r="AV374" i="2"/>
  <c r="AV561" i="2"/>
  <c r="AV223" i="2"/>
  <c r="AV727" i="2"/>
  <c r="AV76" i="2"/>
  <c r="AV115" i="2"/>
  <c r="AV112" i="2"/>
  <c r="AV293" i="2"/>
  <c r="AV385" i="2"/>
  <c r="AV28" i="2"/>
  <c r="AV101" i="2"/>
  <c r="AV39" i="2"/>
  <c r="AV524" i="2"/>
  <c r="AV665" i="2"/>
  <c r="AV723" i="2"/>
  <c r="AV204" i="2"/>
  <c r="AV84" i="2"/>
  <c r="AV154" i="2"/>
  <c r="AV406" i="2"/>
  <c r="AV686" i="2"/>
  <c r="AV415" i="2"/>
  <c r="AV366" i="2"/>
  <c r="AV636" i="2"/>
  <c r="AV422" i="2"/>
  <c r="AV15" i="2"/>
  <c r="AV304" i="2"/>
  <c r="AV86" i="2"/>
  <c r="AV668" i="2"/>
  <c r="AV737" i="2"/>
  <c r="AV387" i="2"/>
  <c r="AV618" i="2"/>
  <c r="AV645" i="2"/>
  <c r="AV711" i="2"/>
  <c r="AV234" i="2"/>
  <c r="AV568" i="2"/>
  <c r="AV502" i="2"/>
  <c r="AV63" i="2"/>
  <c r="AV111" i="2"/>
  <c r="AV567" i="2"/>
  <c r="AV35" i="2"/>
  <c r="AV231" i="2"/>
  <c r="AV714" i="2"/>
  <c r="AV246" i="2"/>
  <c r="AV2" i="2"/>
  <c r="AV691" i="2"/>
  <c r="AV151" i="2"/>
  <c r="AV421" i="2"/>
  <c r="AV730" i="2"/>
  <c r="AV97" i="2"/>
  <c r="AV660" i="2"/>
  <c r="AV652" i="2"/>
  <c r="AV130" i="2"/>
  <c r="AV226" i="2"/>
  <c r="AV356" i="2"/>
  <c r="AV647" i="2"/>
  <c r="AV298" i="2"/>
  <c r="AV601" i="2"/>
  <c r="AV193" i="2"/>
  <c r="AV182" i="2"/>
  <c r="AV40" i="2"/>
  <c r="AV52" i="2"/>
  <c r="AV343" i="2"/>
  <c r="AV736" i="2"/>
  <c r="AV147" i="2"/>
  <c r="AV51" i="2"/>
  <c r="AV22" i="2"/>
  <c r="AV351" i="2"/>
  <c r="AV60" i="2"/>
  <c r="AV338" i="2"/>
  <c r="AV104" i="2"/>
  <c r="AV292" i="2"/>
  <c r="AV124" i="2"/>
  <c r="AV643" i="2"/>
  <c r="AV225" i="2"/>
  <c r="AV339" i="2"/>
  <c r="AV123" i="2"/>
  <c r="AV5" i="2"/>
  <c r="AV443" i="2"/>
  <c r="AV591" i="2"/>
  <c r="AV312" i="2"/>
  <c r="AV327" i="2"/>
  <c r="AV571" i="2"/>
  <c r="AV538" i="2"/>
  <c r="AV7" i="2"/>
  <c r="AV619" i="2"/>
  <c r="AV630" i="2"/>
  <c r="AV329" i="2"/>
  <c r="AV113" i="2"/>
  <c r="AV671" i="2"/>
  <c r="AV404" i="2"/>
  <c r="AV657" i="2"/>
  <c r="AV653" i="2"/>
  <c r="AV162" i="2"/>
  <c r="AV678" i="2"/>
  <c r="AV558" i="2"/>
  <c r="AV260" i="2"/>
  <c r="AV129" i="2"/>
  <c r="AV282" i="2"/>
  <c r="AV290" i="2"/>
  <c r="AV196" i="2"/>
  <c r="AV641" i="2"/>
  <c r="AV4" i="2"/>
  <c r="AV144" i="2"/>
  <c r="AV603" i="2"/>
  <c r="AV114" i="2"/>
  <c r="AV34" i="2"/>
  <c r="AV611" i="2"/>
  <c r="AV262" i="2"/>
  <c r="AV255" i="2"/>
  <c r="AV140" i="2"/>
  <c r="AV413" i="2"/>
  <c r="AV669" i="2"/>
  <c r="AV83" i="2"/>
  <c r="AV680" i="2"/>
  <c r="AV408" i="2"/>
  <c r="AV37" i="2"/>
  <c r="AV580" i="2"/>
  <c r="AV554" i="2"/>
  <c r="AV719" i="2"/>
  <c r="AV550" i="2"/>
  <c r="AV519" i="2"/>
  <c r="AV435" i="2"/>
  <c r="AV713" i="2"/>
  <c r="AV377" i="2"/>
  <c r="AV62" i="2"/>
  <c r="AV410" i="2"/>
  <c r="AV605" i="2"/>
  <c r="AV68" i="2"/>
  <c r="AV466" i="2"/>
  <c r="AV59" i="2"/>
  <c r="AV498" i="2"/>
  <c r="AV173" i="2"/>
  <c r="AV285" i="2"/>
  <c r="AV596" i="2"/>
  <c r="AV146" i="2"/>
  <c r="AV613" i="2"/>
  <c r="AV257" i="2"/>
  <c r="AV283" i="2"/>
  <c r="AV429" i="2"/>
  <c r="AV450" i="2"/>
  <c r="AV469" i="2"/>
  <c r="AV141" i="2"/>
  <c r="AV121" i="2"/>
  <c r="AV228" i="2"/>
  <c r="AV551" i="2"/>
  <c r="AV576" i="2"/>
  <c r="AV412" i="2"/>
  <c r="AV448" i="2"/>
  <c r="AV588" i="2"/>
  <c r="AV100" i="2"/>
  <c r="AV8" i="2"/>
  <c r="AV265" i="2"/>
  <c r="AV50" i="2"/>
  <c r="AV724" i="2"/>
  <c r="AV131" i="2"/>
  <c r="AV649" i="2"/>
  <c r="AV593" i="2"/>
  <c r="AV688" i="2"/>
  <c r="AV700" i="2"/>
  <c r="AV53" i="2"/>
  <c r="AV664" i="2"/>
  <c r="AV346" i="2"/>
  <c r="AV425" i="2"/>
  <c r="AV373" i="2"/>
  <c r="AV489" i="2"/>
  <c r="AV110" i="2"/>
  <c r="AV94" i="2"/>
  <c r="AV602" i="2"/>
  <c r="AV405" i="2"/>
  <c r="AV607" i="2"/>
  <c r="AV633" i="2"/>
  <c r="AV545" i="2"/>
  <c r="AV69" i="2"/>
  <c r="AV436" i="2"/>
  <c r="AV73" i="2"/>
  <c r="AV614" i="2"/>
  <c r="AV296" i="2"/>
  <c r="AV522" i="2"/>
  <c r="AV49" i="2"/>
  <c r="AV26" i="2"/>
  <c r="AV370" i="2"/>
  <c r="AV439" i="2"/>
  <c r="AV418" i="2"/>
  <c r="AV21" i="2"/>
  <c r="AV336" i="2"/>
  <c r="AV626" i="2"/>
  <c r="AV428" i="2"/>
  <c r="AV376" i="2"/>
  <c r="AV634" i="2"/>
  <c r="AV198" i="2"/>
  <c r="AV165" i="2"/>
  <c r="AV354" i="2"/>
  <c r="AV729" i="2"/>
  <c r="AV353" i="2"/>
  <c r="AV390" i="2"/>
  <c r="AV375" i="2"/>
  <c r="AV499" i="2"/>
  <c r="AV543" i="2"/>
  <c r="AV75" i="2"/>
  <c r="AV155" i="2"/>
  <c r="AV153" i="2"/>
  <c r="AV98" i="2"/>
  <c r="AV400" i="2"/>
  <c r="AV317" i="2"/>
  <c r="AV55" i="2"/>
  <c r="AV679" i="2"/>
  <c r="AV716" i="2"/>
  <c r="AV486" i="2"/>
  <c r="AV628" i="2"/>
  <c r="AV637" i="2"/>
  <c r="AV663" i="2"/>
  <c r="AV535" i="2"/>
  <c r="AV456" i="2"/>
  <c r="AV501" i="2"/>
  <c r="AV704" i="2"/>
  <c r="AV197" i="2"/>
  <c r="AV133" i="2"/>
  <c r="AV303" i="2"/>
  <c r="AV496" i="2"/>
  <c r="AV307" i="2"/>
  <c r="AV578" i="2"/>
  <c r="AV379" i="2"/>
  <c r="AV206" i="2"/>
  <c r="AV272" i="2"/>
  <c r="AV735" i="2"/>
  <c r="AV597" i="2"/>
  <c r="AV219" i="2"/>
  <c r="AV438" i="2"/>
  <c r="AV733" i="2"/>
  <c r="AV477" i="2"/>
  <c r="AV166" i="2"/>
  <c r="AV10" i="2"/>
  <c r="AV537" i="2"/>
  <c r="AV533" i="2"/>
  <c r="AV454" i="2"/>
  <c r="AV263" i="2"/>
  <c r="AV437" i="2"/>
  <c r="AV72" i="2"/>
  <c r="AV95" i="2"/>
  <c r="AV444" i="2"/>
  <c r="AV135" i="2"/>
  <c r="AV89" i="2"/>
  <c r="AV189" i="2"/>
  <c r="AV92" i="2"/>
  <c r="AV610" i="2"/>
  <c r="AV177" i="2"/>
  <c r="AV461" i="2"/>
  <c r="AV407" i="2"/>
  <c r="AV544" i="2"/>
  <c r="AV392" i="2"/>
  <c r="AV142" i="2"/>
  <c r="AV495" i="2"/>
  <c r="AV475" i="2"/>
  <c r="AV333" i="2"/>
  <c r="AV74" i="2"/>
  <c r="AV546" i="2"/>
  <c r="AV294" i="2"/>
  <c r="AV47" i="2"/>
  <c r="AV357" i="2"/>
  <c r="AV91" i="2"/>
  <c r="AV702" i="2"/>
  <c r="AV721" i="2"/>
  <c r="AV132" i="2"/>
  <c r="AV361" i="2"/>
  <c r="AV512" i="2"/>
  <c r="AV644" i="2"/>
  <c r="AV17" i="2"/>
  <c r="AV29" i="2"/>
  <c r="AV452" i="2"/>
  <c r="AV286" i="2"/>
  <c r="AV380" i="2"/>
  <c r="AV648" i="2"/>
  <c r="AV148" i="2"/>
  <c r="AV42" i="2"/>
  <c r="AV661" i="2"/>
  <c r="AV65" i="2"/>
  <c r="AV600" i="2"/>
  <c r="AV631" i="2"/>
  <c r="AV470" i="2"/>
  <c r="AV61" i="2"/>
  <c r="AV703" i="2"/>
  <c r="AV80" i="2"/>
  <c r="AV547" i="2"/>
  <c r="AV427" i="2"/>
  <c r="AV192" i="2"/>
  <c r="AV242" i="2"/>
  <c r="AV250" i="2"/>
  <c r="AV168" i="2"/>
  <c r="AV249" i="2"/>
  <c r="AV555" i="2"/>
  <c r="AV178" i="2"/>
  <c r="AV445" i="2"/>
  <c r="AV417" i="2"/>
  <c r="AV581" i="2"/>
  <c r="AV650" i="2"/>
  <c r="AV67" i="2"/>
  <c r="AV557" i="2"/>
  <c r="AV200" i="2"/>
  <c r="AV169" i="2"/>
  <c r="AV213" i="2"/>
  <c r="AV352" i="2"/>
  <c r="AV215" i="2"/>
  <c r="AV599" i="2"/>
  <c r="AV441" i="2"/>
  <c r="AV579" i="2"/>
  <c r="AV639" i="2"/>
  <c r="AV396" i="2"/>
  <c r="AV383" i="2"/>
  <c r="AV171" i="2"/>
  <c r="AV508" i="2"/>
  <c r="AV478" i="2"/>
  <c r="AV149" i="2"/>
  <c r="AV184" i="2"/>
  <c r="AV363" i="2"/>
  <c r="AV181" i="2"/>
  <c r="AV416" i="2"/>
  <c r="AV401" i="2"/>
  <c r="AV536" i="2"/>
  <c r="AV516" i="2"/>
  <c r="AV145" i="2"/>
  <c r="AV629" i="2"/>
  <c r="AV632" i="2"/>
  <c r="AV208" i="2"/>
  <c r="AV666" i="2"/>
  <c r="AV492" i="2"/>
  <c r="AV517" i="2"/>
  <c r="AV684" i="2"/>
  <c r="AV187" i="2"/>
  <c r="AV261" i="2"/>
  <c r="AV463" i="2"/>
  <c r="AV274" i="2"/>
  <c r="AV323" i="2"/>
  <c r="AV27" i="2"/>
  <c r="AV64" i="2"/>
  <c r="AV442" i="2"/>
  <c r="AV19" i="2"/>
  <c r="AV347" i="2"/>
  <c r="AV598" i="2"/>
  <c r="AV16" i="2"/>
  <c r="AV220" i="2"/>
  <c r="AV185" i="2"/>
  <c r="AV447" i="2"/>
  <c r="AV677" i="2"/>
  <c r="AV345" i="2"/>
  <c r="AV280" i="2"/>
  <c r="AV211" i="2"/>
  <c r="AV326" i="2"/>
  <c r="AV424" i="2"/>
  <c r="AV24" i="2"/>
  <c r="AV214" i="2"/>
  <c r="AV451" i="2"/>
  <c r="AV624" i="2"/>
  <c r="AV699" i="2"/>
  <c r="AV389" i="2"/>
  <c r="AV164" i="2"/>
  <c r="AV393" i="2"/>
  <c r="AV479" i="2"/>
  <c r="AV659" i="2"/>
  <c r="AV625" i="2"/>
  <c r="AV419" i="2"/>
  <c r="AV216" i="2"/>
  <c r="AV96" i="2"/>
  <c r="AV58" i="2"/>
  <c r="AV203" i="2"/>
  <c r="AV342" i="2"/>
  <c r="AV484" i="2"/>
  <c r="AV14" i="2"/>
  <c r="AV511" i="2"/>
  <c r="AV20" i="2"/>
  <c r="AV433" i="2"/>
  <c r="AV41" i="2"/>
  <c r="AV107" i="2"/>
  <c r="AV431" i="2"/>
  <c r="AV33" i="2"/>
  <c r="AV308" i="2"/>
  <c r="AV480" i="2"/>
  <c r="AV325" i="2"/>
  <c r="AV268" i="2"/>
  <c r="AV594" i="2"/>
  <c r="AV174" i="2"/>
  <c r="AV288" i="2"/>
  <c r="AV367" i="2"/>
  <c r="AV289" i="2"/>
  <c r="AV102" i="2"/>
  <c r="AV531" i="2"/>
  <c r="AV471" i="2"/>
  <c r="AV693" i="2"/>
  <c r="AV38" i="2"/>
  <c r="AV430" i="2"/>
  <c r="AV79" i="2"/>
  <c r="AV582" i="2"/>
  <c r="AV529" i="2"/>
  <c r="AV708" i="2"/>
  <c r="AV459" i="2"/>
  <c r="AV559" i="2"/>
  <c r="AV540" i="2"/>
  <c r="AV584" i="2"/>
  <c r="AV362" i="2"/>
  <c r="AV258" i="2"/>
  <c r="AV295" i="2"/>
  <c r="AV66" i="2"/>
  <c r="AV278" i="2"/>
  <c r="AV667" i="2"/>
  <c r="AV270" i="2"/>
  <c r="AV715" i="2"/>
  <c r="AV287" i="2"/>
  <c r="AV179" i="2"/>
  <c r="AV481" i="2"/>
  <c r="AV453" i="2"/>
  <c r="AV300" i="2"/>
  <c r="AV190" i="2"/>
  <c r="AV497" i="2"/>
  <c r="AV156" i="2"/>
  <c r="AV513" i="2"/>
  <c r="AV411" i="2"/>
  <c r="AV627" i="2"/>
  <c r="AV127" i="2"/>
  <c r="AV585" i="2"/>
  <c r="AV54" i="2"/>
  <c r="AV564" i="2"/>
  <c r="AV224" i="2"/>
  <c r="AV138" i="2"/>
  <c r="AV640" i="2"/>
  <c r="AV332" i="2"/>
  <c r="AV530" i="2"/>
  <c r="AV244" i="2"/>
  <c r="AV566" i="2"/>
  <c r="AV297" i="2"/>
  <c r="AV337" i="2"/>
  <c r="AV553" i="2"/>
  <c r="AV103" i="2"/>
  <c r="AV606" i="2"/>
  <c r="AV241" i="2"/>
  <c r="AV725" i="2"/>
  <c r="AV483" i="2"/>
  <c r="AV284" i="2"/>
  <c r="AV88" i="2"/>
  <c r="AV90" i="2"/>
  <c r="AV473" i="2"/>
  <c r="AV490" i="2"/>
  <c r="AV549" i="2"/>
  <c r="AV570" i="2"/>
  <c r="AV309" i="2"/>
  <c r="AV18" i="2"/>
  <c r="AV221" i="2"/>
  <c r="AV13" i="2"/>
  <c r="AV732" i="2"/>
  <c r="AV690" i="2"/>
  <c r="AV521" i="2"/>
  <c r="AV109" i="2"/>
  <c r="AV592" i="2"/>
  <c r="AV320" i="2"/>
  <c r="AV349" i="2"/>
  <c r="AV25" i="2"/>
  <c r="AV720" i="2"/>
  <c r="AV239" i="2"/>
  <c r="AV3" i="2"/>
  <c r="AV360" i="2"/>
  <c r="AV494" i="2"/>
  <c r="AV595" i="2"/>
  <c r="AV199" i="2"/>
  <c r="AV139" i="2"/>
  <c r="AV23" i="2"/>
  <c r="AV85" i="2"/>
  <c r="AV398" i="2"/>
  <c r="AV472" i="2"/>
  <c r="AV150" i="2"/>
  <c r="AV267" i="2"/>
  <c r="AV328" i="2"/>
  <c r="AV313" i="2"/>
  <c r="AV505" i="2"/>
  <c r="AV106" i="2"/>
  <c r="AV692" i="2"/>
  <c r="AV36" i="2"/>
  <c r="AV532" i="2"/>
  <c r="AV322" i="2"/>
  <c r="AV340" i="2"/>
  <c r="AV506" i="2"/>
  <c r="AV276" i="2"/>
  <c r="AV457" i="2"/>
  <c r="AV371" i="2"/>
  <c r="AV105" i="2"/>
  <c r="AV672" i="2"/>
  <c r="AV731" i="2"/>
  <c r="AV673" i="2"/>
  <c r="AV395" i="2"/>
  <c r="AV180" i="2"/>
  <c r="AV467" i="2"/>
  <c r="AV152" i="2"/>
  <c r="AV194" i="2"/>
  <c r="AV160" i="2"/>
  <c r="AV552" i="2"/>
  <c r="AV348" i="2"/>
  <c r="AV344" i="2"/>
  <c r="AV188" i="2"/>
  <c r="AV446" i="2"/>
  <c r="AV482" i="2"/>
  <c r="AV423" i="2"/>
  <c r="AV266" i="2"/>
  <c r="AV136" i="2"/>
  <c r="AV706" i="2"/>
  <c r="AV504" i="2"/>
  <c r="AV574" i="2"/>
  <c r="AV485" i="2"/>
  <c r="AV176" i="2"/>
  <c r="AV583" i="2"/>
  <c r="AV6" i="2"/>
  <c r="AV705" i="2"/>
  <c r="AV658" i="2"/>
  <c r="AV186" i="2"/>
  <c r="AV273" i="2"/>
  <c r="AV414" i="2"/>
  <c r="AV12" i="2"/>
  <c r="AV222" i="2"/>
  <c r="AV81" i="2"/>
  <c r="AV372" i="2"/>
  <c r="AV604" i="2"/>
  <c r="AV548" i="2"/>
  <c r="AV458" i="2"/>
  <c r="AV488" i="2"/>
  <c r="AV201" i="2"/>
  <c r="AV577" i="2"/>
  <c r="AV207" i="2"/>
  <c r="AV321" i="2"/>
  <c r="AV609" i="2"/>
  <c r="AV399" i="2"/>
  <c r="AV675" i="2"/>
  <c r="AV717" i="2"/>
  <c r="AV248" i="2"/>
  <c r="AV734" i="2"/>
  <c r="AV563" i="2"/>
  <c r="AV254" i="2"/>
  <c r="AV397" i="2"/>
  <c r="AV31" i="2"/>
  <c r="AV120" i="2"/>
  <c r="AV310" i="2"/>
  <c r="AV291" i="2"/>
  <c r="AV122" i="2"/>
  <c r="AV306" i="2"/>
  <c r="AV316" i="2"/>
  <c r="AV615" i="2"/>
  <c r="AV230" i="2"/>
  <c r="AV45" i="2"/>
  <c r="AV311" i="2"/>
  <c r="AV656" i="2"/>
  <c r="AV335" i="2"/>
  <c r="AV238" i="2"/>
  <c r="AV237" i="2"/>
  <c r="AV82" i="2"/>
  <c r="AV368" i="2"/>
  <c r="AV622" i="2"/>
  <c r="AV402" i="2"/>
  <c r="AV167" i="2"/>
  <c r="AV676" i="2"/>
  <c r="AV562" i="2"/>
  <c r="AV159" i="2"/>
  <c r="AV191" i="2"/>
  <c r="AV696" i="2"/>
  <c r="AV256" i="2"/>
  <c r="AV682" i="2"/>
  <c r="AV662" i="2"/>
  <c r="AV163" i="2"/>
  <c r="AV573" i="2"/>
  <c r="AV227" i="2"/>
  <c r="AV369" i="2"/>
  <c r="AV305" i="2"/>
  <c r="AV350" i="2"/>
  <c r="AV621" i="2"/>
  <c r="AV698" i="2"/>
  <c r="AV71" i="2"/>
  <c r="AV281" i="2"/>
  <c r="AV301" i="2"/>
  <c r="AV712" i="2"/>
  <c r="AV252" i="2"/>
  <c r="AV314" i="2"/>
  <c r="AV528" i="2"/>
  <c r="AV386" i="2"/>
  <c r="AV205" i="2"/>
  <c r="AV612" i="2"/>
  <c r="AV590" i="2"/>
  <c r="AV195" i="2"/>
  <c r="AV264" i="2"/>
  <c r="AV279" i="2"/>
  <c r="AV728" i="2"/>
  <c r="AV70" i="2"/>
  <c r="AV642" i="2"/>
  <c r="AV87" i="2"/>
  <c r="AV707" i="2"/>
  <c r="AV229" i="2"/>
  <c r="AV170" i="2"/>
  <c r="AV575" i="2"/>
  <c r="AV623" i="2"/>
  <c r="AV277" i="2"/>
  <c r="AV464" i="2"/>
  <c r="AV315" i="2"/>
  <c r="AV709" i="2"/>
  <c r="X14" i="3" l="1"/>
  <c r="X46" i="3"/>
  <c r="X59" i="3"/>
  <c r="X83" i="3"/>
  <c r="X110" i="3"/>
  <c r="X100" i="3"/>
  <c r="X17" i="3"/>
  <c r="X45" i="3"/>
  <c r="X125" i="3"/>
  <c r="X68" i="3"/>
  <c r="X7" i="3"/>
  <c r="X52" i="3"/>
  <c r="X82" i="3"/>
  <c r="X54" i="3"/>
  <c r="X11" i="3"/>
  <c r="X87" i="3"/>
  <c r="X70" i="3"/>
  <c r="X50" i="3"/>
  <c r="X55" i="3"/>
  <c r="X12" i="3"/>
  <c r="X30" i="3"/>
  <c r="X105" i="3"/>
  <c r="X118" i="3"/>
  <c r="X42" i="3"/>
  <c r="X64" i="3"/>
  <c r="X23" i="3"/>
  <c r="X88" i="3"/>
  <c r="X107" i="3"/>
  <c r="X5" i="3"/>
  <c r="X104" i="3"/>
  <c r="X114" i="3"/>
  <c r="X57" i="3"/>
  <c r="X120" i="3"/>
  <c r="X95" i="3"/>
  <c r="X63" i="3"/>
  <c r="X66" i="3"/>
  <c r="X69" i="3"/>
  <c r="X97" i="3"/>
  <c r="X15" i="3"/>
  <c r="X92" i="3"/>
  <c r="X39" i="3"/>
  <c r="X80" i="3"/>
  <c r="X116" i="3"/>
  <c r="X18" i="3"/>
  <c r="X77" i="3"/>
  <c r="X126" i="3"/>
  <c r="X102" i="3"/>
  <c r="X112" i="3"/>
  <c r="X27" i="3"/>
  <c r="X108" i="3"/>
  <c r="X78" i="3"/>
  <c r="X20" i="3"/>
  <c r="X8" i="3"/>
  <c r="X61" i="3"/>
  <c r="X31" i="3"/>
  <c r="X115" i="3"/>
  <c r="X60" i="3"/>
  <c r="X13" i="3"/>
  <c r="X51" i="3"/>
  <c r="X124" i="3"/>
  <c r="X94" i="3"/>
  <c r="X117" i="3"/>
  <c r="X41" i="3"/>
  <c r="X49" i="3"/>
  <c r="X21" i="3"/>
  <c r="X34" i="3"/>
  <c r="X98" i="3"/>
  <c r="X26" i="3"/>
  <c r="X76" i="3"/>
  <c r="X111" i="3"/>
  <c r="X93" i="3"/>
  <c r="X75" i="3"/>
  <c r="X103" i="3"/>
  <c r="X35" i="3"/>
  <c r="X72" i="3"/>
  <c r="X36" i="3"/>
  <c r="X38" i="3"/>
  <c r="X86" i="3"/>
  <c r="X19" i="3"/>
  <c r="X71" i="3"/>
  <c r="X37" i="3"/>
  <c r="X91" i="3"/>
  <c r="X2" i="3"/>
  <c r="X40" i="3"/>
  <c r="X73" i="3"/>
  <c r="X79" i="3"/>
  <c r="X109" i="3"/>
  <c r="X3" i="3"/>
  <c r="X62" i="3"/>
  <c r="X10" i="3"/>
  <c r="X48" i="3"/>
  <c r="X121" i="3"/>
  <c r="X44" i="3"/>
  <c r="X106" i="3"/>
  <c r="X47" i="3"/>
  <c r="X29" i="3"/>
  <c r="X90" i="3"/>
  <c r="X123" i="3"/>
  <c r="X32" i="3"/>
  <c r="X85" i="3"/>
  <c r="X33" i="3"/>
  <c r="X122" i="3"/>
  <c r="X28" i="3"/>
  <c r="X9" i="3"/>
  <c r="X96" i="3"/>
  <c r="X4" i="3"/>
  <c r="X99" i="3"/>
  <c r="X25" i="3"/>
  <c r="X6" i="3"/>
  <c r="X67" i="3"/>
  <c r="X53" i="3"/>
  <c r="X16" i="3"/>
  <c r="X84" i="3"/>
  <c r="X58" i="3"/>
  <c r="X81" i="3"/>
</calcChain>
</file>

<file path=xl/sharedStrings.xml><?xml version="1.0" encoding="utf-8"?>
<sst xmlns="http://schemas.openxmlformats.org/spreadsheetml/2006/main" count="10454" uniqueCount="3164">
  <si>
    <t>Name</t>
  </si>
  <si>
    <t>Ticker</t>
  </si>
  <si>
    <t>Sub-Sector</t>
  </si>
  <si>
    <t>Market Cap</t>
  </si>
  <si>
    <t>Close Price</t>
  </si>
  <si>
    <t>1Y Return vs Nifty</t>
  </si>
  <si>
    <t>1M Return vs Nifty</t>
  </si>
  <si>
    <t>6M Return vs Nifty</t>
  </si>
  <si>
    <t>1W Return vs Nifty</t>
  </si>
  <si>
    <t>50D EMA</t>
  </si>
  <si>
    <t>200D EMA</t>
  </si>
  <si>
    <t>RSI Exponential â€“ 14D</t>
  </si>
  <si>
    <t>Relative Volume</t>
  </si>
  <si>
    <t>% Away From 52W High</t>
  </si>
  <si>
    <t>% Away From 52W Low</t>
  </si>
  <si>
    <t>Sharpe Ratio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</si>
  <si>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</si>
  <si>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</si>
  <si>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</si>
  <si>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</si>
  <si>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</si>
  <si>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</si>
  <si>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</si>
  <si>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</si>
  <si>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</si>
  <si>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Bharti Airtel Ltd</t>
  </si>
  <si>
    <t>BHARTIARTL</t>
  </si>
  <si>
    <t>Telecom Services</t>
  </si>
  <si>
    <t>ICICI Bank Ltd</t>
  </si>
  <si>
    <t>ICICIBANK</t>
  </si>
  <si>
    <t>Infosys Ltd</t>
  </si>
  <si>
    <t>INFY</t>
  </si>
  <si>
    <t>State Bank of India</t>
  </si>
  <si>
    <t>SBIN</t>
  </si>
  <si>
    <t>Public Banks</t>
  </si>
  <si>
    <t>ITC Ltd</t>
  </si>
  <si>
    <t>ITC</t>
  </si>
  <si>
    <t>FMCG - Tobacco</t>
  </si>
  <si>
    <t>Life Insurance Corporation Of India</t>
  </si>
  <si>
    <t>LICI</t>
  </si>
  <si>
    <t>Insurance</t>
  </si>
  <si>
    <t>Hindustan Unilever Ltd</t>
  </si>
  <si>
    <t>HINDUNILVR</t>
  </si>
  <si>
    <t>FMCG - Household Products</t>
  </si>
  <si>
    <t>HCL Technologies Ltd</t>
  </si>
  <si>
    <t>HCLTECH</t>
  </si>
  <si>
    <t>Larsen and Toubro Ltd</t>
  </si>
  <si>
    <t>LT</t>
  </si>
  <si>
    <t>Construction &amp; Engineering</t>
  </si>
  <si>
    <t>Sun Pharmaceutical Industries Ltd</t>
  </si>
  <si>
    <t>SUNPHARMA</t>
  </si>
  <si>
    <t>Pharmaceuticals</t>
  </si>
  <si>
    <t>Bajaj Finance Ltd</t>
  </si>
  <si>
    <t>BAJFINANCE</t>
  </si>
  <si>
    <t>Consumer Finance</t>
  </si>
  <si>
    <t>NTPC Ltd</t>
  </si>
  <si>
    <t>NTPC</t>
  </si>
  <si>
    <t>Power Generation</t>
  </si>
  <si>
    <t>Maruti Suzuki India Ltd</t>
  </si>
  <si>
    <t>MARUTI</t>
  </si>
  <si>
    <t>Four Wheelers</t>
  </si>
  <si>
    <t>Axis Bank Ltd</t>
  </si>
  <si>
    <t>AXISBANK</t>
  </si>
  <si>
    <t>Kotak Mahindra Bank Ltd</t>
  </si>
  <si>
    <t>KOTAKBANK</t>
  </si>
  <si>
    <t>Mahindra and Mahindra Ltd</t>
  </si>
  <si>
    <t>M&amp;M</t>
  </si>
  <si>
    <t>Adani Enterprises Ltd</t>
  </si>
  <si>
    <t>ADANIENT</t>
  </si>
  <si>
    <t>Commodities Trading</t>
  </si>
  <si>
    <t>Oil and Natural Gas Corporation Ltd</t>
  </si>
  <si>
    <t>ONGC</t>
  </si>
  <si>
    <t>Oil &amp; Gas - Exploration &amp; Production</t>
  </si>
  <si>
    <t>UltraTech Cement Ltd</t>
  </si>
  <si>
    <t>ULTRACEMCO</t>
  </si>
  <si>
    <t>Cement</t>
  </si>
  <si>
    <t>Power Grid Corporation of India Ltd</t>
  </si>
  <si>
    <t>POWERGRID</t>
  </si>
  <si>
    <t>Power Transmission &amp; Distribution</t>
  </si>
  <si>
    <t>Wipro Ltd</t>
  </si>
  <si>
    <t>WIPRO</t>
  </si>
  <si>
    <t>Tata Motors Ltd</t>
  </si>
  <si>
    <t>TATAMOTORS</t>
  </si>
  <si>
    <t>Titan Company Ltd</t>
  </si>
  <si>
    <t>TITAN</t>
  </si>
  <si>
    <t>Precious Metals, Jewellery &amp; Watches</t>
  </si>
  <si>
    <t>Adani Ports and Special Economic Zone Ltd</t>
  </si>
  <si>
    <t>ADANIPORTS</t>
  </si>
  <si>
    <t>Ports</t>
  </si>
  <si>
    <t>Hindustan Aeronautics Ltd</t>
  </si>
  <si>
    <t>HAL</t>
  </si>
  <si>
    <t>Aerospace &amp; Defense Equipments</t>
  </si>
  <si>
    <t>Bajaj Auto Limited</t>
  </si>
  <si>
    <t>BAJAJ-AUTO</t>
  </si>
  <si>
    <t>Two Wheelers</t>
  </si>
  <si>
    <t>Bajaj Finserv Ltd</t>
  </si>
  <si>
    <t>BAJAJFINSV</t>
  </si>
  <si>
    <t>Coal India Ltd</t>
  </si>
  <si>
    <t>COALINDIA</t>
  </si>
  <si>
    <t>Mining - Coal</t>
  </si>
  <si>
    <t>Avenue Supermarts Ltd</t>
  </si>
  <si>
    <t>DMART</t>
  </si>
  <si>
    <t>Retail - Department Stores</t>
  </si>
  <si>
    <t>Asian Paints Ltd</t>
  </si>
  <si>
    <t>ASIANPAINT</t>
  </si>
  <si>
    <t>Paints</t>
  </si>
  <si>
    <t>Siemens Ltd</t>
  </si>
  <si>
    <t>SIEMENS</t>
  </si>
  <si>
    <t>Conglomerates</t>
  </si>
  <si>
    <t>Zomato Ltd</t>
  </si>
  <si>
    <t>ZOMATO</t>
  </si>
  <si>
    <t>Online Services</t>
  </si>
  <si>
    <t>JSW Steel Ltd</t>
  </si>
  <si>
    <t>JSWSTEEL</t>
  </si>
  <si>
    <t>Iron &amp; Steel</t>
  </si>
  <si>
    <t>Adani Green Energy Ltd</t>
  </si>
  <si>
    <t>ADANIGREEN</t>
  </si>
  <si>
    <t>Renewable Energy</t>
  </si>
  <si>
    <t>Trent Ltd</t>
  </si>
  <si>
    <t>TRENT</t>
  </si>
  <si>
    <t>Retail - Apparel</t>
  </si>
  <si>
    <t>Nestle India Ltd</t>
  </si>
  <si>
    <t>NESTLEIND</t>
  </si>
  <si>
    <t>FMCG - Foods</t>
  </si>
  <si>
    <t>Hindustan Zinc Ltd</t>
  </si>
  <si>
    <t>HINDZINC</t>
  </si>
  <si>
    <t>Mining - Diversified</t>
  </si>
  <si>
    <t>Bharat Electronics Ltd</t>
  </si>
  <si>
    <t>BEL</t>
  </si>
  <si>
    <t>Electronic Equipments</t>
  </si>
  <si>
    <t>Adani Power Ltd</t>
  </si>
  <si>
    <t>ADANIPOWER</t>
  </si>
  <si>
    <t>Jio Financial Services Ltd</t>
  </si>
  <si>
    <t>JIOFIN</t>
  </si>
  <si>
    <t>Varun Beverages Ltd</t>
  </si>
  <si>
    <t>VBL</t>
  </si>
  <si>
    <t>Soft Drinks</t>
  </si>
  <si>
    <t>Indian Oil Corporation Ltd</t>
  </si>
  <si>
    <t>IOC</t>
  </si>
  <si>
    <t>DLF Ltd</t>
  </si>
  <si>
    <t>DLF</t>
  </si>
  <si>
    <t>Real Estate</t>
  </si>
  <si>
    <t>Indian Railway Finance Corp Ltd</t>
  </si>
  <si>
    <t>IRFC</t>
  </si>
  <si>
    <t>Specialized Finance</t>
  </si>
  <si>
    <t>Tata Steel Ltd</t>
  </si>
  <si>
    <t>TATASTEEL</t>
  </si>
  <si>
    <t>Vedanta Ltd</t>
  </si>
  <si>
    <t>VEDL</t>
  </si>
  <si>
    <t>Metals - Diversified</t>
  </si>
  <si>
    <t>LTIMindtree Ltd</t>
  </si>
  <si>
    <t>LTIM</t>
  </si>
  <si>
    <t>Grasim Industries Ltd</t>
  </si>
  <si>
    <t>GRASIM</t>
  </si>
  <si>
    <t>Tech Mahindra Ltd</t>
  </si>
  <si>
    <t>TECHM</t>
  </si>
  <si>
    <t>SBI Life Insurance Company Ltd</t>
  </si>
  <si>
    <t>SBILIFE</t>
  </si>
  <si>
    <t>Interglobe Aviation Ltd</t>
  </si>
  <si>
    <t>INDIGO</t>
  </si>
  <si>
    <t>Airlines</t>
  </si>
  <si>
    <t>Pidilite Industries Ltd</t>
  </si>
  <si>
    <t>PIDILITIND</t>
  </si>
  <si>
    <t>Diversified Chemicals</t>
  </si>
  <si>
    <t>Divi's Laboratories Ltd</t>
  </si>
  <si>
    <t>DIVISLAB</t>
  </si>
  <si>
    <t>Labs &amp; Life Sciences Services</t>
  </si>
  <si>
    <t>Power Finance Corporation Ltd</t>
  </si>
  <si>
    <t>PFC</t>
  </si>
  <si>
    <t>HDFC Life Insurance Company Ltd</t>
  </si>
  <si>
    <t>HDFCLIFE</t>
  </si>
  <si>
    <t>Hindalco Industries Ltd</t>
  </si>
  <si>
    <t>HINDALCO</t>
  </si>
  <si>
    <t>Metals - Aluminium</t>
  </si>
  <si>
    <t>Hyundai Motor India Ltd</t>
  </si>
  <si>
    <t>HYUNDAI</t>
  </si>
  <si>
    <t>ABB India Ltd</t>
  </si>
  <si>
    <t>ABB</t>
  </si>
  <si>
    <t>Heavy Electrical Equipments</t>
  </si>
  <si>
    <t>Ambuja Cements Ltd</t>
  </si>
  <si>
    <t>AMBUJACEM</t>
  </si>
  <si>
    <t>Eicher Motors Ltd</t>
  </si>
  <si>
    <t>EICHERMOT</t>
  </si>
  <si>
    <t>Trucks &amp; Buses</t>
  </si>
  <si>
    <t>REC Limited</t>
  </si>
  <si>
    <t>RECLTD</t>
  </si>
  <si>
    <t>Tata Power Company Ltd</t>
  </si>
  <si>
    <t>TATAPOWER</t>
  </si>
  <si>
    <t>Bharat Petroleum Corporation Ltd</t>
  </si>
  <si>
    <t>BPCL</t>
  </si>
  <si>
    <t>Bank of Baroda Ltd</t>
  </si>
  <si>
    <t>BANKBARODA</t>
  </si>
  <si>
    <t>JSW Energy Ltd</t>
  </si>
  <si>
    <t>JSWENERGY</t>
  </si>
  <si>
    <t>Macrotech Developers Ltd</t>
  </si>
  <si>
    <t>LODHA</t>
  </si>
  <si>
    <t>Gail (India) Ltd</t>
  </si>
  <si>
    <t>GAIL</t>
  </si>
  <si>
    <t>Gas Distribution</t>
  </si>
  <si>
    <t>Godrej Consumer Products Ltd</t>
  </si>
  <si>
    <t>GODREJCP</t>
  </si>
  <si>
    <t>FMCG - Personal Products</t>
  </si>
  <si>
    <t>Bajaj Holdings and Investment Ltd</t>
  </si>
  <si>
    <t>BAJAJHLDNG</t>
  </si>
  <si>
    <t>Asset Management</t>
  </si>
  <si>
    <t>Cipla Ltd</t>
  </si>
  <si>
    <t>CIPLA</t>
  </si>
  <si>
    <t>Britannia Industries Ltd</t>
  </si>
  <si>
    <t>BRITANNIA</t>
  </si>
  <si>
    <t>Samvardhana Motherson International Ltd</t>
  </si>
  <si>
    <t>MOTHERSON</t>
  </si>
  <si>
    <t>Auto Parts</t>
  </si>
  <si>
    <t>Punjab National Bank</t>
  </si>
  <si>
    <t>PNB</t>
  </si>
  <si>
    <t>TVS Motor Company Ltd</t>
  </si>
  <si>
    <t>TVSMOTOR</t>
  </si>
  <si>
    <t>CG Power and Industrial Solutions Ltd</t>
  </si>
  <si>
    <t>CGPOWER</t>
  </si>
  <si>
    <t>Shriram Finance Ltd</t>
  </si>
  <si>
    <t>SHRIRAMFIN</t>
  </si>
  <si>
    <t>United Spirits Ltd</t>
  </si>
  <si>
    <t>UNITDSPR</t>
  </si>
  <si>
    <t>Alcoholic Beverages</t>
  </si>
  <si>
    <t>Bajaj Housing Finance Ltd</t>
  </si>
  <si>
    <t>BAJAJHFL</t>
  </si>
  <si>
    <t>Torrent Pharmaceuticals Ltd</t>
  </si>
  <si>
    <t>TORNTPHARM</t>
  </si>
  <si>
    <t>Indian Hotels Company Ltd</t>
  </si>
  <si>
    <t>INDHOTEL</t>
  </si>
  <si>
    <t>Hotels, Resorts &amp; Cruise Lines</t>
  </si>
  <si>
    <t>Cholamandalam Investment and Finance Company Ltd</t>
  </si>
  <si>
    <t>CHOLAFIN</t>
  </si>
  <si>
    <t>Adani Energy Solutions Ltd</t>
  </si>
  <si>
    <t>ADANIENSOL</t>
  </si>
  <si>
    <t>Power Infrastructure</t>
  </si>
  <si>
    <t>Mankind Pharma Ltd</t>
  </si>
  <si>
    <t>MANKIND</t>
  </si>
  <si>
    <t>Havells India Ltd</t>
  </si>
  <si>
    <t>HAVELLS</t>
  </si>
  <si>
    <t>Electrical Components &amp; Equipments</t>
  </si>
  <si>
    <t>ICICI Prudential Life Insurance Company Ltd</t>
  </si>
  <si>
    <t>ICICIPRULI</t>
  </si>
  <si>
    <t>Bosch Ltd</t>
  </si>
  <si>
    <t>BOSCHLTD</t>
  </si>
  <si>
    <t>Dr Reddy's Laboratories Ltd</t>
  </si>
  <si>
    <t>DRREDDY</t>
  </si>
  <si>
    <t>Info Edge (India) Ltd</t>
  </si>
  <si>
    <t>NAUKRI</t>
  </si>
  <si>
    <t>Oracle Financial Services Software Ltd</t>
  </si>
  <si>
    <t>OFSS</t>
  </si>
  <si>
    <t>Software Services</t>
  </si>
  <si>
    <t>Max Healthcare Institute Ltd</t>
  </si>
  <si>
    <t>MAXHEALTH</t>
  </si>
  <si>
    <t>Hospitals &amp; Diagnostic Centres</t>
  </si>
  <si>
    <t>Apollo Hospitals Enterprise Ltd</t>
  </si>
  <si>
    <t>APOLLOHOSP</t>
  </si>
  <si>
    <t>Polycab India Ltd</t>
  </si>
  <si>
    <t>POLYCAB</t>
  </si>
  <si>
    <t>Zydus Lifesciences Ltd</t>
  </si>
  <si>
    <t>ZYDUSLIFE</t>
  </si>
  <si>
    <t>Hero MotoCorp Ltd</t>
  </si>
  <si>
    <t>HEROMOTOCO</t>
  </si>
  <si>
    <t>Indian Overseas Bank</t>
  </si>
  <si>
    <t>IOB</t>
  </si>
  <si>
    <t>Swiggy Ltd</t>
  </si>
  <si>
    <t>SWIGGY</t>
  </si>
  <si>
    <t>Cummins India Ltd</t>
  </si>
  <si>
    <t>CUMMINSIND</t>
  </si>
  <si>
    <t>Industrial Machinery</t>
  </si>
  <si>
    <t>Lupin Ltd</t>
  </si>
  <si>
    <t>LUPIN</t>
  </si>
  <si>
    <t>Tata Consumer Products Ltd</t>
  </si>
  <si>
    <t>TATACONSUM</t>
  </si>
  <si>
    <t>Tea &amp; Coffee</t>
  </si>
  <si>
    <t>ICICI Lombard General Insurance Company Ltd</t>
  </si>
  <si>
    <t>ICICIGI</t>
  </si>
  <si>
    <t>Dabur India Ltd</t>
  </si>
  <si>
    <t>DABUR</t>
  </si>
  <si>
    <t>Jindal Steel And Power Ltd</t>
  </si>
  <si>
    <t>JINDALSTEL</t>
  </si>
  <si>
    <t>Waaree Energies Ltd</t>
  </si>
  <si>
    <t>WAAREEENER</t>
  </si>
  <si>
    <t>Renewable Energy Equipment &amp; Services</t>
  </si>
  <si>
    <t>HDFC Asset Management Company Ltd</t>
  </si>
  <si>
    <t>HDFCAMC</t>
  </si>
  <si>
    <t>Canara Bank Ltd</t>
  </si>
  <si>
    <t>CANBK</t>
  </si>
  <si>
    <t>Dixon Technologies (India) Ltd</t>
  </si>
  <si>
    <t>DIXON</t>
  </si>
  <si>
    <t>Home Electronics &amp; Appliances</t>
  </si>
  <si>
    <t>Solar Industries India Ltd</t>
  </si>
  <si>
    <t>SOLARINDS</t>
  </si>
  <si>
    <t>Commodity Chemicals</t>
  </si>
  <si>
    <t>Union Bank of India Ltd</t>
  </si>
  <si>
    <t>UNIONBANK</t>
  </si>
  <si>
    <t>Rail Vikas Nigam Ltd</t>
  </si>
  <si>
    <t>RVNL</t>
  </si>
  <si>
    <t>Persistent Systems Ltd</t>
  </si>
  <si>
    <t>PERSISTENT</t>
  </si>
  <si>
    <t>Shree Cement Ltd</t>
  </si>
  <si>
    <t>SHREECEM</t>
  </si>
  <si>
    <t>Indus Towers Ltd</t>
  </si>
  <si>
    <t>INDUSTOWER</t>
  </si>
  <si>
    <t>Telecom Infrastructure</t>
  </si>
  <si>
    <t>GMR Airports Ltd</t>
  </si>
  <si>
    <t>GMRINFRA</t>
  </si>
  <si>
    <t>IDBI Bank Ltd</t>
  </si>
  <si>
    <t>IDBI</t>
  </si>
  <si>
    <t>Private Bank</t>
  </si>
  <si>
    <t>Suzlon Energy Ltd</t>
  </si>
  <si>
    <t>SUZLON</t>
  </si>
  <si>
    <t>Mazagon Dock Shipbuilders Ltd</t>
  </si>
  <si>
    <t>MAZDOCK</t>
  </si>
  <si>
    <t>Shipbuilding</t>
  </si>
  <si>
    <t>NHPC Ltd</t>
  </si>
  <si>
    <t>NHPC</t>
  </si>
  <si>
    <t>PB Fintech Ltd</t>
  </si>
  <si>
    <t>POLICYBZR</t>
  </si>
  <si>
    <t>Indusind Bank Ltd</t>
  </si>
  <si>
    <t>INDUSINDBK</t>
  </si>
  <si>
    <t>Hindustan Petroleum Corp Ltd</t>
  </si>
  <si>
    <t>HINDPETRO</t>
  </si>
  <si>
    <t>Bharat Heavy Electricals Ltd</t>
  </si>
  <si>
    <t>BHEL</t>
  </si>
  <si>
    <t>Marico Ltd</t>
  </si>
  <si>
    <t>MARICO</t>
  </si>
  <si>
    <t>Oil India Ltd</t>
  </si>
  <si>
    <t>OIL</t>
  </si>
  <si>
    <t>Torrent Power Ltd</t>
  </si>
  <si>
    <t>TORNTPOWER</t>
  </si>
  <si>
    <t>Muthoot Finance Ltd</t>
  </si>
  <si>
    <t>MUTHOOTFIN</t>
  </si>
  <si>
    <t>Colgate-Palmolive (India) Ltd</t>
  </si>
  <si>
    <t>COLPAL</t>
  </si>
  <si>
    <t>Adani Total Gas Ltd</t>
  </si>
  <si>
    <t>ATGL</t>
  </si>
  <si>
    <t>Godrej Properties Ltd</t>
  </si>
  <si>
    <t>GODREJPROP</t>
  </si>
  <si>
    <t>Aurobindo Pharma Ltd</t>
  </si>
  <si>
    <t>AUROPHARMA</t>
  </si>
  <si>
    <t>Indian Bank</t>
  </si>
  <si>
    <t>INDIANB</t>
  </si>
  <si>
    <t>Bharti Hexacom Ltd</t>
  </si>
  <si>
    <t>BHARTIHEXA</t>
  </si>
  <si>
    <t>Oberoi Realty Ltd</t>
  </si>
  <si>
    <t>OBEROIRLTY</t>
  </si>
  <si>
    <t>Kalyan Jewellers India Ltd</t>
  </si>
  <si>
    <t>KALYANKJIL</t>
  </si>
  <si>
    <t>Patanjali Foods Ltd</t>
  </si>
  <si>
    <t>PATANJALI</t>
  </si>
  <si>
    <t>Packaged Foods &amp; Meats</t>
  </si>
  <si>
    <t>Prestige Estates Projects Ltd</t>
  </si>
  <si>
    <t>PRESTIGE</t>
  </si>
  <si>
    <t>Tube Investments of India Ltd</t>
  </si>
  <si>
    <t>TIINDIA</t>
  </si>
  <si>
    <t>Cycles</t>
  </si>
  <si>
    <t>Alkem Laboratories Ltd</t>
  </si>
  <si>
    <t>ALKEM</t>
  </si>
  <si>
    <t>NMDC Ltd</t>
  </si>
  <si>
    <t>NMDC</t>
  </si>
  <si>
    <t>Mining - Iron Ore</t>
  </si>
  <si>
    <t>Ashok Leyland Ltd</t>
  </si>
  <si>
    <t>ASHOKLEY</t>
  </si>
  <si>
    <t>SRF Ltd</t>
  </si>
  <si>
    <t>SRF</t>
  </si>
  <si>
    <t>SBI Cards and Payment Services Ltd</t>
  </si>
  <si>
    <t>SBICARD</t>
  </si>
  <si>
    <t>Payment Infrastructure</t>
  </si>
  <si>
    <t>Indian Railway Catering and Tourism Corporation Ltd</t>
  </si>
  <si>
    <t>IRCTC</t>
  </si>
  <si>
    <t>BSE Ltd</t>
  </si>
  <si>
    <t>BSE</t>
  </si>
  <si>
    <t>Stock Exchanges &amp; Ratings</t>
  </si>
  <si>
    <t>PI Industries Ltd</t>
  </si>
  <si>
    <t>PIIND</t>
  </si>
  <si>
    <t>General Insurance Corporation of India</t>
  </si>
  <si>
    <t>GICRE</t>
  </si>
  <si>
    <t>JSW Infrastructure Ltd</t>
  </si>
  <si>
    <t>JSWINFRA</t>
  </si>
  <si>
    <t>Bharat Forge Ltd</t>
  </si>
  <si>
    <t>BHARATFORG</t>
  </si>
  <si>
    <t>Yes Bank Ltd</t>
  </si>
  <si>
    <t>YESBANK</t>
  </si>
  <si>
    <t>Supreme Industries Ltd</t>
  </si>
  <si>
    <t>SUPREMEIND</t>
  </si>
  <si>
    <t>Plastic Products</t>
  </si>
  <si>
    <t>Abbott India Ltd</t>
  </si>
  <si>
    <t>ABBOTINDIA</t>
  </si>
  <si>
    <t>UNO Minda Ltd</t>
  </si>
  <si>
    <t>UNOMINDA</t>
  </si>
  <si>
    <t>Jindal Stainless Ltd</t>
  </si>
  <si>
    <t>JSL</t>
  </si>
  <si>
    <t>Voltas Ltd</t>
  </si>
  <si>
    <t>VOLTAS</t>
  </si>
  <si>
    <t>Berger Paints India Ltd</t>
  </si>
  <si>
    <t>BERGEPAINT</t>
  </si>
  <si>
    <t>Linde India Ltd</t>
  </si>
  <si>
    <t>LINDEINDIA</t>
  </si>
  <si>
    <t>Thermax Limited</t>
  </si>
  <si>
    <t>THERMAX</t>
  </si>
  <si>
    <t>L&amp;T Technology Services Ltd</t>
  </si>
  <si>
    <t>LTTS</t>
  </si>
  <si>
    <t>Coforge Ltd</t>
  </si>
  <si>
    <t>COFORGE</t>
  </si>
  <si>
    <t>Schaeffler India Ltd</t>
  </si>
  <si>
    <t>SCHAEFFLER</t>
  </si>
  <si>
    <t>Motilal Oswal Financial Services Ltd</t>
  </si>
  <si>
    <t>MOTILALOFS</t>
  </si>
  <si>
    <t>Diversified Financials</t>
  </si>
  <si>
    <t>Balkrishna Industries Ltd</t>
  </si>
  <si>
    <t>BALKRISIND</t>
  </si>
  <si>
    <t>Tires &amp; Rubber</t>
  </si>
  <si>
    <t>Fertilisers And Chemicals Travancore Ltd</t>
  </si>
  <si>
    <t>FACT</t>
  </si>
  <si>
    <t>Fertilizers &amp; Agro Chemicals</t>
  </si>
  <si>
    <t>Phoenix Mills Ltd</t>
  </si>
  <si>
    <t>PHOENIXLTD</t>
  </si>
  <si>
    <t>Mphasis Ltd</t>
  </si>
  <si>
    <t>MPHASIS</t>
  </si>
  <si>
    <t>MRF Ltd</t>
  </si>
  <si>
    <t>MRF</t>
  </si>
  <si>
    <t>Procter &amp; Gamble Hygiene and Health Care Ltd</t>
  </si>
  <si>
    <t>PGHH</t>
  </si>
  <si>
    <t>Coromandel International Ltd</t>
  </si>
  <si>
    <t>COROMANDEL</t>
  </si>
  <si>
    <t>Vodafone Idea Ltd</t>
  </si>
  <si>
    <t>IDEA</t>
  </si>
  <si>
    <t>Indian Renewable Energy Development Agency Ltd</t>
  </si>
  <si>
    <t>IREDA</t>
  </si>
  <si>
    <t>One 97 Communications Ltd</t>
  </si>
  <si>
    <t>PAYTM</t>
  </si>
  <si>
    <t>Business Support Services</t>
  </si>
  <si>
    <t>United Breweries Ltd</t>
  </si>
  <si>
    <t>UBL</t>
  </si>
  <si>
    <t>UCO Bank</t>
  </si>
  <si>
    <t>UCOBANK</t>
  </si>
  <si>
    <t>Tata Communications Ltd</t>
  </si>
  <si>
    <t>TATACOMM</t>
  </si>
  <si>
    <t>Page Industries Ltd</t>
  </si>
  <si>
    <t>PAGEIND</t>
  </si>
  <si>
    <t>Apparel &amp; Accessories</t>
  </si>
  <si>
    <t>Federal Bank Ltd</t>
  </si>
  <si>
    <t>FEDERALBNK</t>
  </si>
  <si>
    <t>Fortis Healthcare Ltd</t>
  </si>
  <si>
    <t>FORTIS</t>
  </si>
  <si>
    <t>Premier Energies Ltd</t>
  </si>
  <si>
    <t>PREMIERENE</t>
  </si>
  <si>
    <t>Fsn E-Commerce Ventures Ltd</t>
  </si>
  <si>
    <t>NYKAA</t>
  </si>
  <si>
    <t>Wellness Services</t>
  </si>
  <si>
    <t>Lloyds Metals And Energy Ltd</t>
  </si>
  <si>
    <t>LLOYDSME</t>
  </si>
  <si>
    <t>Hitachi Energy India Ltd</t>
  </si>
  <si>
    <t>POWERINDIA</t>
  </si>
  <si>
    <t>Aditya Birla Capital Ltd</t>
  </si>
  <si>
    <t>ABCAPITAL</t>
  </si>
  <si>
    <t>IDFC First Bank Ltd</t>
  </si>
  <si>
    <t>IDFCFIRSTB</t>
  </si>
  <si>
    <t>Container Corporation of India Ltd</t>
  </si>
  <si>
    <t>CONCOR</t>
  </si>
  <si>
    <t>Logistics</t>
  </si>
  <si>
    <t>GE Vernova T&amp;D India Ltd</t>
  </si>
  <si>
    <t>GVT&amp;D</t>
  </si>
  <si>
    <t>Bank of India Ltd</t>
  </si>
  <si>
    <t>BANKINDIA</t>
  </si>
  <si>
    <t>Petronet LNG Ltd</t>
  </si>
  <si>
    <t>PETRONET</t>
  </si>
  <si>
    <t>Oil &amp; Gas - Storage &amp; Transportation</t>
  </si>
  <si>
    <t>Steel Authority of India Ltd</t>
  </si>
  <si>
    <t>SAIL</t>
  </si>
  <si>
    <t>Astral Ltd</t>
  </si>
  <si>
    <t>ASTRAL</t>
  </si>
  <si>
    <t>Building Products - Pipes</t>
  </si>
  <si>
    <t>Central Bank of India Ltd</t>
  </si>
  <si>
    <t>CENTRALBK</t>
  </si>
  <si>
    <t>Sundaram Finance Ltd</t>
  </si>
  <si>
    <t>SUNDARMFIN</t>
  </si>
  <si>
    <t>National Aluminium Co Ltd</t>
  </si>
  <si>
    <t>NATIONALUM</t>
  </si>
  <si>
    <t>Gujarat Fluorochemicals Ltd</t>
  </si>
  <si>
    <t>FLUOROCHEM</t>
  </si>
  <si>
    <t>Specialty Chemicals</t>
  </si>
  <si>
    <t>AU Small Finance Bank Ltd</t>
  </si>
  <si>
    <t>AUBANK</t>
  </si>
  <si>
    <t>Nippon Life India Asset Management Ltd</t>
  </si>
  <si>
    <t>NAM-INDIA</t>
  </si>
  <si>
    <t>Max Financial Services Ltd</t>
  </si>
  <si>
    <t>MFSL</t>
  </si>
  <si>
    <t>Adani Wilmar Ltd</t>
  </si>
  <si>
    <t>AWL</t>
  </si>
  <si>
    <t>Glenmark Pharmaceuticals Ltd</t>
  </si>
  <si>
    <t>GLENMARK</t>
  </si>
  <si>
    <t>Sona BLW Precision Forgings Ltd</t>
  </si>
  <si>
    <t>SONACOMS</t>
  </si>
  <si>
    <t>SJVN Ltd</t>
  </si>
  <si>
    <t>SJVN</t>
  </si>
  <si>
    <t>ACC Ltd</t>
  </si>
  <si>
    <t>ACC</t>
  </si>
  <si>
    <t>GlaxoSmithKline Pharmaceuticals Ltd</t>
  </si>
  <si>
    <t>GLAXO</t>
  </si>
  <si>
    <t>APL Apollo Tubes Ltd</t>
  </si>
  <si>
    <t>APLAPOLLO</t>
  </si>
  <si>
    <t>Housing and Urban Development Corporation Ltd</t>
  </si>
  <si>
    <t>HUDCO</t>
  </si>
  <si>
    <t>360 One Wam Ltd</t>
  </si>
  <si>
    <t>360ONE</t>
  </si>
  <si>
    <t>Investment Banking &amp; Brokerage</t>
  </si>
  <si>
    <t>UPL Ltd</t>
  </si>
  <si>
    <t>UPL</t>
  </si>
  <si>
    <t>Tata Elxsi Ltd</t>
  </si>
  <si>
    <t>TATAELXSI</t>
  </si>
  <si>
    <t>Jubilant Foodworks Ltd</t>
  </si>
  <si>
    <t>JUBLFOOD</t>
  </si>
  <si>
    <t>Restaurants &amp; Cafes</t>
  </si>
  <si>
    <t>Bank of Maharashtra Ltd</t>
  </si>
  <si>
    <t>MAHABANK</t>
  </si>
  <si>
    <t>IPCA Laboratories Ltd</t>
  </si>
  <si>
    <t>IPCALAB</t>
  </si>
  <si>
    <t>Biocon Ltd</t>
  </si>
  <si>
    <t>BIOCON</t>
  </si>
  <si>
    <t>Biotechnology</t>
  </si>
  <si>
    <t>CRISIL Ltd</t>
  </si>
  <si>
    <t>CRISIL</t>
  </si>
  <si>
    <t>Tata Technologies Ltd</t>
  </si>
  <si>
    <t>TATATECH</t>
  </si>
  <si>
    <t>Escorts Kubota Ltd</t>
  </si>
  <si>
    <t>ESCORTS</t>
  </si>
  <si>
    <t>Tractors</t>
  </si>
  <si>
    <t>Blue Star Ltd</t>
  </si>
  <si>
    <t>BLUESTARCO</t>
  </si>
  <si>
    <t>Honeywell Automation India Ltd</t>
  </si>
  <si>
    <t>HONAUT</t>
  </si>
  <si>
    <t>Ajanta Pharma Ltd</t>
  </si>
  <si>
    <t>AJANTPHARM</t>
  </si>
  <si>
    <t>KPIT Technologies Ltd</t>
  </si>
  <si>
    <t>KPITTECH</t>
  </si>
  <si>
    <t>Kaynes Technology India Ltd</t>
  </si>
  <si>
    <t>KAYNES</t>
  </si>
  <si>
    <t>3M India Ltd</t>
  </si>
  <si>
    <t>3MINDIA</t>
  </si>
  <si>
    <t>Stationery</t>
  </si>
  <si>
    <t>Apar Industries Ltd</t>
  </si>
  <si>
    <t>APARINDS</t>
  </si>
  <si>
    <t>Exide Industries Ltd</t>
  </si>
  <si>
    <t>EXIDEIND</t>
  </si>
  <si>
    <t>Batteries</t>
  </si>
  <si>
    <t>Deepak Nitrite Ltd</t>
  </si>
  <si>
    <t>DEEPAKNTR</t>
  </si>
  <si>
    <t>L&amp;T Finance Ltd</t>
  </si>
  <si>
    <t>LTF</t>
  </si>
  <si>
    <t>Godrej Industries Ltd</t>
  </si>
  <si>
    <t>GODREJIND</t>
  </si>
  <si>
    <t>Bharat Dynamics Ltd</t>
  </si>
  <si>
    <t>BDL</t>
  </si>
  <si>
    <t>Cochin Shipyard Ltd</t>
  </si>
  <si>
    <t>COCHINSHIP</t>
  </si>
  <si>
    <t>Syngene International Ltd</t>
  </si>
  <si>
    <t>SYNGENE</t>
  </si>
  <si>
    <t>Tata Investment Corporation Ltd</t>
  </si>
  <si>
    <t>TATAINVEST</t>
  </si>
  <si>
    <t>LIC Housing Finance Ltd</t>
  </si>
  <si>
    <t>LICHSGFIN</t>
  </si>
  <si>
    <t>Home Financing</t>
  </si>
  <si>
    <t>KEI Industries Ltd</t>
  </si>
  <si>
    <t>KEI</t>
  </si>
  <si>
    <t>Cables</t>
  </si>
  <si>
    <t>Piramal Pharma Ltd</t>
  </si>
  <si>
    <t>PPLPHARMA</t>
  </si>
  <si>
    <t>Endurance Technologies Ltd</t>
  </si>
  <si>
    <t>ENDURANCE</t>
  </si>
  <si>
    <t>Suven Pharmaceuticals Ltd</t>
  </si>
  <si>
    <t>SUVENPHAR</t>
  </si>
  <si>
    <t>NLC India Ltd</t>
  </si>
  <si>
    <t>NLCINDIA</t>
  </si>
  <si>
    <t>Punjab &amp; Sind Bank</t>
  </si>
  <si>
    <t>PSB</t>
  </si>
  <si>
    <t>Embassy Office Parks REIT</t>
  </si>
  <si>
    <t>EMBASSY</t>
  </si>
  <si>
    <t>Vedant Fashions Ltd</t>
  </si>
  <si>
    <t>MANYAVAR</t>
  </si>
  <si>
    <t>Textiles</t>
  </si>
  <si>
    <t>Mahindra and Mahindra Financial Services Ltd</t>
  </si>
  <si>
    <t>M&amp;MFIN</t>
  </si>
  <si>
    <t>AIA Engineering Ltd</t>
  </si>
  <si>
    <t>AIAENG</t>
  </si>
  <si>
    <t>Dalmia Bharat Ltd</t>
  </si>
  <si>
    <t>DALBHARAT</t>
  </si>
  <si>
    <t>Central Depository Services (India) Ltd</t>
  </si>
  <si>
    <t>CDSL</t>
  </si>
  <si>
    <t>Godfrey Phillips India Ltd</t>
  </si>
  <si>
    <t>GODFRYPHLP</t>
  </si>
  <si>
    <t>Gujarat Gas Ltd</t>
  </si>
  <si>
    <t>GUJGASLTD</t>
  </si>
  <si>
    <t>Aditya Birla Fashion and Retail Ltd</t>
  </si>
  <si>
    <t>ABFRL</t>
  </si>
  <si>
    <t>Gillette India Ltd</t>
  </si>
  <si>
    <t>GILLETTE</t>
  </si>
  <si>
    <t>KPR Mill Ltd</t>
  </si>
  <si>
    <t>KPRMILL</t>
  </si>
  <si>
    <t>Metro Brands Ltd</t>
  </si>
  <si>
    <t>METROBRAND</t>
  </si>
  <si>
    <t>Footwear</t>
  </si>
  <si>
    <t>J K Cement Ltd</t>
  </si>
  <si>
    <t>JKCEMENT</t>
  </si>
  <si>
    <t>Multi Commodity Exchange of India Ltd</t>
  </si>
  <si>
    <t>MCX</t>
  </si>
  <si>
    <t>Apollo Tyres Ltd</t>
  </si>
  <si>
    <t>APOLLOTYRE</t>
  </si>
  <si>
    <t>Radico Khaitan Ltd</t>
  </si>
  <si>
    <t>RADICO</t>
  </si>
  <si>
    <t>Aegis Logistics Ltd</t>
  </si>
  <si>
    <t>AEGISLOG</t>
  </si>
  <si>
    <t>Gland Pharma Ltd</t>
  </si>
  <si>
    <t>GLAND</t>
  </si>
  <si>
    <t>Go Digit General Insurance Ltd</t>
  </si>
  <si>
    <t>GODIGIT</t>
  </si>
  <si>
    <t>Global Health Ltd</t>
  </si>
  <si>
    <t>MEDANTA</t>
  </si>
  <si>
    <t>New India Assurance Company Ltd</t>
  </si>
  <si>
    <t>NIACL</t>
  </si>
  <si>
    <t>Ola Electric Mobility Ltd</t>
  </si>
  <si>
    <t>OLAELEC</t>
  </si>
  <si>
    <t>IRB Infrastructure Developers Ltd</t>
  </si>
  <si>
    <t>IRB</t>
  </si>
  <si>
    <t>Sun Tv Network Ltd</t>
  </si>
  <si>
    <t>SUNTV</t>
  </si>
  <si>
    <t>TV Channels &amp; Broadcasters</t>
  </si>
  <si>
    <t>Cholamandalam Financial Holdings Ltd</t>
  </si>
  <si>
    <t>CHOLAHLDNG</t>
  </si>
  <si>
    <t>Brainbees Solutions Ltd</t>
  </si>
  <si>
    <t>FIRSTCRY</t>
  </si>
  <si>
    <t>Aditya Birla Real Estate Ltd</t>
  </si>
  <si>
    <t>ABREL</t>
  </si>
  <si>
    <t>ITI Ltd</t>
  </si>
  <si>
    <t>ITI</t>
  </si>
  <si>
    <t>Telecom Equipments</t>
  </si>
  <si>
    <t>Brigade Enterprises Ltd</t>
  </si>
  <si>
    <t>BRIGADE</t>
  </si>
  <si>
    <t>ZF Commercial Vehicle Control Systems India Ltd</t>
  </si>
  <si>
    <t>ZFCVINDIA</t>
  </si>
  <si>
    <t>Carborundum Universal Ltd</t>
  </si>
  <si>
    <t>CARBORUNIV</t>
  </si>
  <si>
    <t>Poonawalla Fincorp Ltd</t>
  </si>
  <si>
    <t>POONAWALLA</t>
  </si>
  <si>
    <t>ICICI Securities Ltd</t>
  </si>
  <si>
    <t>ISEC</t>
  </si>
  <si>
    <t>Star Health and Allied Insurance Company Ltd</t>
  </si>
  <si>
    <t>STARHEALTH</t>
  </si>
  <si>
    <t>Authum Investment &amp; Infrastructure Ltd</t>
  </si>
  <si>
    <t>AIIL</t>
  </si>
  <si>
    <t>Motherson Sumi Wiring India Ltd</t>
  </si>
  <si>
    <t>MSUMI</t>
  </si>
  <si>
    <t>Tata Chemicals Ltd</t>
  </si>
  <si>
    <t>TATACHEM</t>
  </si>
  <si>
    <t>Emami Ltd</t>
  </si>
  <si>
    <t>EMAMILTD</t>
  </si>
  <si>
    <t>KEC International Ltd</t>
  </si>
  <si>
    <t>KEC</t>
  </si>
  <si>
    <t>Bandhan Bank Ltd</t>
  </si>
  <si>
    <t>BANDHANBNK</t>
  </si>
  <si>
    <t>Poly Medicure Ltd</t>
  </si>
  <si>
    <t>POLYMED</t>
  </si>
  <si>
    <t>Health Care Equipment &amp; Supplies</t>
  </si>
  <si>
    <t>BASF India Ltd</t>
  </si>
  <si>
    <t>BASF</t>
  </si>
  <si>
    <t>J B Chemicals and Pharmaceuticals Ltd</t>
  </si>
  <si>
    <t>JBCHEPHARM</t>
  </si>
  <si>
    <t>Laurus Labs Ltd</t>
  </si>
  <si>
    <t>LAURUSLABS</t>
  </si>
  <si>
    <t>Mangalore Refinery and Petrochemicals Ltd</t>
  </si>
  <si>
    <t>MRPL</t>
  </si>
  <si>
    <t>Sumitomo Chemical India Ltd</t>
  </si>
  <si>
    <t>SUMICHEM</t>
  </si>
  <si>
    <t>TVS Holdings Ltd</t>
  </si>
  <si>
    <t>TVSHLTD</t>
  </si>
  <si>
    <t>Narayana Hrudayalaya Ltd</t>
  </si>
  <si>
    <t>NH</t>
  </si>
  <si>
    <t>Hindustan Copper Ltd</t>
  </si>
  <si>
    <t>HINDCOPPER</t>
  </si>
  <si>
    <t>Mining - Copper</t>
  </si>
  <si>
    <t>Bayer Cropscience Ltd</t>
  </si>
  <si>
    <t>BAYERCROP</t>
  </si>
  <si>
    <t>Jyoti CNC Automation Ltd</t>
  </si>
  <si>
    <t>JYOTICNC</t>
  </si>
  <si>
    <t>Computer Hardware</t>
  </si>
  <si>
    <t>Crompton Greaves Consumer Electricals Ltd</t>
  </si>
  <si>
    <t>CROMPTON</t>
  </si>
  <si>
    <t>Dr. Lal PathLabs Ltd</t>
  </si>
  <si>
    <t>LALPATHLAB</t>
  </si>
  <si>
    <t>Emcure Pharmaceuticals Ltd</t>
  </si>
  <si>
    <t>EMCURE</t>
  </si>
  <si>
    <t>Inox Wind Ltd</t>
  </si>
  <si>
    <t>INOXWIND</t>
  </si>
  <si>
    <t>Himadri Speciality Chemical Ltd</t>
  </si>
  <si>
    <t>HSCL</t>
  </si>
  <si>
    <t>Sundram Fasteners Ltd</t>
  </si>
  <si>
    <t>SUNDRMFAST</t>
  </si>
  <si>
    <t>NBCC (India) Ltd</t>
  </si>
  <si>
    <t>NBCC</t>
  </si>
  <si>
    <t>Delhivery Ltd</t>
  </si>
  <si>
    <t>DELHIVERY</t>
  </si>
  <si>
    <t>Natco Pharma Ltd</t>
  </si>
  <si>
    <t>NATCOPHARM</t>
  </si>
  <si>
    <t>Ratnamani Metals and Tubes Ltd</t>
  </si>
  <si>
    <t>RATNAMANI</t>
  </si>
  <si>
    <t>Angel One Ltd</t>
  </si>
  <si>
    <t>ANGELONE</t>
  </si>
  <si>
    <t>Timken India Ltd</t>
  </si>
  <si>
    <t>TIMKEN</t>
  </si>
  <si>
    <t>Pfizer Ltd</t>
  </si>
  <si>
    <t>PFIZER</t>
  </si>
  <si>
    <t>Nuvama Wealth Management Ltd</t>
  </si>
  <si>
    <t>NUVAMA</t>
  </si>
  <si>
    <t>Hatsun Agro Product Ltd</t>
  </si>
  <si>
    <t>HATSUN</t>
  </si>
  <si>
    <t>Piramal Enterprises Ltd</t>
  </si>
  <si>
    <t>PEL</t>
  </si>
  <si>
    <t>Firstsource Solutions Ltd</t>
  </si>
  <si>
    <t>FSL</t>
  </si>
  <si>
    <t>Outsourced services</t>
  </si>
  <si>
    <t>Aditya Birla Sun Life AMC Ltd</t>
  </si>
  <si>
    <t>ABSLAMC</t>
  </si>
  <si>
    <t>Whirlpool of India Ltd</t>
  </si>
  <si>
    <t>WHIRLPOOL</t>
  </si>
  <si>
    <t>Grindwell Norton Ltd</t>
  </si>
  <si>
    <t>GRINDWELL</t>
  </si>
  <si>
    <t>CPSE ETF</t>
  </si>
  <si>
    <t>CPSEETF</t>
  </si>
  <si>
    <t>Equity</t>
  </si>
  <si>
    <t>Indraprastha Gas Ltd</t>
  </si>
  <si>
    <t>IGL</t>
  </si>
  <si>
    <t>CESC Ltd</t>
  </si>
  <si>
    <t>CESC</t>
  </si>
  <si>
    <t>PNB Housing Finance Ltd</t>
  </si>
  <si>
    <t>PNBHOUSING</t>
  </si>
  <si>
    <t>Tejas Networks Ltd</t>
  </si>
  <si>
    <t>TEJASNET</t>
  </si>
  <si>
    <t>Amara Raja Energy &amp; Mobility Ltd</t>
  </si>
  <si>
    <t>ARE&amp;M</t>
  </si>
  <si>
    <t>Shyam Metalics and Energy Ltd</t>
  </si>
  <si>
    <t>SHYAMMETL</t>
  </si>
  <si>
    <t>EIH Ltd</t>
  </si>
  <si>
    <t>EIHOTEL</t>
  </si>
  <si>
    <t>Krishna Institute of Medical Sciences Ltd</t>
  </si>
  <si>
    <t>KIMS</t>
  </si>
  <si>
    <t>KIOCL Ltd</t>
  </si>
  <si>
    <t>KIOCL</t>
  </si>
  <si>
    <t>Anant Raj Ltd</t>
  </si>
  <si>
    <t>ANANTRAJ</t>
  </si>
  <si>
    <t>Computer Age Management Services Ltd</t>
  </si>
  <si>
    <t>CAMS</t>
  </si>
  <si>
    <t>SKF India Ltd</t>
  </si>
  <si>
    <t>SKFINDIA</t>
  </si>
  <si>
    <t>Affle (India) Ltd</t>
  </si>
  <si>
    <t>AFFLE</t>
  </si>
  <si>
    <t>Advertising</t>
  </si>
  <si>
    <t>Aster DM Healthcare Ltd</t>
  </si>
  <si>
    <t>ASTERDM</t>
  </si>
  <si>
    <t>Kansai Nerolac Paints Ltd</t>
  </si>
  <si>
    <t>KANSAINER</t>
  </si>
  <si>
    <t>Ramco Cements Limited</t>
  </si>
  <si>
    <t>RAMCOCEM</t>
  </si>
  <si>
    <t>Atul Ltd</t>
  </si>
  <si>
    <t>ATUL</t>
  </si>
  <si>
    <t>Amber Enterprises India Ltd</t>
  </si>
  <si>
    <t>AMBER</t>
  </si>
  <si>
    <t>Triveni Turbine Ltd</t>
  </si>
  <si>
    <t>TRITURBINE</t>
  </si>
  <si>
    <t>JSW Holdings Ltd</t>
  </si>
  <si>
    <t>JSWHL</t>
  </si>
  <si>
    <t>DCM Shriram Ltd</t>
  </si>
  <si>
    <t>DCMSHRIRAM</t>
  </si>
  <si>
    <t>Nexus Select Trust</t>
  </si>
  <si>
    <t>NXST</t>
  </si>
  <si>
    <t>Mindspace Business Parks REIT</t>
  </si>
  <si>
    <t>MINDSPACE</t>
  </si>
  <si>
    <t>Alembic Pharmaceuticals Ltd</t>
  </si>
  <si>
    <t>APLLTD</t>
  </si>
  <si>
    <t>Concord Biotech Ltd</t>
  </si>
  <si>
    <t>CONCORDBIO</t>
  </si>
  <si>
    <t>Cyient Ltd</t>
  </si>
  <si>
    <t>CYIENT</t>
  </si>
  <si>
    <t>Kalpataru Projects International Ltd</t>
  </si>
  <si>
    <t>KPIL</t>
  </si>
  <si>
    <t>Devyani International Ltd</t>
  </si>
  <si>
    <t>DEVYANI</t>
  </si>
  <si>
    <t>Jindal SAW Ltd</t>
  </si>
  <si>
    <t>JINDALSAW</t>
  </si>
  <si>
    <t>Neuland Laboratories Ltd</t>
  </si>
  <si>
    <t>NEULANDLAB</t>
  </si>
  <si>
    <t>Bikaji Foods International Ltd</t>
  </si>
  <si>
    <t>BIKAJI</t>
  </si>
  <si>
    <t>Castrol India Ltd</t>
  </si>
  <si>
    <t>CASTROLIND</t>
  </si>
  <si>
    <t>Five-Star Business Finance Ltd</t>
  </si>
  <si>
    <t>FIVESTAR</t>
  </si>
  <si>
    <t>Chambal Fertilisers and Chemicals Ltd</t>
  </si>
  <si>
    <t>CHAMBLFERT</t>
  </si>
  <si>
    <t>Jupiter Wagons Ltd</t>
  </si>
  <si>
    <t>JWL</t>
  </si>
  <si>
    <t>Rail</t>
  </si>
  <si>
    <t>Wockhardt Ltd</t>
  </si>
  <si>
    <t>WOCKPHARMA</t>
  </si>
  <si>
    <t>Chalet Hotels Ltd</t>
  </si>
  <si>
    <t>CHALET</t>
  </si>
  <si>
    <t>Eris Lifesciences Ltd</t>
  </si>
  <si>
    <t>ERIS</t>
  </si>
  <si>
    <t>HFCL Ltd</t>
  </si>
  <si>
    <t>HFCL</t>
  </si>
  <si>
    <t>Gujarat State Petronet Ltd</t>
  </si>
  <si>
    <t>GSPL</t>
  </si>
  <si>
    <t>Vinati Organics Ltd</t>
  </si>
  <si>
    <t>VINATIORGA</t>
  </si>
  <si>
    <t>Aadhar Housing Finance Ltd</t>
  </si>
  <si>
    <t>AADHARHFC</t>
  </si>
  <si>
    <t>Jubilant Pharmova Ltd</t>
  </si>
  <si>
    <t>JUBLPHARMA</t>
  </si>
  <si>
    <t>Signatureglobal (India) Ltd</t>
  </si>
  <si>
    <t>SIGNATURE</t>
  </si>
  <si>
    <t>Kajaria Ceramics Ltd</t>
  </si>
  <si>
    <t>KAJARIACER</t>
  </si>
  <si>
    <t>Building Products - Ceramics</t>
  </si>
  <si>
    <t>Bombay Burmah Trading Corporation</t>
  </si>
  <si>
    <t>BBTC</t>
  </si>
  <si>
    <t>Welspun Corp Ltd</t>
  </si>
  <si>
    <t>WELCORP</t>
  </si>
  <si>
    <t>IIFL Finance Ltd</t>
  </si>
  <si>
    <t>IIFL</t>
  </si>
  <si>
    <t>Elgi Equipments Ltd</t>
  </si>
  <si>
    <t>ELGIEQUIP</t>
  </si>
  <si>
    <t>CIE Automotive India Ltd</t>
  </si>
  <si>
    <t>CIEINDIA</t>
  </si>
  <si>
    <t>Blue Dart Express Ltd</t>
  </si>
  <si>
    <t>BLUEDART</t>
  </si>
  <si>
    <t>PTC Industries Ltd</t>
  </si>
  <si>
    <t>PTCIL</t>
  </si>
  <si>
    <t>Cello World Ltd</t>
  </si>
  <si>
    <t>CELLO</t>
  </si>
  <si>
    <t>R R Kabel Ltd</t>
  </si>
  <si>
    <t>RRKABEL</t>
  </si>
  <si>
    <t>NCC Ltd</t>
  </si>
  <si>
    <t>NCC</t>
  </si>
  <si>
    <t>Ircon International Ltd</t>
  </si>
  <si>
    <t>IRCON</t>
  </si>
  <si>
    <t>V Guard Industries Ltd</t>
  </si>
  <si>
    <t>VGUARD</t>
  </si>
  <si>
    <t>Afcons Infrastructure Ltd</t>
  </si>
  <si>
    <t>AFCONS</t>
  </si>
  <si>
    <t>JBM Auto Ltd</t>
  </si>
  <si>
    <t>JBMA</t>
  </si>
  <si>
    <t>Finolex Cables Ltd</t>
  </si>
  <si>
    <t>FINCABLES</t>
  </si>
  <si>
    <t>Karur Vysya Bank Ltd</t>
  </si>
  <si>
    <t>KARURVYSYA</t>
  </si>
  <si>
    <t>Swan Energy Ltd</t>
  </si>
  <si>
    <t>SWANENERGY</t>
  </si>
  <si>
    <t>Sobha Ltd</t>
  </si>
  <si>
    <t>SOBHA</t>
  </si>
  <si>
    <t>Ramkrishna Forgings Ltd</t>
  </si>
  <si>
    <t>RKFORGE</t>
  </si>
  <si>
    <t>Techno Electric &amp; Engineering Company Ltd</t>
  </si>
  <si>
    <t>TECHNOE</t>
  </si>
  <si>
    <t>Akzo Nobel India Ltd</t>
  </si>
  <si>
    <t>AKZOINDIA</t>
  </si>
  <si>
    <t>Schneider Electric Infrastructure Ltd</t>
  </si>
  <si>
    <t>SCHNEIDER</t>
  </si>
  <si>
    <t>Kfin Technologies Ltd</t>
  </si>
  <si>
    <t>KFINTECH</t>
  </si>
  <si>
    <t>Jai Balaji Industries Ltd</t>
  </si>
  <si>
    <t>JAIBALAJI</t>
  </si>
  <si>
    <t>Bata India Ltd</t>
  </si>
  <si>
    <t>BATAINDIA</t>
  </si>
  <si>
    <t>Anand Rathi Wealth Ltd</t>
  </si>
  <si>
    <t>ANANDRATHI</t>
  </si>
  <si>
    <t>Century Plyboards (India) Ltd</t>
  </si>
  <si>
    <t>CENTURYPLY</t>
  </si>
  <si>
    <t>Wood Products</t>
  </si>
  <si>
    <t>Relaxo Footwears Ltd</t>
  </si>
  <si>
    <t>RELAXO</t>
  </si>
  <si>
    <t>Kirloskar Oil Engines Ltd</t>
  </si>
  <si>
    <t>KIRLOSENG</t>
  </si>
  <si>
    <t>Doms Industries Ltd</t>
  </si>
  <si>
    <t>DOMS</t>
  </si>
  <si>
    <t>Office Supplies</t>
  </si>
  <si>
    <t>Tbo Tek Ltd</t>
  </si>
  <si>
    <t>TBOTEK</t>
  </si>
  <si>
    <t>Tour &amp; Travel Services</t>
  </si>
  <si>
    <t>LMW Ltd</t>
  </si>
  <si>
    <t>LMW</t>
  </si>
  <si>
    <t>PG Electroplast Ltd</t>
  </si>
  <si>
    <t>PGEL</t>
  </si>
  <si>
    <t>Finolex Industries Ltd</t>
  </si>
  <si>
    <t>FINPIPE</t>
  </si>
  <si>
    <t>Rainbow Children's Medicare Ltd</t>
  </si>
  <si>
    <t>RAINBOW</t>
  </si>
  <si>
    <t>UTI Asset Management Company Ltd</t>
  </si>
  <si>
    <t>UTIAMC</t>
  </si>
  <si>
    <t>Navin Fluorine International Ltd</t>
  </si>
  <si>
    <t>NAVINFLUOR</t>
  </si>
  <si>
    <t>Deepak Fertilisers and Petrochemicals Corp Ltd</t>
  </si>
  <si>
    <t>DEEPAKFERT</t>
  </si>
  <si>
    <t>Kirloskar Brothers Ltd</t>
  </si>
  <si>
    <t>KIRLOSBROS</t>
  </si>
  <si>
    <t>Astrazeneca Pharma India Ltd</t>
  </si>
  <si>
    <t>ASTRAZEN</t>
  </si>
  <si>
    <t>Bls International Services Ltd</t>
  </si>
  <si>
    <t>BLS</t>
  </si>
  <si>
    <t>Trident Ltd</t>
  </si>
  <si>
    <t>TRIDENT</t>
  </si>
  <si>
    <t>Garden Reach Shipbuilders &amp; Engineers Ltd</t>
  </si>
  <si>
    <t>GRSE</t>
  </si>
  <si>
    <t>Zensar Technologies Ltd</t>
  </si>
  <si>
    <t>ZENSARTECH</t>
  </si>
  <si>
    <t>IFCI Ltd</t>
  </si>
  <si>
    <t>IFCI</t>
  </si>
  <si>
    <t>Asahi India Glass Ltd</t>
  </si>
  <si>
    <t>ASAHIINDIA</t>
  </si>
  <si>
    <t>Zen Technologies Ltd</t>
  </si>
  <si>
    <t>ZENTEC</t>
  </si>
  <si>
    <t>Aptus Value Housing Finance India Ltd</t>
  </si>
  <si>
    <t>APTUS</t>
  </si>
  <si>
    <t>Aarti Industries Ltd</t>
  </si>
  <si>
    <t>AARTIIND</t>
  </si>
  <si>
    <t>Capri Global Capital Ltd</t>
  </si>
  <si>
    <t>CGCL</t>
  </si>
  <si>
    <t>Indegene Ltd</t>
  </si>
  <si>
    <t>INDGN</t>
  </si>
  <si>
    <t>BEML Ltd</t>
  </si>
  <si>
    <t>BEML</t>
  </si>
  <si>
    <t>UTI S&amp;P BSE Sensex ETF</t>
  </si>
  <si>
    <t>UTISENSETF</t>
  </si>
  <si>
    <t>Sonata Software Ltd</t>
  </si>
  <si>
    <t>SONATSOFTW</t>
  </si>
  <si>
    <t>Waaree Renewable Technologies Ltd</t>
  </si>
  <si>
    <t>WAAREERTL</t>
  </si>
  <si>
    <t>Jyothy Labs Ltd</t>
  </si>
  <si>
    <t>JYOTHYLAB</t>
  </si>
  <si>
    <t>Great Eastern Shipping Company Ltd</t>
  </si>
  <si>
    <t>GESHIP</t>
  </si>
  <si>
    <t>ACME Solar Holdings Ltd</t>
  </si>
  <si>
    <t>ACMESOLAR</t>
  </si>
  <si>
    <t>Netweb Technologies India Ltd</t>
  </si>
  <si>
    <t>NETWEB</t>
  </si>
  <si>
    <t>G R Infraprojects Ltd</t>
  </si>
  <si>
    <t>GRINFRA</t>
  </si>
  <si>
    <t>Caplin Point Laboratories Ltd</t>
  </si>
  <si>
    <t>CAPLIPOINT</t>
  </si>
  <si>
    <t>Birlasoft Ltd</t>
  </si>
  <si>
    <t>BSOFT</t>
  </si>
  <si>
    <t>HBL Engineering Ltd</t>
  </si>
  <si>
    <t>HBLPOWER</t>
  </si>
  <si>
    <t>Redington Ltd</t>
  </si>
  <si>
    <t>REDINGTON</t>
  </si>
  <si>
    <t>Technology Hardware</t>
  </si>
  <si>
    <t>Sarda Energy &amp; Minerals Ltd</t>
  </si>
  <si>
    <t>SARDAEN</t>
  </si>
  <si>
    <t>Titagarh Rail Systems Ltd</t>
  </si>
  <si>
    <t>TITAGARH</t>
  </si>
  <si>
    <t>eClerx Services Limited</t>
  </si>
  <si>
    <t>ECLERX</t>
  </si>
  <si>
    <t>Gravita India Ltd</t>
  </si>
  <si>
    <t>GRAVITA</t>
  </si>
  <si>
    <t>Metals - Lead</t>
  </si>
  <si>
    <t>Newgen Software Technologies Ltd</t>
  </si>
  <si>
    <t>NEWGEN</t>
  </si>
  <si>
    <t>PCBL Chemical Ltd</t>
  </si>
  <si>
    <t>PCBL</t>
  </si>
  <si>
    <t>Fine Organic Industries Ltd</t>
  </si>
  <si>
    <t>FINEORG</t>
  </si>
  <si>
    <t>Action Construction Equipment Ltd</t>
  </si>
  <si>
    <t>ACE</t>
  </si>
  <si>
    <t>Heavy Machinery</t>
  </si>
  <si>
    <t>Indian Energy Exchange Ltd</t>
  </si>
  <si>
    <t>IEX</t>
  </si>
  <si>
    <t>Power Trading &amp; Consultancy</t>
  </si>
  <si>
    <t>Sanofi India Ltd</t>
  </si>
  <si>
    <t>SANOFI</t>
  </si>
  <si>
    <t>PVR INOX Ltd</t>
  </si>
  <si>
    <t>PVRINOX</t>
  </si>
  <si>
    <t>Theatres</t>
  </si>
  <si>
    <t>Godrej Agrovet Ltd</t>
  </si>
  <si>
    <t>GODREJAGRO</t>
  </si>
  <si>
    <t>Agro Products</t>
  </si>
  <si>
    <t>CreditAccess Grameen Ltd</t>
  </si>
  <si>
    <t>CREDITACC</t>
  </si>
  <si>
    <t>Marksans Pharma Ltd</t>
  </si>
  <si>
    <t>MARKSANS</t>
  </si>
  <si>
    <t>Welspun Living Ltd</t>
  </si>
  <si>
    <t>WELSPUNLIV</t>
  </si>
  <si>
    <t>KSB Ltd</t>
  </si>
  <si>
    <t>KSB</t>
  </si>
  <si>
    <t>Sagility India Ltd</t>
  </si>
  <si>
    <t>SAGILITY</t>
  </si>
  <si>
    <t>Reliance Power Ltd</t>
  </si>
  <si>
    <t>RPOWER</t>
  </si>
  <si>
    <t>Clean Science and Technology Ltd</t>
  </si>
  <si>
    <t>CLEAN</t>
  </si>
  <si>
    <t>Nava Limited</t>
  </si>
  <si>
    <t>NAVA</t>
  </si>
  <si>
    <t>E I D-Parry (India) Ltd</t>
  </si>
  <si>
    <t>EIDPARRY</t>
  </si>
  <si>
    <t>Sugar</t>
  </si>
  <si>
    <t>Transformers and Rectifiers (India) Ltd</t>
  </si>
  <si>
    <t>TARIL</t>
  </si>
  <si>
    <t>Indiamart Intermesh Ltd</t>
  </si>
  <si>
    <t>INDIAMART</t>
  </si>
  <si>
    <t>Niva Bupa Health Insurance Company Ltd</t>
  </si>
  <si>
    <t>NIVABUPA</t>
  </si>
  <si>
    <t>Glenmark Life Sciences Ltd</t>
  </si>
  <si>
    <t>GLS</t>
  </si>
  <si>
    <t>Tata Teleservices (Maharashtra) Ltd</t>
  </si>
  <si>
    <t>TTML</t>
  </si>
  <si>
    <t>Network18 Media &amp; Investments Ltd</t>
  </si>
  <si>
    <t>NETWORK18</t>
  </si>
  <si>
    <t>Movies &amp; TV Serials</t>
  </si>
  <si>
    <t>Manappuram Finance Ltd</t>
  </si>
  <si>
    <t>MANAPPURAM</t>
  </si>
  <si>
    <t>RITES Ltd</t>
  </si>
  <si>
    <t>RITES</t>
  </si>
  <si>
    <t>Supreme Petrochem Ltd</t>
  </si>
  <si>
    <t>SPLPETRO</t>
  </si>
  <si>
    <t>Aavas Financiers Ltd</t>
  </si>
  <si>
    <t>AAVAS</t>
  </si>
  <si>
    <t>Vardhman Textiles Ltd</t>
  </si>
  <si>
    <t>VTL</t>
  </si>
  <si>
    <t>Cube Highways Trust</t>
  </si>
  <si>
    <t>CUBEINVIT</t>
  </si>
  <si>
    <t>Roads</t>
  </si>
  <si>
    <t>NMDC Steel Ltd</t>
  </si>
  <si>
    <t>NSLNISP</t>
  </si>
  <si>
    <t>Granules India Ltd</t>
  </si>
  <si>
    <t>GRANULES</t>
  </si>
  <si>
    <t>Praj Industries Ltd</t>
  </si>
  <si>
    <t>PRAJIND</t>
  </si>
  <si>
    <t>Inox Wind Energy Ltd</t>
  </si>
  <si>
    <t>IWEL</t>
  </si>
  <si>
    <t>Ingersoll-Rand (India) Ltd</t>
  </si>
  <si>
    <t>INGERRAND</t>
  </si>
  <si>
    <t>City Union Bank Ltd</t>
  </si>
  <si>
    <t>CUB</t>
  </si>
  <si>
    <t>Genus Power Infrastructures Ltd</t>
  </si>
  <si>
    <t>GENUSPOWER</t>
  </si>
  <si>
    <t>Strides Pharma Science Ltd</t>
  </si>
  <si>
    <t>STAR</t>
  </si>
  <si>
    <t>Godawari Power and Ispat Ltd</t>
  </si>
  <si>
    <t>GPIL</t>
  </si>
  <si>
    <t>JM Financial Ltd</t>
  </si>
  <si>
    <t>JMFINANCIL</t>
  </si>
  <si>
    <t>Prudent Corporate Advisory Services Ltd</t>
  </si>
  <si>
    <t>PRUDENT</t>
  </si>
  <si>
    <t>Elecon Engineering Company Ltd</t>
  </si>
  <si>
    <t>ELECON</t>
  </si>
  <si>
    <t>Raymond Lifestyle Ltd</t>
  </si>
  <si>
    <t>RAYMONDLSL</t>
  </si>
  <si>
    <t>Bharat Global Developers Ltd</t>
  </si>
  <si>
    <t>BGDL</t>
  </si>
  <si>
    <t>Computer &amp; Electronics Retail</t>
  </si>
  <si>
    <t>Zydus Wellness Ltd</t>
  </si>
  <si>
    <t>ZYDUSWELL</t>
  </si>
  <si>
    <t>Data Patterns (India) Ltd</t>
  </si>
  <si>
    <t>DATAPATTNS</t>
  </si>
  <si>
    <t>Nuvoco Vistas Corporation Ltd</t>
  </si>
  <si>
    <t>NUVOCO</t>
  </si>
  <si>
    <t>LT Foods Ltd</t>
  </si>
  <si>
    <t>LTFOODS</t>
  </si>
  <si>
    <t>Railtel Corporation of India Ltd</t>
  </si>
  <si>
    <t>RAILTEL</t>
  </si>
  <si>
    <t>Communication &amp; Networking</t>
  </si>
  <si>
    <t>Usha Martin Ltd</t>
  </si>
  <si>
    <t>USHAMART</t>
  </si>
  <si>
    <t>Olectra Greentech Ltd</t>
  </si>
  <si>
    <t>OLECTRA</t>
  </si>
  <si>
    <t>Maharashtra Scooters Ltd</t>
  </si>
  <si>
    <t>MAHSCOOTER</t>
  </si>
  <si>
    <t>Minda Corporation Ltd</t>
  </si>
  <si>
    <t>MINDACORP</t>
  </si>
  <si>
    <t>TTK Prestige Ltd</t>
  </si>
  <si>
    <t>TTKPRESTIG</t>
  </si>
  <si>
    <t>Powergrid Infrastructure Investment Trust</t>
  </si>
  <si>
    <t>PGINVIT</t>
  </si>
  <si>
    <t>Safari Industries (India) Ltd</t>
  </si>
  <si>
    <t>SAFARI</t>
  </si>
  <si>
    <t>Tega Industries Ltd</t>
  </si>
  <si>
    <t>TEGA</t>
  </si>
  <si>
    <t>Eureka Forbes Ltd</t>
  </si>
  <si>
    <t>EUREKAFORB</t>
  </si>
  <si>
    <t>Household Appliances</t>
  </si>
  <si>
    <t>Tips Music Ltd</t>
  </si>
  <si>
    <t>TIPSMUSIC</t>
  </si>
  <si>
    <t>Jaiprakash Power Ventures Ltd</t>
  </si>
  <si>
    <t>JPPOWER</t>
  </si>
  <si>
    <t>MMTC Ltd</t>
  </si>
  <si>
    <t>MMTC</t>
  </si>
  <si>
    <t>RedTape</t>
  </si>
  <si>
    <t>REDTAPE</t>
  </si>
  <si>
    <t>CEAT Ltd</t>
  </si>
  <si>
    <t>CEATLTD</t>
  </si>
  <si>
    <t>Mahanagar Gas Ltd</t>
  </si>
  <si>
    <t>MGL</t>
  </si>
  <si>
    <t>Sanofi Consumer Healthcare India Ltd</t>
  </si>
  <si>
    <t>SANOFICONR</t>
  </si>
  <si>
    <t>Sterling and Wilson Renewable Energy Ltd</t>
  </si>
  <si>
    <t>SWSOLAR</t>
  </si>
  <si>
    <t>Craftsman Automation Ltd</t>
  </si>
  <si>
    <t>CRAFTSMAN</t>
  </si>
  <si>
    <t>Zee Entertainment Enterprises Ltd</t>
  </si>
  <si>
    <t>ZEEL</t>
  </si>
  <si>
    <t>India Cements Ltd</t>
  </si>
  <si>
    <t>INDIACEM</t>
  </si>
  <si>
    <t>Can Fin Homes Ltd</t>
  </si>
  <si>
    <t>CANFINHOME</t>
  </si>
  <si>
    <t>Westlife Foodworld Ltd</t>
  </si>
  <si>
    <t>WESTLIFE</t>
  </si>
  <si>
    <t>Happiest Minds Technologies Ltd</t>
  </si>
  <si>
    <t>HAPPSTMNDS</t>
  </si>
  <si>
    <t>Vesuvius India Ltd</t>
  </si>
  <si>
    <t>VESUVIUS</t>
  </si>
  <si>
    <t>Aether Industries Ltd</t>
  </si>
  <si>
    <t>AETHER</t>
  </si>
  <si>
    <t>Bharat 22 ETF</t>
  </si>
  <si>
    <t>ICICIB22</t>
  </si>
  <si>
    <t>RHI Magnesita India Ltd</t>
  </si>
  <si>
    <t>RHIM</t>
  </si>
  <si>
    <t>INOX India Ltd</t>
  </si>
  <si>
    <t>INOXINDIA</t>
  </si>
  <si>
    <t>Sea-Borne Tankers</t>
  </si>
  <si>
    <t>Bengal &amp; Assam Company Ltd</t>
  </si>
  <si>
    <t>BENGALASM</t>
  </si>
  <si>
    <t>Nippon India ETF Nifty Bank BeES</t>
  </si>
  <si>
    <t>BANKBEES</t>
  </si>
  <si>
    <t>Garware Hi-Tech Films Ltd</t>
  </si>
  <si>
    <t>GRWRHITECH</t>
  </si>
  <si>
    <t>Balrampur Chini Mills Ltd</t>
  </si>
  <si>
    <t>BALRAMCHIN</t>
  </si>
  <si>
    <t>Sammaan Capital Ltd</t>
  </si>
  <si>
    <t>SAMMAANCAP</t>
  </si>
  <si>
    <t>Va Tech Wabag Ltd</t>
  </si>
  <si>
    <t>WABAG</t>
  </si>
  <si>
    <t>Water Management</t>
  </si>
  <si>
    <t>Choice International Ltd</t>
  </si>
  <si>
    <t>CHOICEIN</t>
  </si>
  <si>
    <t>Gujarat Mineral Development Corporation Ltd</t>
  </si>
  <si>
    <t>GMDCLTD</t>
  </si>
  <si>
    <t>Jubilant Ingrevia Ltd</t>
  </si>
  <si>
    <t>JUBLINGREA</t>
  </si>
  <si>
    <t>Metropolis Healthcare Ltd</t>
  </si>
  <si>
    <t>METROPOLIS</t>
  </si>
  <si>
    <t>Vijaya Diagnostic Centre Ltd</t>
  </si>
  <si>
    <t>VIJAYA</t>
  </si>
  <si>
    <t>JK Tyre &amp; Industries Ltd</t>
  </si>
  <si>
    <t>JKTYRE</t>
  </si>
  <si>
    <t>Jammu and Kashmir Bank Ltd</t>
  </si>
  <si>
    <t>J&amp;KBANK</t>
  </si>
  <si>
    <t>Alok Industries Ltd</t>
  </si>
  <si>
    <t>ALOKINDS</t>
  </si>
  <si>
    <t>KPI Green Energy Ltd</t>
  </si>
  <si>
    <t>KPIGREEN</t>
  </si>
  <si>
    <t>ELANTAS Beck India Ltd</t>
  </si>
  <si>
    <t>ELANTAS</t>
  </si>
  <si>
    <t>Kirloskar Pneumatic Company Ltd</t>
  </si>
  <si>
    <t>KIRLPNU</t>
  </si>
  <si>
    <t>Engineers India Ltd</t>
  </si>
  <si>
    <t>ENGINERSIN</t>
  </si>
  <si>
    <t>Reliance Infrastructure Ltd</t>
  </si>
  <si>
    <t>RELINFRA</t>
  </si>
  <si>
    <t>Happy Forgings Ltd</t>
  </si>
  <si>
    <t>HAPPYFORGE</t>
  </si>
  <si>
    <t>Auto, Truck &amp; Motorcycle Parts</t>
  </si>
  <si>
    <t>Mrs. Bectors Food Specialities Ltd</t>
  </si>
  <si>
    <t>BECTORFOOD</t>
  </si>
  <si>
    <t>Syrma SGS Technology Ltd</t>
  </si>
  <si>
    <t>SYRMA</t>
  </si>
  <si>
    <t>Intellect Design Arena Ltd</t>
  </si>
  <si>
    <t>INTELLECT</t>
  </si>
  <si>
    <t>Edelweiss Financial Services Ltd</t>
  </si>
  <si>
    <t>EDELWEISS</t>
  </si>
  <si>
    <t>Alkyl Amines Chemicals Ltd</t>
  </si>
  <si>
    <t>ALKYLAMINE</t>
  </si>
  <si>
    <t>Sapphire Foods India Ltd</t>
  </si>
  <si>
    <t>SAPPHIRE</t>
  </si>
  <si>
    <t>Kirloskar Ferrous Industries Ltd</t>
  </si>
  <si>
    <t>KIRLFER</t>
  </si>
  <si>
    <t>Raymond Ltd</t>
  </si>
  <si>
    <t>RAYMOND</t>
  </si>
  <si>
    <t>Jupiter Life Line Hospitals Ltd</t>
  </si>
  <si>
    <t>JLHL</t>
  </si>
  <si>
    <t>shipping corporation of India Ltd</t>
  </si>
  <si>
    <t>SCI</t>
  </si>
  <si>
    <t>Brookfield India Real Estate Trust</t>
  </si>
  <si>
    <t>BIRET</t>
  </si>
  <si>
    <t>Black Box Ltd</t>
  </si>
  <si>
    <t>BBOX</t>
  </si>
  <si>
    <t>Mastek Ltd</t>
  </si>
  <si>
    <t>MASTEK</t>
  </si>
  <si>
    <t>Honasa Consumer Ltd</t>
  </si>
  <si>
    <t>HONASA</t>
  </si>
  <si>
    <t>RBL Bank Ltd</t>
  </si>
  <si>
    <t>RBLBANK</t>
  </si>
  <si>
    <t>Symphony Ltd</t>
  </si>
  <si>
    <t>SYMPHONY</t>
  </si>
  <si>
    <t>Lemon Tree Hotels Ltd</t>
  </si>
  <si>
    <t>LEMONTREE</t>
  </si>
  <si>
    <t>India Grid Trust</t>
  </si>
  <si>
    <t>INDIGRID</t>
  </si>
  <si>
    <t>Quess Corp Ltd</t>
  </si>
  <si>
    <t>QUESS</t>
  </si>
  <si>
    <t>Employment Services</t>
  </si>
  <si>
    <t>Voltamp Transformers Ltd</t>
  </si>
  <si>
    <t>VOLTAMP</t>
  </si>
  <si>
    <t>Galaxy Surfactants Ltd</t>
  </si>
  <si>
    <t>GALAXYSURF</t>
  </si>
  <si>
    <t>Thomas Cook (India) Ltd</t>
  </si>
  <si>
    <t>THOMASCOOK</t>
  </si>
  <si>
    <t>CE Info Systems Ltd</t>
  </si>
  <si>
    <t>MAPMYINDIA</t>
  </si>
  <si>
    <t>Blue Jet Healthcare Ltd</t>
  </si>
  <si>
    <t>BLUEJET</t>
  </si>
  <si>
    <t>IIFL Capital Services Ltd</t>
  </si>
  <si>
    <t>IIFLSEC</t>
  </si>
  <si>
    <t>Isgec Heavy Engineering Ltd</t>
  </si>
  <si>
    <t>ISGEC</t>
  </si>
  <si>
    <t>ESAB India Ltd</t>
  </si>
  <si>
    <t>ESABINDIA</t>
  </si>
  <si>
    <t>Shakti Pumps (India) Ltd</t>
  </si>
  <si>
    <t>SHAKTIPUMP</t>
  </si>
  <si>
    <t>Cera Sanitaryware Ltd</t>
  </si>
  <si>
    <t>CERA</t>
  </si>
  <si>
    <t>Tanla Platforms Ltd</t>
  </si>
  <si>
    <t>TANLA</t>
  </si>
  <si>
    <t>Latent View Analytics Ltd</t>
  </si>
  <si>
    <t>LATENTVIEW</t>
  </si>
  <si>
    <t>Home First Finance Company India Ltd</t>
  </si>
  <si>
    <t>HOMEFIRST</t>
  </si>
  <si>
    <t>Azad Engineering Ltd</t>
  </si>
  <si>
    <t>AZAD</t>
  </si>
  <si>
    <t>Garware Technical Fibres Ltd</t>
  </si>
  <si>
    <t>GARFIBRES</t>
  </si>
  <si>
    <t>Graphite India Ltd</t>
  </si>
  <si>
    <t>GRAPHITE</t>
  </si>
  <si>
    <t>CCL Products (India) Ltd</t>
  </si>
  <si>
    <t>CCL</t>
  </si>
  <si>
    <t>P N Gadgil Jewellers Ltd</t>
  </si>
  <si>
    <t>PNGJL</t>
  </si>
  <si>
    <t>Ganesh Housing Corp Ltd</t>
  </si>
  <si>
    <t>GANESHHOUC</t>
  </si>
  <si>
    <t>Prism Johnson Ltd</t>
  </si>
  <si>
    <t>PRSMJOHNSN</t>
  </si>
  <si>
    <t>SBFC Finance Ltd</t>
  </si>
  <si>
    <t>SBFC</t>
  </si>
  <si>
    <t>Sansera Engineering Ltd</t>
  </si>
  <si>
    <t>SANSERA</t>
  </si>
  <si>
    <t>Electrosteel Castings Ltd</t>
  </si>
  <si>
    <t>ELECTCAST</t>
  </si>
  <si>
    <t>Just Dial Ltd</t>
  </si>
  <si>
    <t>JUSTDIAL</t>
  </si>
  <si>
    <t>Saregama India Ltd</t>
  </si>
  <si>
    <t>SAREGAMA</t>
  </si>
  <si>
    <t>Insolation Energy Ltd</t>
  </si>
  <si>
    <t>INA</t>
  </si>
  <si>
    <t>Semiconductors</t>
  </si>
  <si>
    <t>Keystone Realtors Ltd</t>
  </si>
  <si>
    <t>RUSTOMJEE</t>
  </si>
  <si>
    <t>ITD Cementation India Ltd</t>
  </si>
  <si>
    <t>ITDCEM</t>
  </si>
  <si>
    <t>Shriram Pistons &amp; Rings Ltd</t>
  </si>
  <si>
    <t>SHRIPISTON</t>
  </si>
  <si>
    <t>KNR Constructions Ltd</t>
  </si>
  <si>
    <t>KNRCON</t>
  </si>
  <si>
    <t>Bajaj Electricals Ltd</t>
  </si>
  <si>
    <t>BAJAJELEC</t>
  </si>
  <si>
    <t>Force Motors Ltd</t>
  </si>
  <si>
    <t>FORCEMOT</t>
  </si>
  <si>
    <t>Allied Blenders and Distillers Ltd</t>
  </si>
  <si>
    <t>ABDL</t>
  </si>
  <si>
    <t>Route Mobile Ltd</t>
  </si>
  <si>
    <t>ROUTE</t>
  </si>
  <si>
    <t>Paradeep Phosphates Ltd</t>
  </si>
  <si>
    <t>PARADEEP</t>
  </si>
  <si>
    <t>Arvind Ltd</t>
  </si>
  <si>
    <t>ARVIND</t>
  </si>
  <si>
    <t>Akums Drugs and Pharmaceuticals Ltd</t>
  </si>
  <si>
    <t>AKUMS</t>
  </si>
  <si>
    <t>National Standard (India) Ltd</t>
  </si>
  <si>
    <t>NATIONSTD</t>
  </si>
  <si>
    <t>Kotak Nifty Bank ETF</t>
  </si>
  <si>
    <t>BANKNIFTY1</t>
  </si>
  <si>
    <t>ASK Automotive Ltd</t>
  </si>
  <si>
    <t>ASKAUTOLTD</t>
  </si>
  <si>
    <t>MedPlus Health Services Ltd</t>
  </si>
  <si>
    <t>MEDPLUS</t>
  </si>
  <si>
    <t>Senco Gold Ltd</t>
  </si>
  <si>
    <t>SENCO</t>
  </si>
  <si>
    <t>Transport Corporation of India Ltd</t>
  </si>
  <si>
    <t>TCI</t>
  </si>
  <si>
    <t>Sheela Foam Ltd</t>
  </si>
  <si>
    <t>SFL</t>
  </si>
  <si>
    <t>Home Furnishing</t>
  </si>
  <si>
    <t>Birla Corporation Ltd</t>
  </si>
  <si>
    <t>BIRLACORPN</t>
  </si>
  <si>
    <t>Epigral Ltd</t>
  </si>
  <si>
    <t>EPIGRAL</t>
  </si>
  <si>
    <t>Time Technoplast Ltd</t>
  </si>
  <si>
    <t>TIMETECHNO</t>
  </si>
  <si>
    <t>Archean Chemical Industries Ltd</t>
  </si>
  <si>
    <t>ACI</t>
  </si>
  <si>
    <t>Procter &amp; Gamble Health Ltd</t>
  </si>
  <si>
    <t>PGHL</t>
  </si>
  <si>
    <t>Gujarat Pipavav Port Ltd</t>
  </si>
  <si>
    <t>GPPL</t>
  </si>
  <si>
    <t>Chennai Petroleum Corporation Ltd</t>
  </si>
  <si>
    <t>CHENNPETRO</t>
  </si>
  <si>
    <t>JK Lakshmi Cement Ltd</t>
  </si>
  <si>
    <t>JKLAKSHMI</t>
  </si>
  <si>
    <t>Ami Organics Ltd</t>
  </si>
  <si>
    <t>AMIORG</t>
  </si>
  <si>
    <t>Aurionpro Solutions Ltd</t>
  </si>
  <si>
    <t>AURIONPRO</t>
  </si>
  <si>
    <t>Shilpa Medicare Ltd</t>
  </si>
  <si>
    <t>SHILPAMED</t>
  </si>
  <si>
    <t>Shree Renuka Sugars Ltd</t>
  </si>
  <si>
    <t>RENUKA</t>
  </si>
  <si>
    <t>Rashtriya Chemicals and Fertilizers Ltd</t>
  </si>
  <si>
    <t>RCF</t>
  </si>
  <si>
    <t>SBI Nifty 50 ETF</t>
  </si>
  <si>
    <t>SETFNIF50</t>
  </si>
  <si>
    <t>BHARAT Bond ETF-April 2023-Growth</t>
  </si>
  <si>
    <t>EBBETF0423</t>
  </si>
  <si>
    <t>Debt</t>
  </si>
  <si>
    <t>Valor Estate Ltd</t>
  </si>
  <si>
    <t>DBREALTY</t>
  </si>
  <si>
    <t>Kama Holdings Ltd</t>
  </si>
  <si>
    <t>KAMAHOLD</t>
  </si>
  <si>
    <t>Rattanindia Enterprises Ltd</t>
  </si>
  <si>
    <t>RTNINDIA</t>
  </si>
  <si>
    <t>EPL Ltd</t>
  </si>
  <si>
    <t>EPL</t>
  </si>
  <si>
    <t>Packaging</t>
  </si>
  <si>
    <t>Gujarat Narmada Valley Fertilizers &amp; Chemicals Ltd</t>
  </si>
  <si>
    <t>GNFC</t>
  </si>
  <si>
    <t>Campus Activewear Ltd</t>
  </si>
  <si>
    <t>CAMPUS</t>
  </si>
  <si>
    <t>Rategain Travel Technologies Ltd</t>
  </si>
  <si>
    <t>RATEGAIN</t>
  </si>
  <si>
    <t>Avanti Feeds Ltd</t>
  </si>
  <si>
    <t>AVANTIFEED</t>
  </si>
  <si>
    <t>Balu Forge Industries Ltd</t>
  </si>
  <si>
    <t>BALUFORGE</t>
  </si>
  <si>
    <t>Maharashtra Seamless Ltd</t>
  </si>
  <si>
    <t>MAHSEAMLES</t>
  </si>
  <si>
    <t>HMT Ltd</t>
  </si>
  <si>
    <t>HMT</t>
  </si>
  <si>
    <t>Power Mech Projects Ltd</t>
  </si>
  <si>
    <t>POWERMECH</t>
  </si>
  <si>
    <t>Religare Enterprises Ltd</t>
  </si>
  <si>
    <t>RELIGARE</t>
  </si>
  <si>
    <t>HEG Ltd</t>
  </si>
  <si>
    <t>HEG</t>
  </si>
  <si>
    <t>Triveni Engineering and Industries Ltd</t>
  </si>
  <si>
    <t>TRIVENI</t>
  </si>
  <si>
    <t>TVS Supply Chain Solutions Ltd</t>
  </si>
  <si>
    <t>TVSSCS</t>
  </si>
  <si>
    <t>Diamond Power Infrastructure Ltd</t>
  </si>
  <si>
    <t>DIACABS</t>
  </si>
  <si>
    <t>Lloyds Engineering Works Ltd</t>
  </si>
  <si>
    <t>LLOYDSENGG</t>
  </si>
  <si>
    <t>F D C Ltd</t>
  </si>
  <si>
    <t>FDC</t>
  </si>
  <si>
    <t>Max Estates Ltd</t>
  </si>
  <si>
    <t>MAXESTATES</t>
  </si>
  <si>
    <t>Anupam Rasayan India Ltd</t>
  </si>
  <si>
    <t>ANURAS</t>
  </si>
  <si>
    <t>HG Infra Engineering Ltd</t>
  </si>
  <si>
    <t>HGINFRA</t>
  </si>
  <si>
    <t>Texmaco Rail &amp; Engineering Ltd</t>
  </si>
  <si>
    <t>TEXRAIL</t>
  </si>
  <si>
    <t>Ion Exchange (India) Ltd</t>
  </si>
  <si>
    <t>IONEXCHANG</t>
  </si>
  <si>
    <t>Environmental Services</t>
  </si>
  <si>
    <t>E2E Networks Ltd</t>
  </si>
  <si>
    <t>E2E</t>
  </si>
  <si>
    <t>PC Jeweller Ltd</t>
  </si>
  <si>
    <t>PCJEWELLER</t>
  </si>
  <si>
    <t>PNC Infratech Ltd</t>
  </si>
  <si>
    <t>PNCINFRA</t>
  </si>
  <si>
    <t>CMS Info Systems Ltd</t>
  </si>
  <si>
    <t>CMSINFO</t>
  </si>
  <si>
    <t>Puravankara Ltd</t>
  </si>
  <si>
    <t>PURVA</t>
  </si>
  <si>
    <t>Equinox India Developments Ltd</t>
  </si>
  <si>
    <t>EMBDL</t>
  </si>
  <si>
    <t>Karnataka Bank Ltd</t>
  </si>
  <si>
    <t>KTKBANK</t>
  </si>
  <si>
    <t>Chemplast Sanmar Ltd</t>
  </si>
  <si>
    <t>CHEMPLASTS</t>
  </si>
  <si>
    <t>Varroc Engineering Ltd</t>
  </si>
  <si>
    <t>VARROC</t>
  </si>
  <si>
    <t>Gujarat State Fertilizers &amp; Chemicals Ltd</t>
  </si>
  <si>
    <t>GSFC</t>
  </si>
  <si>
    <t>Sunteck Realty Ltd</t>
  </si>
  <si>
    <t>SUNTECK</t>
  </si>
  <si>
    <t>Equitas Small Finance Bank Ltd</t>
  </si>
  <si>
    <t>EQUITASBNK</t>
  </si>
  <si>
    <t>Infibeam Avenues Ltd</t>
  </si>
  <si>
    <t>INFIBEAM</t>
  </si>
  <si>
    <t>Arvind Fashions Ltd</t>
  </si>
  <si>
    <t>ARVINDFASN</t>
  </si>
  <si>
    <t>Gallantt Ispat Ltd</t>
  </si>
  <si>
    <t>GALLANTT</t>
  </si>
  <si>
    <t>Protean eGov Technologies Ltd</t>
  </si>
  <si>
    <t>PROTEAN</t>
  </si>
  <si>
    <t>IT Consulting &amp; Other Services</t>
  </si>
  <si>
    <t>GMR Power and Urban Infra Ltd</t>
  </si>
  <si>
    <t>GMRP&amp;UI</t>
  </si>
  <si>
    <t>eMudhra Ltd</t>
  </si>
  <si>
    <t>EMUDHRA</t>
  </si>
  <si>
    <t>Mahindra Lifespace Developers Ltd</t>
  </si>
  <si>
    <t>MAHLIFE</t>
  </si>
  <si>
    <t>PDS Limited</t>
  </si>
  <si>
    <t>PDSL</t>
  </si>
  <si>
    <t>Ethos Ltd</t>
  </si>
  <si>
    <t>ETHOSLTD</t>
  </si>
  <si>
    <t>Orchid Pharma Ltd</t>
  </si>
  <si>
    <t>ORCHPHARMA</t>
  </si>
  <si>
    <t>Sharda Cropchem Ltd</t>
  </si>
  <si>
    <t>SHARDACROP</t>
  </si>
  <si>
    <t>Sandur Manganese and Iron Ores Ltd</t>
  </si>
  <si>
    <t>SANDUMA</t>
  </si>
  <si>
    <t>Juniper Hotels Ltd</t>
  </si>
  <si>
    <t>JUNIPER</t>
  </si>
  <si>
    <t>Indigo Paints Ltd</t>
  </si>
  <si>
    <t>INDIGOPNTS</t>
  </si>
  <si>
    <t>Spicejet Ltd</t>
  </si>
  <si>
    <t>SPICEJET</t>
  </si>
  <si>
    <t>Mahindra Holidays and Resorts India Ltd</t>
  </si>
  <si>
    <t>MHRIL</t>
  </si>
  <si>
    <t>Star Cement Ltd</t>
  </si>
  <si>
    <t>STARCEMENT</t>
  </si>
  <si>
    <t>Pilani Investment And Industries Corporation Ltd</t>
  </si>
  <si>
    <t>PILANIINVS</t>
  </si>
  <si>
    <t>Banco Products (India) Ltd</t>
  </si>
  <si>
    <t>BANCOINDIA</t>
  </si>
  <si>
    <t>Nazara Technologies Ltd</t>
  </si>
  <si>
    <t>NAZARA</t>
  </si>
  <si>
    <t>Theme Parks &amp; Gaming</t>
  </si>
  <si>
    <t>Rajesh Exports Ltd</t>
  </si>
  <si>
    <t>RAJESHEXPO</t>
  </si>
  <si>
    <t>Nesco Ltd</t>
  </si>
  <si>
    <t>NESCO</t>
  </si>
  <si>
    <t>Astra Microwave Products Ltd</t>
  </si>
  <si>
    <t>ASTRAMICRO</t>
  </si>
  <si>
    <t>Dodla Dairy Ltd</t>
  </si>
  <si>
    <t>DODLA</t>
  </si>
  <si>
    <t>Laxmi Organic Industries Ltd</t>
  </si>
  <si>
    <t>LXCHEM</t>
  </si>
  <si>
    <t>Tamilnad Mercantile Bank Ltd</t>
  </si>
  <si>
    <t>TMB</t>
  </si>
  <si>
    <t>Responsive Industries Ltd</t>
  </si>
  <si>
    <t>RESPONIND</t>
  </si>
  <si>
    <t>Building Products - Granite</t>
  </si>
  <si>
    <t>Privi Speciality Chemicals Ltd</t>
  </si>
  <si>
    <t>PRIVISCL</t>
  </si>
  <si>
    <t>V-mart Retail Ltd</t>
  </si>
  <si>
    <t>VMART</t>
  </si>
  <si>
    <t>India Shelter Finance Corporation Ltd</t>
  </si>
  <si>
    <t>INDIASHLTR</t>
  </si>
  <si>
    <t>Orient Cement Ltd</t>
  </si>
  <si>
    <t>ORIENTCEM</t>
  </si>
  <si>
    <t>Piccadily Agro Industries Ltd</t>
  </si>
  <si>
    <t>PICCADIL</t>
  </si>
  <si>
    <t>Kennametal India Ltd</t>
  </si>
  <si>
    <t>KENNAMET</t>
  </si>
  <si>
    <t>RattanIndia Power Ltd</t>
  </si>
  <si>
    <t>RTNPOWER</t>
  </si>
  <si>
    <t>JK Paper Ltd</t>
  </si>
  <si>
    <t>JKPAPER</t>
  </si>
  <si>
    <t>Paper Products</t>
  </si>
  <si>
    <t>Sundaram Finance Holdings Ltd</t>
  </si>
  <si>
    <t>SUNDARMHLD</t>
  </si>
  <si>
    <t>National Highways Infra Trust</t>
  </si>
  <si>
    <t>NHIT</t>
  </si>
  <si>
    <t>Dhanuka Agritech Ltd</t>
  </si>
  <si>
    <t>DHANUKA</t>
  </si>
  <si>
    <t>Shoppers Stop Ltd</t>
  </si>
  <si>
    <t>SHOPERSTOP</t>
  </si>
  <si>
    <t>Tilaknagar Industries Ltd</t>
  </si>
  <si>
    <t>TI</t>
  </si>
  <si>
    <t>BHARAT Bond ETF-April 2030-Growth</t>
  </si>
  <si>
    <t>EBBETF0430</t>
  </si>
  <si>
    <t>V I P Industries Ltd</t>
  </si>
  <si>
    <t>VIPIND</t>
  </si>
  <si>
    <t>Ujjivan Small Finance Bank Ltd</t>
  </si>
  <si>
    <t>UJJIVANSFB</t>
  </si>
  <si>
    <t>Anup Engineering Ltd</t>
  </si>
  <si>
    <t>ANUP</t>
  </si>
  <si>
    <t>Greenlam Industries Ltd</t>
  </si>
  <si>
    <t>GREENLAM</t>
  </si>
  <si>
    <t>Building Products - Laminates</t>
  </si>
  <si>
    <t>Healthcare Global Enterprises Ltd</t>
  </si>
  <si>
    <t>HCG</t>
  </si>
  <si>
    <t>IFB Industries Ltd</t>
  </si>
  <si>
    <t>IFBIND</t>
  </si>
  <si>
    <t>BHARAT Bond ETF-April 2032</t>
  </si>
  <si>
    <t>BBETF0432</t>
  </si>
  <si>
    <t>Ahluwalia Contracts (India) Ltd</t>
  </si>
  <si>
    <t>AHLUCONT</t>
  </si>
  <si>
    <t>Bansal Wire Industries Ltd</t>
  </si>
  <si>
    <t>BANSALWIRE</t>
  </si>
  <si>
    <t>TD Power Systems Ltd</t>
  </si>
  <si>
    <t>TDPOWERSYS</t>
  </si>
  <si>
    <t>Ashoka Buildcon Ltd</t>
  </si>
  <si>
    <t>ASHOKA</t>
  </si>
  <si>
    <t>Bondada Engineering Ltd</t>
  </si>
  <si>
    <t>BONDADA</t>
  </si>
  <si>
    <t>KRBL Ltd</t>
  </si>
  <si>
    <t>KRBL</t>
  </si>
  <si>
    <t>Man Infraconstruction Ltd</t>
  </si>
  <si>
    <t>MANINFRA</t>
  </si>
  <si>
    <t>Balaji Amines Ltd</t>
  </si>
  <si>
    <t>BALAMINES</t>
  </si>
  <si>
    <t>Skipper Ltd</t>
  </si>
  <si>
    <t>SKIPPER</t>
  </si>
  <si>
    <t>Sudarshan Chemical Industries Ltd</t>
  </si>
  <si>
    <t>SUDARSCHEM</t>
  </si>
  <si>
    <t>India Infrastructure Trust</t>
  </si>
  <si>
    <t>INFRATRUST</t>
  </si>
  <si>
    <t>Dilip Buildcon Ltd</t>
  </si>
  <si>
    <t>DBL</t>
  </si>
  <si>
    <t>Kesoram Industries Ltd</t>
  </si>
  <si>
    <t>KESORAMIND</t>
  </si>
  <si>
    <t>Sun Pharma Advanced Research Co Ltd</t>
  </si>
  <si>
    <t>SPARC</t>
  </si>
  <si>
    <t>Refex Industries Ltd</t>
  </si>
  <si>
    <t>REFEX</t>
  </si>
  <si>
    <t>Suprajit Engineering Ltd</t>
  </si>
  <si>
    <t>SUPRAJIT</t>
  </si>
  <si>
    <t>Indinfravit Trust</t>
  </si>
  <si>
    <t>INTERISE</t>
  </si>
  <si>
    <t>Unichem Laboratories Ltd</t>
  </si>
  <si>
    <t>UNICHEMLAB</t>
  </si>
  <si>
    <t>Indo Count Industries Ltd</t>
  </si>
  <si>
    <t>ICIL</t>
  </si>
  <si>
    <t>Hindustan Foods Ltd</t>
  </si>
  <si>
    <t>HNDFDS</t>
  </si>
  <si>
    <t>Niit Learning Systems Ltd</t>
  </si>
  <si>
    <t>NIITMTS</t>
  </si>
  <si>
    <t>Education Services</t>
  </si>
  <si>
    <t>Gokaldas Exports Ltd</t>
  </si>
  <si>
    <t>GOKEX</t>
  </si>
  <si>
    <t>Gabriel India Ltd</t>
  </si>
  <si>
    <t>GABRIEL</t>
  </si>
  <si>
    <t>Lloyds Enterprises Ltd</t>
  </si>
  <si>
    <t>LLOYDSENT</t>
  </si>
  <si>
    <t>Trading Companies &amp; Distributors</t>
  </si>
  <si>
    <t>Welspun Enterprises Ltd</t>
  </si>
  <si>
    <t>WELENT</t>
  </si>
  <si>
    <t>Moil Ltd</t>
  </si>
  <si>
    <t>MOIL</t>
  </si>
  <si>
    <t>Mining - Manganese</t>
  </si>
  <si>
    <t>Surya Roshni Ltd</t>
  </si>
  <si>
    <t>SURYAROSNI</t>
  </si>
  <si>
    <t>Tarc Ltd</t>
  </si>
  <si>
    <t>TARC</t>
  </si>
  <si>
    <t>ICRA Ltd</t>
  </si>
  <si>
    <t>ICRA</t>
  </si>
  <si>
    <t>Mishra Dhatu Nigam Ltd</t>
  </si>
  <si>
    <t>MIDHANI</t>
  </si>
  <si>
    <t>Manorama Industries Ltd</t>
  </si>
  <si>
    <t>MANORAMA</t>
  </si>
  <si>
    <t>South Indian Bank Ltd</t>
  </si>
  <si>
    <t>SOUTHBANK</t>
  </si>
  <si>
    <t>Ganesha Ecosphere Ltd</t>
  </si>
  <si>
    <t>GANECOS</t>
  </si>
  <si>
    <t>Hindustan Construction Company Ltd</t>
  </si>
  <si>
    <t>HCC</t>
  </si>
  <si>
    <t>Ujaas Energy Ltd</t>
  </si>
  <si>
    <t>UEL</t>
  </si>
  <si>
    <t>Share India Securities Ltd</t>
  </si>
  <si>
    <t>SHAREINDIA</t>
  </si>
  <si>
    <t>Rallis India Ltd</t>
  </si>
  <si>
    <t>RALLIS</t>
  </si>
  <si>
    <t>AGI Greenpac Ltd</t>
  </si>
  <si>
    <t>AGI</t>
  </si>
  <si>
    <t>Entero Healthcare Solutions Ltd</t>
  </si>
  <si>
    <t>ENTERO</t>
  </si>
  <si>
    <t>Kovai Medical Center and Hospital Ltd</t>
  </si>
  <si>
    <t>KOVAI</t>
  </si>
  <si>
    <t>Aarti Pharmalabs Ltd</t>
  </si>
  <si>
    <t>AARTIPHARM</t>
  </si>
  <si>
    <t>Aditya Vision Ltd</t>
  </si>
  <si>
    <t>AVL</t>
  </si>
  <si>
    <t>Retail - Speciality</t>
  </si>
  <si>
    <t>Network People Services Technologies Ltd</t>
  </si>
  <si>
    <t>NPST</t>
  </si>
  <si>
    <t>Go Fashion (India) Ltd</t>
  </si>
  <si>
    <t>GOCOLORS</t>
  </si>
  <si>
    <t>Gujarat Alkalies And Chemicals Ltd</t>
  </si>
  <si>
    <t>GUJALKALI</t>
  </si>
  <si>
    <t>Le Travenues Technology Ltd</t>
  </si>
  <si>
    <t>IXIGO</t>
  </si>
  <si>
    <t>Technocraft Industries (India) Ltd</t>
  </si>
  <si>
    <t>TIIL</t>
  </si>
  <si>
    <t>Sharda Motor Industries Ltd</t>
  </si>
  <si>
    <t>SHARDAMOTR</t>
  </si>
  <si>
    <t>Borosil Renewables Ltd</t>
  </si>
  <si>
    <t>BORORENEW</t>
  </si>
  <si>
    <t>Housewares</t>
  </si>
  <si>
    <t>Elcid Investments Ltd</t>
  </si>
  <si>
    <t>ELCIDIN</t>
  </si>
  <si>
    <t>Sterlite Technologies Ltd</t>
  </si>
  <si>
    <t>STLTECH</t>
  </si>
  <si>
    <t>R Systems International Ltd</t>
  </si>
  <si>
    <t>RSYSTEMS</t>
  </si>
  <si>
    <t>Shilchar Technologies Ltd</t>
  </si>
  <si>
    <t>SHILCTECH</t>
  </si>
  <si>
    <t>Jindal Worldwide Ltd</t>
  </si>
  <si>
    <t>JINDWORLD</t>
  </si>
  <si>
    <t>Rolex Rings Ltd</t>
  </si>
  <si>
    <t>ROLEXRINGS</t>
  </si>
  <si>
    <t>WPIL Ltd</t>
  </si>
  <si>
    <t>WPIL</t>
  </si>
  <si>
    <t>Cartrade Tech Ltd</t>
  </si>
  <si>
    <t>CARTRADE</t>
  </si>
  <si>
    <t>Innova Captab Ltd</t>
  </si>
  <si>
    <t>INNOVACAP</t>
  </si>
  <si>
    <t>Gujarat Ambuja Exports Ltd</t>
  </si>
  <si>
    <t>GAEL</t>
  </si>
  <si>
    <t>Gopal Snacks Ltd</t>
  </si>
  <si>
    <t>GOPAL</t>
  </si>
  <si>
    <t>Avalon Technologies Ltd</t>
  </si>
  <si>
    <t>AVALON</t>
  </si>
  <si>
    <t>SIS Ltd</t>
  </si>
  <si>
    <t>SIS</t>
  </si>
  <si>
    <t>Pricol Ltd</t>
  </si>
  <si>
    <t>PRICOLLTD</t>
  </si>
  <si>
    <t>GHCL Ltd</t>
  </si>
  <si>
    <t>GHCL</t>
  </si>
  <si>
    <t>Zaggle Prepaid Ocean Services Ltd</t>
  </si>
  <si>
    <t>ZAGGLE</t>
  </si>
  <si>
    <t>GMM Pfaudler Ltd</t>
  </si>
  <si>
    <t>GMMPFAUDLR</t>
  </si>
  <si>
    <t>Websol Energy System Ltd</t>
  </si>
  <si>
    <t>WEBELSOLAR</t>
  </si>
  <si>
    <t>Inox Green Energy Services Ltd</t>
  </si>
  <si>
    <t>INOXGREEN</t>
  </si>
  <si>
    <t>Lux Industries Ltd</t>
  </si>
  <si>
    <t>LUXIND</t>
  </si>
  <si>
    <t>VST Industries Ltd</t>
  </si>
  <si>
    <t>VSTIND</t>
  </si>
  <si>
    <t>Easy Trip Planners Ltd</t>
  </si>
  <si>
    <t>EASEMYTRIP</t>
  </si>
  <si>
    <t>DB Corp Ltd</t>
  </si>
  <si>
    <t>DBCORP</t>
  </si>
  <si>
    <t>Publishing</t>
  </si>
  <si>
    <t>National Fertilizers Ltd</t>
  </si>
  <si>
    <t>NFL</t>
  </si>
  <si>
    <t>Allcargo Logistics Ltd</t>
  </si>
  <si>
    <t>ALLCARGO</t>
  </si>
  <si>
    <t>Gulf Oil Lubricants India Ltd</t>
  </si>
  <si>
    <t>GULFOILLUB</t>
  </si>
  <si>
    <t>Supriya Lifescience Ltd</t>
  </si>
  <si>
    <t>SUPRIYA</t>
  </si>
  <si>
    <t>Jai Corp Ltd</t>
  </si>
  <si>
    <t>JAICORPLTD</t>
  </si>
  <si>
    <t>Thyrocare Technologies Ltd</t>
  </si>
  <si>
    <t>THYROCARE</t>
  </si>
  <si>
    <t>Thangamayil Jewellery Ltd</t>
  </si>
  <si>
    <t>THANGAMAYL</t>
  </si>
  <si>
    <t>Yatharth Hospital &amp; Trauma Care Services Ltd</t>
  </si>
  <si>
    <t>YATHARTH</t>
  </si>
  <si>
    <t>MAS Financial Services Ltd</t>
  </si>
  <si>
    <t>MASFIN</t>
  </si>
  <si>
    <t>Ceigall India Ltd</t>
  </si>
  <si>
    <t>CEIGALL</t>
  </si>
  <si>
    <t>Optiemus Infracom Ltd</t>
  </si>
  <si>
    <t>OPTIEMUS</t>
  </si>
  <si>
    <t>Johnson Controls-Hitachi Air Conditioning India Ltd</t>
  </si>
  <si>
    <t>JCHAC</t>
  </si>
  <si>
    <t>Nippon India ETF Gold BeES</t>
  </si>
  <si>
    <t>GOLDBEES</t>
  </si>
  <si>
    <t>Gold</t>
  </si>
  <si>
    <t>J Kumar Infraprojects Ltd</t>
  </si>
  <si>
    <t>JKIL</t>
  </si>
  <si>
    <t>CSB Bank Ltd</t>
  </si>
  <si>
    <t>CSBBANK</t>
  </si>
  <si>
    <t>Rain Industries Ltd</t>
  </si>
  <si>
    <t>RAIN</t>
  </si>
  <si>
    <t>Sundaram Clayton Ltd</t>
  </si>
  <si>
    <t>SUNCLAY</t>
  </si>
  <si>
    <t>Shaily Engineering Plastics Ltd</t>
  </si>
  <si>
    <t>SHAILY</t>
  </si>
  <si>
    <t>Borosil Ltd</t>
  </si>
  <si>
    <t>BOROLTD</t>
  </si>
  <si>
    <t>Neogen Chemicals Ltd</t>
  </si>
  <si>
    <t>NEOGEN</t>
  </si>
  <si>
    <t>MTAR Technologies Ltd</t>
  </si>
  <si>
    <t>MTARTECH</t>
  </si>
  <si>
    <t>Cyient DLM Ltd</t>
  </si>
  <si>
    <t>CYIENTDLM</t>
  </si>
  <si>
    <t>PTC India Ltd</t>
  </si>
  <si>
    <t>PTC</t>
  </si>
  <si>
    <t>Hikal Ltd</t>
  </si>
  <si>
    <t>HIKAL</t>
  </si>
  <si>
    <t>Jeena Sikho Lifecare Ltd</t>
  </si>
  <si>
    <t>JSLL</t>
  </si>
  <si>
    <t>India Tourism Development Corp Ltd</t>
  </si>
  <si>
    <t>ITDC</t>
  </si>
  <si>
    <t>Awfis Space Solutions Ltd</t>
  </si>
  <si>
    <t>AWFIS</t>
  </si>
  <si>
    <t>Prince Pipes and Fittings Ltd</t>
  </si>
  <si>
    <t>PRINCEPIPE</t>
  </si>
  <si>
    <t>Bharat Rasayan Ltd</t>
  </si>
  <si>
    <t>BHARATRAS</t>
  </si>
  <si>
    <t>Nalwa Sons Investments Ltd</t>
  </si>
  <si>
    <t>NSIL</t>
  </si>
  <si>
    <t>Orient Electric Ltd</t>
  </si>
  <si>
    <t>ORIENTELEC</t>
  </si>
  <si>
    <t>Heidelbergcement India Ltd</t>
  </si>
  <si>
    <t>HEIDELBERG</t>
  </si>
  <si>
    <t>Sky Gold Ltd</t>
  </si>
  <si>
    <t>SKYGOLD</t>
  </si>
  <si>
    <t>Wonderla Holidays Ltd</t>
  </si>
  <si>
    <t>WONDERLA</t>
  </si>
  <si>
    <t>Magellanic Cloud Ltd</t>
  </si>
  <si>
    <t>MCLOUD</t>
  </si>
  <si>
    <t>Pearl Global Industries Ltd</t>
  </si>
  <si>
    <t>PGIL</t>
  </si>
  <si>
    <t>Grauer And Weil (India) Ltd</t>
  </si>
  <si>
    <t>GRAUWEIL</t>
  </si>
  <si>
    <t>Pitti Engineering Ltd</t>
  </si>
  <si>
    <t>PITTIENG</t>
  </si>
  <si>
    <t>SeQuent Scientific Ltd</t>
  </si>
  <si>
    <t>SEQUENT</t>
  </si>
  <si>
    <t>Kirloskar Industries Ltd</t>
  </si>
  <si>
    <t>KIRLOSIND</t>
  </si>
  <si>
    <t>KRN Heat Exchanger and Refrigeration Ltd</t>
  </si>
  <si>
    <t>KRN</t>
  </si>
  <si>
    <t>Rajoo Engineers Ltd</t>
  </si>
  <si>
    <t>RAJOOENG</t>
  </si>
  <si>
    <t>Dynamatic Technologies Ltd</t>
  </si>
  <si>
    <t>DYNAMATECH</t>
  </si>
  <si>
    <t>Oriana Power Ltd</t>
  </si>
  <si>
    <t>ORIANA</t>
  </si>
  <si>
    <t>VRL Logistics Ltd</t>
  </si>
  <si>
    <t>VRLLOG</t>
  </si>
  <si>
    <t>Gokul Agro Resources Ltd</t>
  </si>
  <si>
    <t>GOKULAGRO</t>
  </si>
  <si>
    <t>Hemisphere Properties India Ltd</t>
  </si>
  <si>
    <t>HEMIPROP</t>
  </si>
  <si>
    <t>Marsons Ltd</t>
  </si>
  <si>
    <t>MARSONS</t>
  </si>
  <si>
    <t>Tinplate Company of India Ltd</t>
  </si>
  <si>
    <t>TINPLATE</t>
  </si>
  <si>
    <t>Hawkins Cookers Ltd</t>
  </si>
  <si>
    <t>HAWKINCOOK</t>
  </si>
  <si>
    <t>Orissa Minerals Development Company Ltd</t>
  </si>
  <si>
    <t>ORISSAMINE</t>
  </si>
  <si>
    <t>TeamLease Services Ltd</t>
  </si>
  <si>
    <t>TEAMLEASE</t>
  </si>
  <si>
    <t>Vaibhav Global Ltd</t>
  </si>
  <si>
    <t>VAIBHAVGBL</t>
  </si>
  <si>
    <t>Nippon India ETF Nifty 50 BeES</t>
  </si>
  <si>
    <t>NIFTYBEES</t>
  </si>
  <si>
    <t>Heritage Foods Ltd</t>
  </si>
  <si>
    <t>HERITGFOOD</t>
  </si>
  <si>
    <t>MSTC Ltd</t>
  </si>
  <si>
    <t>MSTCLTD</t>
  </si>
  <si>
    <t>Jain Irrigation Systems Ltd</t>
  </si>
  <si>
    <t>JISLJALEQS</t>
  </si>
  <si>
    <t>Agricultural &amp; Farm Machinery</t>
  </si>
  <si>
    <t>SG Mart Ltd</t>
  </si>
  <si>
    <t>SGMART</t>
  </si>
  <si>
    <t>Renewable Electricity</t>
  </si>
  <si>
    <t>Harsha Engineers International Ltd</t>
  </si>
  <si>
    <t>HARSHA</t>
  </si>
  <si>
    <t>Nocil Ltd</t>
  </si>
  <si>
    <t>NOCIL</t>
  </si>
  <si>
    <t>Bannari Amman Sugars Ltd</t>
  </si>
  <si>
    <t>BANARISUG</t>
  </si>
  <si>
    <t>Styrenix Performance Materials Ltd</t>
  </si>
  <si>
    <t>STYRENIX</t>
  </si>
  <si>
    <t>Jana Small Finance Bank Ltd</t>
  </si>
  <si>
    <t>JSFB</t>
  </si>
  <si>
    <t>Moschip Technologies Ltd</t>
  </si>
  <si>
    <t>MOSCHIP</t>
  </si>
  <si>
    <t>Kaveri Seed Company Ltd</t>
  </si>
  <si>
    <t>KSCL</t>
  </si>
  <si>
    <t>Seeds</t>
  </si>
  <si>
    <t>Rossari Biotech Ltd</t>
  </si>
  <si>
    <t>ROSSARI</t>
  </si>
  <si>
    <t>Patel Engineering Ltd</t>
  </si>
  <si>
    <t>PATELENG</t>
  </si>
  <si>
    <t>Advanced Enzyme Technologies Ltd</t>
  </si>
  <si>
    <t>ADVENZYMES</t>
  </si>
  <si>
    <t>Bombay Dyeing and Mfg Co Ltd</t>
  </si>
  <si>
    <t>BOMDYEING</t>
  </si>
  <si>
    <t>Aarti Drugs Ltd</t>
  </si>
  <si>
    <t>AARTIDRUGS</t>
  </si>
  <si>
    <t>Gateway Distriparks Ltd</t>
  </si>
  <si>
    <t>GATEWAY</t>
  </si>
  <si>
    <t>EMS Ltd</t>
  </si>
  <si>
    <t>EMSLIMITED</t>
  </si>
  <si>
    <t>Sri Adhikari Brothers Television Network Ltd</t>
  </si>
  <si>
    <t>SABTNL</t>
  </si>
  <si>
    <t>Indian Metals and Ferro Alloys Ltd</t>
  </si>
  <si>
    <t>IMFA</t>
  </si>
  <si>
    <t>Solara Active Pharma Sciences Ltd</t>
  </si>
  <si>
    <t>SOLARA</t>
  </si>
  <si>
    <t>Avantel Ltd</t>
  </si>
  <si>
    <t>AVANTEL</t>
  </si>
  <si>
    <t>JTEKT India Ltd</t>
  </si>
  <si>
    <t>JTEKTINDIA</t>
  </si>
  <si>
    <t>Greenpanel Industries Ltd</t>
  </si>
  <si>
    <t>GREENPANEL</t>
  </si>
  <si>
    <t>Gufic Biosciences Ltd</t>
  </si>
  <si>
    <t>GUFICBIO</t>
  </si>
  <si>
    <t>Bharat Bijlee Ltd</t>
  </si>
  <si>
    <t>BBL</t>
  </si>
  <si>
    <t>Bhagiradha Chemicals and Industries Ltd</t>
  </si>
  <si>
    <t>BHAGCHEM</t>
  </si>
  <si>
    <t>Jamna Auto Industries Ltd</t>
  </si>
  <si>
    <t>JAMNAAUTO</t>
  </si>
  <si>
    <t>Morepen Laboratories Ltd</t>
  </si>
  <si>
    <t>MOREPENLAB</t>
  </si>
  <si>
    <t>Shrem InvIT</t>
  </si>
  <si>
    <t>SHREMINVIT</t>
  </si>
  <si>
    <t>Restaurant Brands Asia Ltd</t>
  </si>
  <si>
    <t>RBA</t>
  </si>
  <si>
    <t>CARE Ratings Ltd</t>
  </si>
  <si>
    <t>CARERATING</t>
  </si>
  <si>
    <t>Uflex Ltd</t>
  </si>
  <si>
    <t>UFLEX</t>
  </si>
  <si>
    <t>Kitex Garments Ltd</t>
  </si>
  <si>
    <t>KITEX</t>
  </si>
  <si>
    <t>Epack Durable Ltd</t>
  </si>
  <si>
    <t>EPACK</t>
  </si>
  <si>
    <t>LS Industries Ltd</t>
  </si>
  <si>
    <t>LSIND</t>
  </si>
  <si>
    <t>Utkarsh Small Finance Bank Ltd</t>
  </si>
  <si>
    <t>UTKARSHBNK</t>
  </si>
  <si>
    <t>Arvind Smartspaces Ltd</t>
  </si>
  <si>
    <t>ARVSMART</t>
  </si>
  <si>
    <t>Medi Assist Healthcare Services Ltd</t>
  </si>
  <si>
    <t>MEDIASSIST</t>
  </si>
  <si>
    <t>Fiem Industries Ltd</t>
  </si>
  <si>
    <t>FIEMIND</t>
  </si>
  <si>
    <t>Subros Ltd</t>
  </si>
  <si>
    <t>SUBROS</t>
  </si>
  <si>
    <t>Samhi Hotels Ltd</t>
  </si>
  <si>
    <t>SAMHI</t>
  </si>
  <si>
    <t>Bajaj Hindusthan Sugar Ltd</t>
  </si>
  <si>
    <t>BAJAJHIND</t>
  </si>
  <si>
    <t>LG Balakrishnan &amp; Bros Ltd</t>
  </si>
  <si>
    <t>LGBBROSLTD</t>
  </si>
  <si>
    <t>Jayaswal Neco Industries Ltd</t>
  </si>
  <si>
    <t>JAYNECOIND</t>
  </si>
  <si>
    <t>Greenply Industries Ltd</t>
  </si>
  <si>
    <t>GREENPLY</t>
  </si>
  <si>
    <t>Paisalo Digital Ltd</t>
  </si>
  <si>
    <t>PAISALO</t>
  </si>
  <si>
    <t>V2 Retail Ltd</t>
  </si>
  <si>
    <t>V2RETAIL</t>
  </si>
  <si>
    <t>Greaves Cotton Ltd</t>
  </si>
  <si>
    <t>GREAVESCOT</t>
  </si>
  <si>
    <t>VST Tillers Tractors Ltd</t>
  </si>
  <si>
    <t>VSTTILLERS</t>
  </si>
  <si>
    <t>Paras Defence and Space Technologies Ltd</t>
  </si>
  <si>
    <t>PARAS</t>
  </si>
  <si>
    <t>Shanthi Gears Ltd</t>
  </si>
  <si>
    <t>SHANTIGEAR</t>
  </si>
  <si>
    <t>Artemis Medicare Services Ltd</t>
  </si>
  <si>
    <t>ARTEMISMED</t>
  </si>
  <si>
    <t>Imagicaaworld Entertainment Ltd</t>
  </si>
  <si>
    <t>IMAGICAA</t>
  </si>
  <si>
    <t>Servotech Power Systems Ltd</t>
  </si>
  <si>
    <t>SERVOTECH</t>
  </si>
  <si>
    <t>Fineotex Chemical Ltd</t>
  </si>
  <si>
    <t>FCL</t>
  </si>
  <si>
    <t>Northern ARC Capital Ltd</t>
  </si>
  <si>
    <t>NORTHARC</t>
  </si>
  <si>
    <t>Stylam Industries Ltd</t>
  </si>
  <si>
    <t>STYLAMIND</t>
  </si>
  <si>
    <t>Polyplex Corp Ltd</t>
  </si>
  <si>
    <t>POLYPLEX</t>
  </si>
  <si>
    <t>Indraprastha Medical Corporation Ltd</t>
  </si>
  <si>
    <t>INDRAMEDCO</t>
  </si>
  <si>
    <t>Ramky Infrastructure Ltd</t>
  </si>
  <si>
    <t>RAMKY</t>
  </si>
  <si>
    <t>S H Kelkar and Company Ltd</t>
  </si>
  <si>
    <t>SHK</t>
  </si>
  <si>
    <t>K.P. Energy Ltd</t>
  </si>
  <si>
    <t>KPEL</t>
  </si>
  <si>
    <t>Summit Securities Ltd</t>
  </si>
  <si>
    <t>SUMMITSEC</t>
  </si>
  <si>
    <t>IRB InvIT Fund</t>
  </si>
  <si>
    <t>IRBINVIT</t>
  </si>
  <si>
    <t>Motilal Oswal NASDAQ 100 ETF</t>
  </si>
  <si>
    <t>MON100</t>
  </si>
  <si>
    <t>Prime Focus Ltd</t>
  </si>
  <si>
    <t>PFOCUS</t>
  </si>
  <si>
    <t>Animation</t>
  </si>
  <si>
    <t>Kewal Kiran Clothing Ltd</t>
  </si>
  <si>
    <t>KKCL</t>
  </si>
  <si>
    <t>Dhani Services Ltd</t>
  </si>
  <si>
    <t>DHANI</t>
  </si>
  <si>
    <t>Nirlon Ltd</t>
  </si>
  <si>
    <t>NIRLON</t>
  </si>
  <si>
    <t>TCNS Clothing Co Ltd</t>
  </si>
  <si>
    <t>TCNSBRANDS</t>
  </si>
  <si>
    <t>JTL Industries Ltd</t>
  </si>
  <si>
    <t>JTLIND</t>
  </si>
  <si>
    <t>Balmer Lawrie and Company Ltd</t>
  </si>
  <si>
    <t>BALMLAWRIE</t>
  </si>
  <si>
    <t>Fedbank Financial Services Ltd</t>
  </si>
  <si>
    <t>FEDFINA</t>
  </si>
  <si>
    <t>Cigniti Technologies Ltd</t>
  </si>
  <si>
    <t>CIGNITITEC</t>
  </si>
  <si>
    <t>Sindhu Trade Links Ltd</t>
  </si>
  <si>
    <t>SINDHUTRAD</t>
  </si>
  <si>
    <t>Hubtown Ltd</t>
  </si>
  <si>
    <t>HUBTOWN</t>
  </si>
  <si>
    <t>Raghav Productivity Enhancers Ltd</t>
  </si>
  <si>
    <t>RPEL</t>
  </si>
  <si>
    <t>Jindal Poly Films Ltd</t>
  </si>
  <si>
    <t>JINDALPOLY</t>
  </si>
  <si>
    <t>BF Utilities Ltd</t>
  </si>
  <si>
    <t>BFUTILITIE</t>
  </si>
  <si>
    <t>Dishman Carbogen Amcis Ltd</t>
  </si>
  <si>
    <t>DCAL</t>
  </si>
  <si>
    <t>SEPC Ltd</t>
  </si>
  <si>
    <t>SEPC</t>
  </si>
  <si>
    <t>Sunflag Iron and Steel Co Ltd</t>
  </si>
  <si>
    <t>SUNFLAG</t>
  </si>
  <si>
    <t>DCB Bank Ltd</t>
  </si>
  <si>
    <t>DCBBANK</t>
  </si>
  <si>
    <t>La Opala R G Ltd</t>
  </si>
  <si>
    <t>LAOPALA</t>
  </si>
  <si>
    <t>West Coast Paper Mills Ltd</t>
  </si>
  <si>
    <t>WSTCSTPAPR</t>
  </si>
  <si>
    <t>India Glycols Ltd</t>
  </si>
  <si>
    <t>INDIAGLYCO</t>
  </si>
  <si>
    <t>DCX Systems Ltd</t>
  </si>
  <si>
    <t>DCXINDIA</t>
  </si>
  <si>
    <t>D P Abhushan Ltd</t>
  </si>
  <si>
    <t>DPABHUSHAN</t>
  </si>
  <si>
    <t>Exicom Tele-Systems Ltd</t>
  </si>
  <si>
    <t>EXICOM</t>
  </si>
  <si>
    <t>Eraaya Lifespaces Ltd</t>
  </si>
  <si>
    <t>ERAAYA</t>
  </si>
  <si>
    <t>Swaraj Engines Ltd</t>
  </si>
  <si>
    <t>SWARAJENG</t>
  </si>
  <si>
    <t>SJS Enterprises Ltd</t>
  </si>
  <si>
    <t>SJS</t>
  </si>
  <si>
    <t>IndoStar Capital Finance Ltd</t>
  </si>
  <si>
    <t>INDOSTAR</t>
  </si>
  <si>
    <t>Kingfa Science and Technology (India) Ltd</t>
  </si>
  <si>
    <t>KINGFA</t>
  </si>
  <si>
    <t>Shivalik Bimetal Controls Ltd</t>
  </si>
  <si>
    <t>SBCL</t>
  </si>
  <si>
    <t>RPG Life Sciences Limited</t>
  </si>
  <si>
    <t>RPGLIFE</t>
  </si>
  <si>
    <t>MPS Ltd</t>
  </si>
  <si>
    <t>MPSLTD</t>
  </si>
  <si>
    <t>Lumax AutoTechnologies Ltd</t>
  </si>
  <si>
    <t>LUMAXTECH</t>
  </si>
  <si>
    <t>Vishnu Prakash R Punglia Ltd</t>
  </si>
  <si>
    <t>VPRPL</t>
  </si>
  <si>
    <t>Fischer Medical Ventures Ltd</t>
  </si>
  <si>
    <t>FISCHER</t>
  </si>
  <si>
    <t>KDDL Ltd</t>
  </si>
  <si>
    <t>KDDL</t>
  </si>
  <si>
    <t>Hi-Tech Pipes Ltd</t>
  </si>
  <si>
    <t>HITECH</t>
  </si>
  <si>
    <t>JNK India Ltd</t>
  </si>
  <si>
    <t>JNKINDIA</t>
  </si>
  <si>
    <t>Gujarat Themis Biosyn Ltd</t>
  </si>
  <si>
    <t>GUJTHEM</t>
  </si>
  <si>
    <t>Sula Vineyards Ltd</t>
  </si>
  <si>
    <t>SULA</t>
  </si>
  <si>
    <t>Goldiam International Ltd</t>
  </si>
  <si>
    <t>GOLDIAM</t>
  </si>
  <si>
    <t>Kalyani Steels Ltd</t>
  </si>
  <si>
    <t>KSL</t>
  </si>
  <si>
    <t>Savita Oil Technologies Ltd</t>
  </si>
  <si>
    <t>SOTL</t>
  </si>
  <si>
    <t>Dalmia Bharat Sugar and Industries Ltd</t>
  </si>
  <si>
    <t>DALMIASUG</t>
  </si>
  <si>
    <t>Venus Pipes and Tubes Ltd</t>
  </si>
  <si>
    <t>VENUSPIPES</t>
  </si>
  <si>
    <t>Thirumalai Chemicals Ltd</t>
  </si>
  <si>
    <t>TIRUMALCHM</t>
  </si>
  <si>
    <t>RPSG Ventures Ltd</t>
  </si>
  <si>
    <t>RPSGVENT</t>
  </si>
  <si>
    <t>Pokarna Ltd</t>
  </si>
  <si>
    <t>POKARNA</t>
  </si>
  <si>
    <t>Ajmera Realty &amp; Infra India Ltd</t>
  </si>
  <si>
    <t>AJMERA</t>
  </si>
  <si>
    <t>Deep Industries Ltd</t>
  </si>
  <si>
    <t>DEEPINDS</t>
  </si>
  <si>
    <t>Oil &amp; Gas - Equipment &amp; Services</t>
  </si>
  <si>
    <t>ADF Foods Ltd</t>
  </si>
  <si>
    <t>ADFFOODS</t>
  </si>
  <si>
    <t>Hathway Cable and Datacom Ltd</t>
  </si>
  <si>
    <t>HATHWAY</t>
  </si>
  <si>
    <t>Cable &amp; D2H</t>
  </si>
  <si>
    <t>Alembic Ltd</t>
  </si>
  <si>
    <t>ALEMBICLTD</t>
  </si>
  <si>
    <t>TCI Express Ltd</t>
  </si>
  <si>
    <t>TCIEXP</t>
  </si>
  <si>
    <t>Maithan Alloys Ltd</t>
  </si>
  <si>
    <t>MAITHANALL</t>
  </si>
  <si>
    <t>Monarch Networth Capital Ltd</t>
  </si>
  <si>
    <t>MONARCH</t>
  </si>
  <si>
    <t>Max Ventures and Industries Ltd</t>
  </si>
  <si>
    <t>MAXVIL</t>
  </si>
  <si>
    <t>Steel Strips Wheels Ltd</t>
  </si>
  <si>
    <t>SSWL</t>
  </si>
  <si>
    <t>Sasken Technologies Ltd</t>
  </si>
  <si>
    <t>SASKEN</t>
  </si>
  <si>
    <t>Oriental Hotels Ltd</t>
  </si>
  <si>
    <t>ORIENTHOT</t>
  </si>
  <si>
    <t>Blue Cloud Softech Solutions Ltd</t>
  </si>
  <si>
    <t>BLUECLOUDS</t>
  </si>
  <si>
    <t>Ashiana Housing Ltd</t>
  </si>
  <si>
    <t>ASHIANA</t>
  </si>
  <si>
    <t>Muthoot Microfin Ltd</t>
  </si>
  <si>
    <t>MUTHOOTMF</t>
  </si>
  <si>
    <t>Microfinancing</t>
  </si>
  <si>
    <t>Quick Heal Technologies Ltd</t>
  </si>
  <si>
    <t>QUICKHEAL</t>
  </si>
  <si>
    <t>Jash Engineering Ltd</t>
  </si>
  <si>
    <t>JASH</t>
  </si>
  <si>
    <t>Geojit Financial Services Ltd</t>
  </si>
  <si>
    <t>GEOJITFSL</t>
  </si>
  <si>
    <t>Hinduja Global Solutions Ltd</t>
  </si>
  <si>
    <t>HGS</t>
  </si>
  <si>
    <t>Systematix Corporate Services Ltd</t>
  </si>
  <si>
    <t>SYSTMTXC</t>
  </si>
  <si>
    <t>HPL Electric &amp; Power Ltd</t>
  </si>
  <si>
    <t>HPL</t>
  </si>
  <si>
    <t>Honda India Power Products Ltd</t>
  </si>
  <si>
    <t>HONDAPOWER</t>
  </si>
  <si>
    <t>Datamatics Global Services Ltd</t>
  </si>
  <si>
    <t>DATAMATICS</t>
  </si>
  <si>
    <t>Goodluck India Ltd</t>
  </si>
  <si>
    <t>GOODLUCK</t>
  </si>
  <si>
    <t>Kalyani Investment Company Ltd</t>
  </si>
  <si>
    <t>KICL</t>
  </si>
  <si>
    <t>Capacite Infraprojects Ltd</t>
  </si>
  <si>
    <t>CAPACITE</t>
  </si>
  <si>
    <t>Sandhar Technologies Ltd</t>
  </si>
  <si>
    <t>SANDHAR</t>
  </si>
  <si>
    <t>Delta Corp Ltd</t>
  </si>
  <si>
    <t>DELTACORP</t>
  </si>
  <si>
    <t>PIX Transmissions Ltd</t>
  </si>
  <si>
    <t>PIXTRANS</t>
  </si>
  <si>
    <t>Apeejay Surrendra Park Hotels Ltd</t>
  </si>
  <si>
    <t>PARKHOTELS</t>
  </si>
  <si>
    <t>Precision Wires India Ltd</t>
  </si>
  <si>
    <t>PRECWIRE</t>
  </si>
  <si>
    <t>Seamec Ltd</t>
  </si>
  <si>
    <t>SEAMECLTD</t>
  </si>
  <si>
    <t>Navneet Education Ltd</t>
  </si>
  <si>
    <t>NAVNETEDUL</t>
  </si>
  <si>
    <t>Bhansali Engineering Polymers Ltd</t>
  </si>
  <si>
    <t>BEPL</t>
  </si>
  <si>
    <t>Prakash Industries Ltd</t>
  </si>
  <si>
    <t>PRAKASH</t>
  </si>
  <si>
    <t>Krsnaa Diagnostics Ltd</t>
  </si>
  <si>
    <t>KRSNAA</t>
  </si>
  <si>
    <t>Siyaram Silk Mills Ltd</t>
  </si>
  <si>
    <t>SIYSIL</t>
  </si>
  <si>
    <t>Veedol Corporation Ltd</t>
  </si>
  <si>
    <t>VEEDOL</t>
  </si>
  <si>
    <t>KCP Ltd</t>
  </si>
  <si>
    <t>KCP</t>
  </si>
  <si>
    <t>Wendt (India) Limited</t>
  </si>
  <si>
    <t>WENDT</t>
  </si>
  <si>
    <t>Genesys International Corporation Ltd</t>
  </si>
  <si>
    <t>GENESYS</t>
  </si>
  <si>
    <t>Nucleus Software Exports Ltd</t>
  </si>
  <si>
    <t>NUCLEUS</t>
  </si>
  <si>
    <t>Marathon Nextgen Realty Ltd</t>
  </si>
  <si>
    <t>MARATHON</t>
  </si>
  <si>
    <t>Shipping Corporation of India Land and Assets Ltd</t>
  </si>
  <si>
    <t>SCILAL</t>
  </si>
  <si>
    <t>Marine Electricals (India) Ltd</t>
  </si>
  <si>
    <t>MARINE</t>
  </si>
  <si>
    <t>Gensol Engineering Ltd</t>
  </si>
  <si>
    <t>GENSOL</t>
  </si>
  <si>
    <t>Indo Tech Transformers Ltd</t>
  </si>
  <si>
    <t>INDOTECH</t>
  </si>
  <si>
    <t>Dollar Industries Ltd</t>
  </si>
  <si>
    <t>DOLLAR</t>
  </si>
  <si>
    <t>Precision Camshafts Ltd</t>
  </si>
  <si>
    <t>PRECAM</t>
  </si>
  <si>
    <t>DCW Ltd</t>
  </si>
  <si>
    <t>DCW</t>
  </si>
  <si>
    <t>Gujarat Industries Power Company Ltd</t>
  </si>
  <si>
    <t>GIPCL</t>
  </si>
  <si>
    <t>Apollo Micro Systems Ltd</t>
  </si>
  <si>
    <t>APOLLO</t>
  </si>
  <si>
    <t>Tasty Bite Eatables Ltd</t>
  </si>
  <si>
    <t>TASTYBITE</t>
  </si>
  <si>
    <t>Bajaj Consumer Care Ltd</t>
  </si>
  <si>
    <t>BAJAJCON</t>
  </si>
  <si>
    <t>Indoco Remedies Ltd</t>
  </si>
  <si>
    <t>INDOCO</t>
  </si>
  <si>
    <t>TCPL Packaging Ltd</t>
  </si>
  <si>
    <t>TCPLPACK</t>
  </si>
  <si>
    <t>Flair Writing Industries Ltd</t>
  </si>
  <si>
    <t>FLAIR</t>
  </si>
  <si>
    <t>Repco Home Finance Ltd</t>
  </si>
  <si>
    <t>REPCOHOME</t>
  </si>
  <si>
    <t>Foseco India Ltd</t>
  </si>
  <si>
    <t>FOSECOIND</t>
  </si>
  <si>
    <t>Mahindra Logistics Ltd</t>
  </si>
  <si>
    <t>MAHLOG</t>
  </si>
  <si>
    <t>Sanghvi Movers Ltd</t>
  </si>
  <si>
    <t>SANGHVIMOV</t>
  </si>
  <si>
    <t>Salasar Techno Engineering Ltd</t>
  </si>
  <si>
    <t>SALASAR</t>
  </si>
  <si>
    <t>Jyoti Structures Ltd</t>
  </si>
  <si>
    <t>JYOTISTRUC</t>
  </si>
  <si>
    <t>Fino Payments Bank Ltd</t>
  </si>
  <si>
    <t>FINOPB</t>
  </si>
  <si>
    <t>BF Investment Ltd</t>
  </si>
  <si>
    <t>BFINVEST</t>
  </si>
  <si>
    <t>Mahanagar Telephone Nigam Ltd</t>
  </si>
  <si>
    <t>MTNL</t>
  </si>
  <si>
    <t>KP Green Engineering Ltd</t>
  </si>
  <si>
    <t>KPGEL</t>
  </si>
  <si>
    <t>Heavy Electrical Equipment</t>
  </si>
  <si>
    <t>Kiri Industries Ltd</t>
  </si>
  <si>
    <t>KIRIINDUS</t>
  </si>
  <si>
    <t>Motisons Jewellers Ltd</t>
  </si>
  <si>
    <t>MOTISONS</t>
  </si>
  <si>
    <t>Apparel &amp; Accessories Retailers</t>
  </si>
  <si>
    <t>Ddev Plastiks Industries Ltd</t>
  </si>
  <si>
    <t>DDEVPLASTIK</t>
  </si>
  <si>
    <t>Vishnu Chemicals Ltd</t>
  </si>
  <si>
    <t>VISHNU</t>
  </si>
  <si>
    <t>Bajel Projects Ltd</t>
  </si>
  <si>
    <t>BAJEL</t>
  </si>
  <si>
    <t>Electric Utilities</t>
  </si>
  <si>
    <t>EFC (I) Ltd</t>
  </si>
  <si>
    <t>EFCIL</t>
  </si>
  <si>
    <t>Distributors</t>
  </si>
  <si>
    <t>TVS Srichakra Ltd</t>
  </si>
  <si>
    <t>TVSSRICHAK</t>
  </si>
  <si>
    <t>Nilkamal Ltd</t>
  </si>
  <si>
    <t>NILKAMAL</t>
  </si>
  <si>
    <t>NRB Bearings Ltd</t>
  </si>
  <si>
    <t>NRBBEARING</t>
  </si>
  <si>
    <t>Suraj Estate Developers Ltd</t>
  </si>
  <si>
    <t>SURAJEST</t>
  </si>
  <si>
    <t>Real Estate Rental, Development &amp; Operations</t>
  </si>
  <si>
    <t>Sagar Cements Ltd</t>
  </si>
  <si>
    <t>SAGCEM</t>
  </si>
  <si>
    <t>Saksoft Ltd</t>
  </si>
  <si>
    <t>SAKSOFT</t>
  </si>
  <si>
    <t>63 Moons Technologies Ltd</t>
  </si>
  <si>
    <t>63MOONS</t>
  </si>
  <si>
    <t>Ge Power India Ltd</t>
  </si>
  <si>
    <t>GEPIL</t>
  </si>
  <si>
    <t>GTL Infrastructure Ltd</t>
  </si>
  <si>
    <t>GTLINFRA</t>
  </si>
  <si>
    <t>Kolte-Patil Developers Ltd</t>
  </si>
  <si>
    <t>KOLTEPATIL</t>
  </si>
  <si>
    <t>Somany Ceramics Ltd</t>
  </si>
  <si>
    <t>SOMANYCERA</t>
  </si>
  <si>
    <t>SBI Gold ETF</t>
  </si>
  <si>
    <t>SETFGOLD</t>
  </si>
  <si>
    <t>Eveready Industries India Ltd</t>
  </si>
  <si>
    <t>EVEREADY</t>
  </si>
  <si>
    <t>Vadilal Industries Ltd</t>
  </si>
  <si>
    <t>VADILALIND</t>
  </si>
  <si>
    <t>Themis Medicare Ltd</t>
  </si>
  <si>
    <t>THEMISMED</t>
  </si>
  <si>
    <t>Automotive Axles Ltd</t>
  </si>
  <si>
    <t>AUTOAXLES</t>
  </si>
  <si>
    <t>Spandana Sphoorty Financial Ltd</t>
  </si>
  <si>
    <t>SPANDANA</t>
  </si>
  <si>
    <t>Shanti Educational Initiatives Ltd</t>
  </si>
  <si>
    <t>SEIL</t>
  </si>
  <si>
    <t>Suven Life Sciences Ltd</t>
  </si>
  <si>
    <t>SUVEN</t>
  </si>
  <si>
    <t>Updater Services Ltd</t>
  </si>
  <si>
    <t>UDS</t>
  </si>
  <si>
    <t>Nippon India ETF Nifty 1D Rate Liquid BeES</t>
  </si>
  <si>
    <t>LIQUIDBEES</t>
  </si>
  <si>
    <t>Rajratan Global Wire Ltd</t>
  </si>
  <si>
    <t>RAJRATAN</t>
  </si>
  <si>
    <t>PTC India Financial Services Ltd</t>
  </si>
  <si>
    <t>PFS</t>
  </si>
  <si>
    <t>Interarch Building Products Ltd</t>
  </si>
  <si>
    <t>INTERARCH</t>
  </si>
  <si>
    <t>Building Products - Prefab Structures</t>
  </si>
  <si>
    <t>DISA India Ltd</t>
  </si>
  <si>
    <t>DISAQ</t>
  </si>
  <si>
    <t>Ram Ratna Wires Ltd</t>
  </si>
  <si>
    <t>RAMRAT</t>
  </si>
  <si>
    <t>Novartis India Ltd</t>
  </si>
  <si>
    <t>NOVARTIND</t>
  </si>
  <si>
    <t>PSP Projects Ltd</t>
  </si>
  <si>
    <t>PSPPROJECT</t>
  </si>
  <si>
    <t>Landmark Cars Ltd</t>
  </si>
  <si>
    <t>LANDMARK</t>
  </si>
  <si>
    <t>Spectrum Electrical Industries Ltd</t>
  </si>
  <si>
    <t>SPECTRUM</t>
  </si>
  <si>
    <t>Mayur Uniquoters Ltd</t>
  </si>
  <si>
    <t>MAYURUNIQ</t>
  </si>
  <si>
    <t>NIIT Ltd</t>
  </si>
  <si>
    <t>NIITLTD</t>
  </si>
  <si>
    <t>RIR Power Electronics Ltd</t>
  </si>
  <si>
    <t>RIR</t>
  </si>
  <si>
    <t>Rane Holdings Ltd</t>
  </si>
  <si>
    <t>RANEHOLDIN</t>
  </si>
  <si>
    <t>Prataap Snacks Ltd</t>
  </si>
  <si>
    <t>DIAMONDYD</t>
  </si>
  <si>
    <t>HLE Glascoat Ltd</t>
  </si>
  <si>
    <t>HLEGLAS</t>
  </si>
  <si>
    <t>Stanley Lifestyles Ltd</t>
  </si>
  <si>
    <t>STANLEY</t>
  </si>
  <si>
    <t>Pennar Industries Ltd</t>
  </si>
  <si>
    <t>PENIND</t>
  </si>
  <si>
    <t>John Cockerill India Ltd</t>
  </si>
  <si>
    <t>COCKERILL</t>
  </si>
  <si>
    <t>Industrial Machinery &amp; Supplies &amp; Components</t>
  </si>
  <si>
    <t>Ramco Industries Ltd</t>
  </si>
  <si>
    <t>RAMCOIND</t>
  </si>
  <si>
    <t>Xpro India Ltd</t>
  </si>
  <si>
    <t>XPROINDIA</t>
  </si>
  <si>
    <t>ideaForge Technology Ltd</t>
  </si>
  <si>
    <t>IDEAFORGE</t>
  </si>
  <si>
    <t>Rashi Peripherals Ltd</t>
  </si>
  <si>
    <t>RPTECH</t>
  </si>
  <si>
    <t>Arkade Developers Ltd</t>
  </si>
  <si>
    <t>ARKADE</t>
  </si>
  <si>
    <t>Hindustan Oil Exploration Company Ltd</t>
  </si>
  <si>
    <t>HINDOILEXP</t>
  </si>
  <si>
    <t>Vidhi Specialty Food Ingredients Ltd</t>
  </si>
  <si>
    <t>VIDHIING</t>
  </si>
  <si>
    <t>SG Finserve Ltd</t>
  </si>
  <si>
    <t>SGFIN</t>
  </si>
  <si>
    <t>Veritas (India) Ltd</t>
  </si>
  <si>
    <t>VERITAS</t>
  </si>
  <si>
    <t>Ceinsys Tech Ltd</t>
  </si>
  <si>
    <t>CEINSYSTECH</t>
  </si>
  <si>
    <t>Vakrangee Limited</t>
  </si>
  <si>
    <t>VAKRANGEE</t>
  </si>
  <si>
    <t>NIBE Ltd</t>
  </si>
  <si>
    <t>NIBE</t>
  </si>
  <si>
    <t>SML Isuzu Ltd</t>
  </si>
  <si>
    <t>SMLISUZU</t>
  </si>
  <si>
    <t>Meghmani Organics Ltd</t>
  </si>
  <si>
    <t>MOL</t>
  </si>
  <si>
    <t>Kesar India Ltd</t>
  </si>
  <si>
    <t>KESAR</t>
  </si>
  <si>
    <t>Real Estate Development</t>
  </si>
  <si>
    <t>Parag Milk Foods Ltd</t>
  </si>
  <si>
    <t>PARAGMILK</t>
  </si>
  <si>
    <t>Venky's (India) Ltd</t>
  </si>
  <si>
    <t>VENKEYS</t>
  </si>
  <si>
    <t>Saraswati Commercial (India) Ltd</t>
  </si>
  <si>
    <t>ZSARACOM</t>
  </si>
  <si>
    <t>Stove Kraft Ltd</t>
  </si>
  <si>
    <t>STOVEKRAFT</t>
  </si>
  <si>
    <t>Baazar Style Retail Ltd</t>
  </si>
  <si>
    <t>STYLEBAAZA</t>
  </si>
  <si>
    <t>Ashapura Minechem Ltd</t>
  </si>
  <si>
    <t>ASHAPURMIN</t>
  </si>
  <si>
    <t>Unitech Ltd</t>
  </si>
  <si>
    <t>UNITECH</t>
  </si>
  <si>
    <t>Sai Silks (Kalamandir) Ltd</t>
  </si>
  <si>
    <t>KALAMANDIR</t>
  </si>
  <si>
    <t>Pondy Oxides and Chemicals Ltd</t>
  </si>
  <si>
    <t>POCL</t>
  </si>
  <si>
    <t>Globus Spirits Ltd</t>
  </si>
  <si>
    <t>GLOBUSSPR</t>
  </si>
  <si>
    <t>Dr Agarwal's Eye Hospital Ltd</t>
  </si>
  <si>
    <t>DRAGARWQ</t>
  </si>
  <si>
    <t>Igarashi Motors India Ltd</t>
  </si>
  <si>
    <t>IGARASHI</t>
  </si>
  <si>
    <t>Aeroflex Industries Ltd</t>
  </si>
  <si>
    <t>AEROFLEX</t>
  </si>
  <si>
    <t>Premier Explosives Ltd</t>
  </si>
  <si>
    <t>PREMEXPLN</t>
  </si>
  <si>
    <t>Vindhya Telelinks Ltd</t>
  </si>
  <si>
    <t>VINDHYATEL</t>
  </si>
  <si>
    <t>Platinum Industries Ltd</t>
  </si>
  <si>
    <t>PLATIND</t>
  </si>
  <si>
    <t>Goodyear India Ltd</t>
  </si>
  <si>
    <t>GOODYEAR</t>
  </si>
  <si>
    <t>Dredging Corporation of India Ltd</t>
  </si>
  <si>
    <t>DREDGECORP</t>
  </si>
  <si>
    <t>Dredging</t>
  </si>
  <si>
    <t>Panacea Biotec Ltd</t>
  </si>
  <si>
    <t>PANACEABIO</t>
  </si>
  <si>
    <t>Welspun Specialty Solutions Ltd</t>
  </si>
  <si>
    <t>WELSPLSOL</t>
  </si>
  <si>
    <t>Shalby Ltd</t>
  </si>
  <si>
    <t>SHALBY</t>
  </si>
  <si>
    <t>Dreamfolks Services Ltd</t>
  </si>
  <si>
    <t>DREAMFOLKS</t>
  </si>
  <si>
    <t>Dolat Algotech Ltd</t>
  </si>
  <si>
    <t>DOLATALGO</t>
  </si>
  <si>
    <t>Sahasra Electronic Solutions Ltd</t>
  </si>
  <si>
    <t>SAHASRA</t>
  </si>
  <si>
    <t>Cupid Ltd</t>
  </si>
  <si>
    <t>CUPID</t>
  </si>
  <si>
    <t>Carysil Ltd</t>
  </si>
  <si>
    <t>CARYSIL</t>
  </si>
  <si>
    <t>Confidence Petroleum India Ltd</t>
  </si>
  <si>
    <t>CONFIPET</t>
  </si>
  <si>
    <t>Mangalam Cement Ltd</t>
  </si>
  <si>
    <t>MANGLMCEM</t>
  </si>
  <si>
    <t>EIH Associated Hotels Ltd</t>
  </si>
  <si>
    <t>EIHAHOTELS</t>
  </si>
  <si>
    <t>Accelya Solutions India Ltd</t>
  </si>
  <si>
    <t>ACCELYA</t>
  </si>
  <si>
    <t>Mold-Tek Packaging Ltd</t>
  </si>
  <si>
    <t>MOLDTKPAC</t>
  </si>
  <si>
    <t>Knowledge Marine &amp; Engineering Works Ltd</t>
  </si>
  <si>
    <t>KMEW</t>
  </si>
  <si>
    <t>Agro Tech Foods Ltd</t>
  </si>
  <si>
    <t>ATFL</t>
  </si>
  <si>
    <t>Jindal Drilling and Industries Ltd</t>
  </si>
  <si>
    <t>JINDRILL</t>
  </si>
  <si>
    <t>Dolphin Offshore Enterprises (India) Ltd</t>
  </si>
  <si>
    <t>DOLPHIN</t>
  </si>
  <si>
    <t>Polo Queen Industrial and Fintech Ltd</t>
  </si>
  <si>
    <t>PQIF</t>
  </si>
  <si>
    <t>ICICI Prudential Nifty 50 ETF</t>
  </si>
  <si>
    <t>NIFTYIETF</t>
  </si>
  <si>
    <t>Kilburn Engineering Ltd</t>
  </si>
  <si>
    <t>KLBRENG-B</t>
  </si>
  <si>
    <t>MM Forgings Ltd</t>
  </si>
  <si>
    <t>MMFL</t>
  </si>
  <si>
    <t>Nitin Spinners Ltd</t>
  </si>
  <si>
    <t>NITINSPIN</t>
  </si>
  <si>
    <t>Everest Kanto Cylinder Ltd</t>
  </si>
  <si>
    <t>EKC</t>
  </si>
  <si>
    <t>Federal-Mogul Goetze (India) Ltd</t>
  </si>
  <si>
    <t>FMGOETZE</t>
  </si>
  <si>
    <t>SMS Pharmaceuticals Ltd</t>
  </si>
  <si>
    <t>SMSPHARMA</t>
  </si>
  <si>
    <t>Thejo Engineering Ltd</t>
  </si>
  <si>
    <t>THEJO</t>
  </si>
  <si>
    <t>Timex Group India Ltd</t>
  </si>
  <si>
    <t>TIMEX</t>
  </si>
  <si>
    <t>Tinna Rubber and Infrastructure Ltd</t>
  </si>
  <si>
    <t>TINNARUBR</t>
  </si>
  <si>
    <t>Media Matrix Worldwide Ltd</t>
  </si>
  <si>
    <t>MMWL</t>
  </si>
  <si>
    <t>Alpex Solar Ltd</t>
  </si>
  <si>
    <t>ALPEXSOLAR</t>
  </si>
  <si>
    <t>Tanfac Industries Ltd</t>
  </si>
  <si>
    <t>TANFACIND</t>
  </si>
  <si>
    <t>Ravindra Energy Ltd</t>
  </si>
  <si>
    <t>RELTD</t>
  </si>
  <si>
    <t>India Pesticides Ltd</t>
  </si>
  <si>
    <t>IPL</t>
  </si>
  <si>
    <t>Hindware Home Innovation Ltd</t>
  </si>
  <si>
    <t>HINDWAREAP</t>
  </si>
  <si>
    <t>Tarsons Products Ltd</t>
  </si>
  <si>
    <t>TARSONS</t>
  </si>
  <si>
    <t>Owais Metal and Mineral Processing Ltd</t>
  </si>
  <si>
    <t>OWAIS</t>
  </si>
  <si>
    <t>Sanghi Industries Ltd</t>
  </si>
  <si>
    <t>SANGHIIND</t>
  </si>
  <si>
    <t>TechNVision Ventures Ltd</t>
  </si>
  <si>
    <t>TECHNVISN</t>
  </si>
  <si>
    <t>JISLDVREQS</t>
  </si>
  <si>
    <t>HMA Agro Industries Ltd</t>
  </si>
  <si>
    <t>HMAAGRO</t>
  </si>
  <si>
    <t>S.P.Apparels Ltd</t>
  </si>
  <si>
    <t>SPAL</t>
  </si>
  <si>
    <t>Orient Green Power Company Ltd</t>
  </si>
  <si>
    <t>GREENPOWER</t>
  </si>
  <si>
    <t>Lumax Industries Ltd</t>
  </si>
  <si>
    <t>LUMAXIND</t>
  </si>
  <si>
    <t>Ugro Capital Ltd</t>
  </si>
  <si>
    <t>UGROCAP</t>
  </si>
  <si>
    <t>Indian Hume Pipe Company Ltd</t>
  </si>
  <si>
    <t>INDIANHUME</t>
  </si>
  <si>
    <t>Universal Cables Ltd</t>
  </si>
  <si>
    <t>UNIVCABLES</t>
  </si>
  <si>
    <t>Insecticides (India) Ltd</t>
  </si>
  <si>
    <t>INSECTICID</t>
  </si>
  <si>
    <t>Vardhman Special Steels Ltd</t>
  </si>
  <si>
    <t>VSSL</t>
  </si>
  <si>
    <t>Apollo Pipes Ltd</t>
  </si>
  <si>
    <t>APOLLOPIPE</t>
  </si>
  <si>
    <t>Hester Biosciences Ltd</t>
  </si>
  <si>
    <t>HESTERBIO</t>
  </si>
  <si>
    <t>Astec Lifesciences Ltd</t>
  </si>
  <si>
    <t>ASTEC</t>
  </si>
  <si>
    <t>ECOS (India) Mobility &amp; Hospitality Ltd</t>
  </si>
  <si>
    <t>ECOSMOBLTY</t>
  </si>
  <si>
    <t>DEN Networks Ltd</t>
  </si>
  <si>
    <t>DEN</t>
  </si>
  <si>
    <t>Windlas Biotech Ltd</t>
  </si>
  <si>
    <t>WINDLAS</t>
  </si>
  <si>
    <t>Centum Electronics Ltd</t>
  </si>
  <si>
    <t>CENTUM</t>
  </si>
  <si>
    <t>IOL Chemicals and Pharmaceuticals Ltd</t>
  </si>
  <si>
    <t>IOLCP</t>
  </si>
  <si>
    <t>Axiscades Technologies Ltd</t>
  </si>
  <si>
    <t>AXISCADES</t>
  </si>
  <si>
    <t>Gandhar Oil Refinery (INDIA) Ltd</t>
  </si>
  <si>
    <t>GANDHAR</t>
  </si>
  <si>
    <t>Camlin Fine Sciences Ltd</t>
  </si>
  <si>
    <t>CAMLINFINE</t>
  </si>
  <si>
    <t>Amrutanjan Health Care Ltd</t>
  </si>
  <si>
    <t>AMRUTANJAN</t>
  </si>
  <si>
    <t>Expleo Solutions Ltd</t>
  </si>
  <si>
    <t>EXPLEOSOL</t>
  </si>
  <si>
    <t>TTK Healthcare Ltd</t>
  </si>
  <si>
    <t>TTKHLTCARE</t>
  </si>
  <si>
    <t>MIC Electronics Ltd</t>
  </si>
  <si>
    <t>MICEL</t>
  </si>
  <si>
    <t>Cropster Agro Ltd</t>
  </si>
  <si>
    <t>CROPSTER</t>
  </si>
  <si>
    <t>Food Distributors</t>
  </si>
  <si>
    <t>Nelco Ltd</t>
  </si>
  <si>
    <t>NELCO</t>
  </si>
  <si>
    <t>Dynamic Cables Ltd</t>
  </si>
  <si>
    <t>DYCL</t>
  </si>
  <si>
    <t>Pnb Gilts Ltd</t>
  </si>
  <si>
    <t>PNBGILTS</t>
  </si>
  <si>
    <t>Paramount Communications Ltd</t>
  </si>
  <si>
    <t>PARACABLES</t>
  </si>
  <si>
    <t>TAJ GVK Hotels and Resorts Ltd</t>
  </si>
  <si>
    <t>TAJGVK</t>
  </si>
  <si>
    <t>Som Distilleries and Breweries Ltd</t>
  </si>
  <si>
    <t>SDBL</t>
  </si>
  <si>
    <t>Ador Welding Ltd</t>
  </si>
  <si>
    <t>ADORWELD</t>
  </si>
  <si>
    <t>Himatsingka Seide Ltd</t>
  </si>
  <si>
    <t>HIMATSEIDE</t>
  </si>
  <si>
    <t>ESAF Small Finance Bank Limited</t>
  </si>
  <si>
    <t>ESAFSFB</t>
  </si>
  <si>
    <t>Sanstar Ltd</t>
  </si>
  <si>
    <t>SANSTAR</t>
  </si>
  <si>
    <t>Kotak Gold Etf</t>
  </si>
  <si>
    <t>GOLD1</t>
  </si>
  <si>
    <t>Hind Rectifiers Ltd</t>
  </si>
  <si>
    <t>HIRECT</t>
  </si>
  <si>
    <t>Excel Industries Ltd</t>
  </si>
  <si>
    <t>EXCELINDUS</t>
  </si>
  <si>
    <t>Barbeque-Nation Hospitality Ltd</t>
  </si>
  <si>
    <t>BARBEQUE</t>
  </si>
  <si>
    <t>Sterling Tools Ltd</t>
  </si>
  <si>
    <t>STERTOOLS</t>
  </si>
  <si>
    <t>Mufin Green Finance Ltd</t>
  </si>
  <si>
    <t>MUFIN</t>
  </si>
  <si>
    <t>Huhtamaki India Ltd</t>
  </si>
  <si>
    <t>HUHTAMAKI</t>
  </si>
  <si>
    <t>Navkar Corporation Ltd</t>
  </si>
  <si>
    <t>NAVKARCORP</t>
  </si>
  <si>
    <t>Dish TV India Ltd</t>
  </si>
  <si>
    <t>DISHTV</t>
  </si>
  <si>
    <t>Yasho Industries Ltd</t>
  </si>
  <si>
    <t>YASHO</t>
  </si>
  <si>
    <t>Apcotex Industries Ltd</t>
  </si>
  <si>
    <t>APCOTEXIND</t>
  </si>
  <si>
    <t>Divgi TorqTransfer Systems Ltd</t>
  </si>
  <si>
    <t>DIVGIITTS</t>
  </si>
  <si>
    <t>Cosmo First Ltd</t>
  </si>
  <si>
    <t>COSMOFIRST</t>
  </si>
  <si>
    <t>IKIO Lighting Ltd</t>
  </si>
  <si>
    <t>IKIO</t>
  </si>
  <si>
    <t>Tatva Chintan Pharma Chem Ltd</t>
  </si>
  <si>
    <t>TATVA</t>
  </si>
  <si>
    <t>Beta Drugs Ltd</t>
  </si>
  <si>
    <t>BETA</t>
  </si>
  <si>
    <t>Suratwwala Business Group Ltd</t>
  </si>
  <si>
    <t>SBGLP</t>
  </si>
  <si>
    <t>Alicon Castalloy Ltd</t>
  </si>
  <si>
    <t>ALICON</t>
  </si>
  <si>
    <t>Rupa &amp; Company Ltd</t>
  </si>
  <si>
    <t>RUPA</t>
  </si>
  <si>
    <t>Mercury Ev-Tech Ltd</t>
  </si>
  <si>
    <t>MERCURYEV</t>
  </si>
  <si>
    <t>Omaxe Ltd</t>
  </si>
  <si>
    <t>OMAXE</t>
  </si>
  <si>
    <t>Suyog Telematics Ltd</t>
  </si>
  <si>
    <t>SUYOG</t>
  </si>
  <si>
    <t>HDFC Gold Exchange Traded Fund</t>
  </si>
  <si>
    <t>HDFCGOLD</t>
  </si>
  <si>
    <t>JITF Infralogistics Ltd</t>
  </si>
  <si>
    <t>JITFINFRA</t>
  </si>
  <si>
    <t>ICICI Prudential Gold ETF</t>
  </si>
  <si>
    <t>GOLDIETF</t>
  </si>
  <si>
    <t>Nippon India ETF Nifty Next 50 Junior BeES</t>
  </si>
  <si>
    <t>JUNIORBEES</t>
  </si>
  <si>
    <t>Syncom Formulations (India) Ltd</t>
  </si>
  <si>
    <t>SYNCOMF</t>
  </si>
  <si>
    <t>Madhya Bharat Agro Products Ltd</t>
  </si>
  <si>
    <t>MBAPL</t>
  </si>
  <si>
    <t>DEE Development Engineers Ltd</t>
  </si>
  <si>
    <t>DEEDEV</t>
  </si>
  <si>
    <t>Gocl Corporation Ltd</t>
  </si>
  <si>
    <t>GOCLCORP</t>
  </si>
  <si>
    <t>Man Industries (India) Ltd</t>
  </si>
  <si>
    <t>MANINDS</t>
  </si>
  <si>
    <t>BLS E-Services Ltd</t>
  </si>
  <si>
    <t>BLSE</t>
  </si>
  <si>
    <t>Panama Petrochem Ltd</t>
  </si>
  <si>
    <t>PANAMAPET</t>
  </si>
  <si>
    <t>TIL Ltd</t>
  </si>
  <si>
    <t>TIL</t>
  </si>
  <si>
    <t>Orient Technologies Ltd</t>
  </si>
  <si>
    <t>ORIENTTECH</t>
  </si>
  <si>
    <t>Mukand Ltd</t>
  </si>
  <si>
    <t>MUKANDLTD</t>
  </si>
  <si>
    <t>Rama Steel Tubes Ltd</t>
  </si>
  <si>
    <t>RAMASTEEL</t>
  </si>
  <si>
    <t>Andrew Yule &amp; Co Ltd</t>
  </si>
  <si>
    <t>ANDREWYU</t>
  </si>
  <si>
    <t>D Link (India) Limited</t>
  </si>
  <si>
    <t>DLINKINDIA</t>
  </si>
  <si>
    <t>Abans Holdings Ltd</t>
  </si>
  <si>
    <t>AHL</t>
  </si>
  <si>
    <t>Kody Technolab Ltd</t>
  </si>
  <si>
    <t>KODYTECH</t>
  </si>
  <si>
    <t>Uniparts India Ltd</t>
  </si>
  <si>
    <t>UNIPARTS</t>
  </si>
  <si>
    <t>Heranba Industries Ltd</t>
  </si>
  <si>
    <t>HERANBA</t>
  </si>
  <si>
    <t>AGI Infra Ltd</t>
  </si>
  <si>
    <t>AGIIL</t>
  </si>
  <si>
    <t>Cantabil Retail India Ltd</t>
  </si>
  <si>
    <t>CANTABIL</t>
  </si>
  <si>
    <t>HIL Ltd</t>
  </si>
  <si>
    <t>HIL</t>
  </si>
  <si>
    <t>Deccan Gold Mines Ltd</t>
  </si>
  <si>
    <t>DECNGOLD</t>
  </si>
  <si>
    <t>Sangam (India) Ltd</t>
  </si>
  <si>
    <t>SANGAMIND</t>
  </si>
  <si>
    <t>Jagran Prakashan Ltd</t>
  </si>
  <si>
    <t>JAGRAN</t>
  </si>
  <si>
    <t>Master Trust Ltd</t>
  </si>
  <si>
    <t>MASTERTR</t>
  </si>
  <si>
    <t>Andhra Paper Ltd</t>
  </si>
  <si>
    <t>ANDHRAPAP</t>
  </si>
  <si>
    <t>Talbros Automotive Components Ltd</t>
  </si>
  <si>
    <t>TALBROAUTO</t>
  </si>
  <si>
    <t>Oriental Aromatics Ltd</t>
  </si>
  <si>
    <t>OAL</t>
  </si>
  <si>
    <t>Unicommerce eSolutions Ltd</t>
  </si>
  <si>
    <t>UNIECOM</t>
  </si>
  <si>
    <t>Veranda Learning Solutions Ltd</t>
  </si>
  <si>
    <t>VERANDA</t>
  </si>
  <si>
    <t>Seshasayee Paper and Boards Ltd</t>
  </si>
  <si>
    <t>SESHAPAPER</t>
  </si>
  <si>
    <t>Sirca Paints India Ltd</t>
  </si>
  <si>
    <t>SIRCA</t>
  </si>
  <si>
    <t>Danish Power Ltd</t>
  </si>
  <si>
    <t>DANISH</t>
  </si>
  <si>
    <t>Salzer Electronics Ltd</t>
  </si>
  <si>
    <t>SALZERELEC</t>
  </si>
  <si>
    <t>Elpro International Ltd</t>
  </si>
  <si>
    <t>ELPROINTL</t>
  </si>
  <si>
    <t>GKW Ltd</t>
  </si>
  <si>
    <t>GKWLIMITED</t>
  </si>
  <si>
    <t>IFGL Refractories Ltd</t>
  </si>
  <si>
    <t>IFGLEXPOR</t>
  </si>
  <si>
    <t>Praveg Ltd</t>
  </si>
  <si>
    <t>PRAVEG</t>
  </si>
  <si>
    <t>Windsor Machines Ltd</t>
  </si>
  <si>
    <t>WINDMACHIN</t>
  </si>
  <si>
    <t>Hariom Pipe Industries Ltd</t>
  </si>
  <si>
    <t>HARIOMPIPE</t>
  </si>
  <si>
    <t>Antony Waste Handling Cell Ltd</t>
  </si>
  <si>
    <t>AWHCL</t>
  </si>
  <si>
    <t>Vimta Labs Ltd</t>
  </si>
  <si>
    <t>VIMTALABS</t>
  </si>
  <si>
    <t>Eco Recycling Ltd</t>
  </si>
  <si>
    <t>ECORECO</t>
  </si>
  <si>
    <t>Vardhman Holdings Ltd</t>
  </si>
  <si>
    <t>VHL</t>
  </si>
  <si>
    <t>Mangalore Chemicals and Fertilisers Ltd</t>
  </si>
  <si>
    <t>MANGCHEFER</t>
  </si>
  <si>
    <t>Sportking India Ltd</t>
  </si>
  <si>
    <t>SPORTKING</t>
  </si>
  <si>
    <t>G M Breweries Ltd</t>
  </si>
  <si>
    <t>GMBREW</t>
  </si>
  <si>
    <t>Fusion Finance Ltd</t>
  </si>
  <si>
    <t>FUSION</t>
  </si>
  <si>
    <t>Wheels India Ltd</t>
  </si>
  <si>
    <t>WHEELS</t>
  </si>
  <si>
    <t>Filatex India Ltd</t>
  </si>
  <si>
    <t>FILATEX</t>
  </si>
  <si>
    <t>GNA Axles Ltd</t>
  </si>
  <si>
    <t>GNA</t>
  </si>
  <si>
    <t>Shriram Properties Ltd</t>
  </si>
  <si>
    <t>SHRIRAMPPS</t>
  </si>
  <si>
    <t>Balmer Lawrie Investments Ltd</t>
  </si>
  <si>
    <t>BLIL</t>
  </si>
  <si>
    <t>Sigachi Industries Ltd</t>
  </si>
  <si>
    <t>SIGACHI</t>
  </si>
  <si>
    <t>Renaissance Global Ltd</t>
  </si>
  <si>
    <t>RGL</t>
  </si>
  <si>
    <t>Wonder Electricals Ltd</t>
  </si>
  <si>
    <t>WEL</t>
  </si>
  <si>
    <t>Advait Energy Transitions Ltd</t>
  </si>
  <si>
    <t>ADVAIT</t>
  </si>
  <si>
    <t>Electrical Components &amp; Equipment</t>
  </si>
  <si>
    <t>Yatra Online Ltd</t>
  </si>
  <si>
    <t>YATRA</t>
  </si>
  <si>
    <t>JG Chemicals Ltd</t>
  </si>
  <si>
    <t>JGCHEM</t>
  </si>
  <si>
    <t>I G Petrochemicals Ltd</t>
  </si>
  <si>
    <t>IGPL</t>
  </si>
  <si>
    <t>Bajaj Steel Industries Ltd</t>
  </si>
  <si>
    <t>BAJAJST</t>
  </si>
  <si>
    <t>ASM Technologies Ltd</t>
  </si>
  <si>
    <t>ASMTEC</t>
  </si>
  <si>
    <t>Sadhana Nitro Chem Ltd</t>
  </si>
  <si>
    <t>SADHNANIQ</t>
  </si>
  <si>
    <t>MSP Steel &amp; Power Ltd</t>
  </si>
  <si>
    <t>MSPL</t>
  </si>
  <si>
    <t>Lotus Chocolate Company Ltd</t>
  </si>
  <si>
    <t>LOTUSCHO</t>
  </si>
  <si>
    <t>GRP Ltd</t>
  </si>
  <si>
    <t>GRPLTD</t>
  </si>
  <si>
    <t>Satin Creditcare Network Ltd</t>
  </si>
  <si>
    <t>SATIN</t>
  </si>
  <si>
    <t>Ashika Credit Capital Ltd</t>
  </si>
  <si>
    <t>ASHIKA</t>
  </si>
  <si>
    <t>Dynacons Systems and Solutions Ltd</t>
  </si>
  <si>
    <t>DSSL</t>
  </si>
  <si>
    <t>Solex Energy Ltd</t>
  </si>
  <si>
    <t>SOLEX</t>
  </si>
  <si>
    <t>Jyoti Resins and Adhesives Ltd</t>
  </si>
  <si>
    <t>JYOTIRES</t>
  </si>
  <si>
    <t>VL E-Governance &amp; IT Solutions Ltd</t>
  </si>
  <si>
    <t>VLEGOV</t>
  </si>
  <si>
    <t>India Power Corporation Ltd</t>
  </si>
  <si>
    <t>DPSCLTD</t>
  </si>
  <si>
    <t>GTPL Hathway Ltd</t>
  </si>
  <si>
    <t>GTPL</t>
  </si>
  <si>
    <t>Associated Alcohols &amp; Breweries Ltd</t>
  </si>
  <si>
    <t>ASALCBR</t>
  </si>
  <si>
    <t>Chaman Lal Setia Exports Ltd</t>
  </si>
  <si>
    <t>CLSEL</t>
  </si>
  <si>
    <t>Vantage Knowledge Academy Ltd</t>
  </si>
  <si>
    <t>VKAL</t>
  </si>
  <si>
    <t>Dcm Shriram Industries Ltd</t>
  </si>
  <si>
    <t>DCMSRIND</t>
  </si>
  <si>
    <t>Fedders Holding Ltd</t>
  </si>
  <si>
    <t>FEDDERSHOL</t>
  </si>
  <si>
    <t>Swelect Energy Systems Ltd</t>
  </si>
  <si>
    <t>SWELECTES</t>
  </si>
  <si>
    <t>Godavari Biorefineries Ltd</t>
  </si>
  <si>
    <t>GODAVARIB</t>
  </si>
  <si>
    <t>GPT Infraprojects Ltd</t>
  </si>
  <si>
    <t>GPTINFRA</t>
  </si>
  <si>
    <t>Panorama Studios International Ltd</t>
  </si>
  <si>
    <t>PANORAMA</t>
  </si>
  <si>
    <t>B L Kashyap and Sons Ltd</t>
  </si>
  <si>
    <t>BLKASHYAP</t>
  </si>
  <si>
    <t>Jagsonpal Pharmaceuticals Ltd</t>
  </si>
  <si>
    <t>JAGSNPHARM</t>
  </si>
  <si>
    <t>India Nippon Electricals Ltd</t>
  </si>
  <si>
    <t>INDNIPPON</t>
  </si>
  <si>
    <t>Amines and Plasticizers Ltd</t>
  </si>
  <si>
    <t>AMNPLST</t>
  </si>
  <si>
    <t>Trident Techlabs Ltd</t>
  </si>
  <si>
    <t>TECHLABS</t>
  </si>
  <si>
    <t>BCL Industries Ltd</t>
  </si>
  <si>
    <t>BCLIND</t>
  </si>
  <si>
    <t>Borosil Scientific Ltd</t>
  </si>
  <si>
    <t>BOROSCI</t>
  </si>
  <si>
    <t>Brightcom Group Ltd</t>
  </si>
  <si>
    <t>BCG</t>
  </si>
  <si>
    <t>Paushak Ltd</t>
  </si>
  <si>
    <t>PAUSHAKLTD</t>
  </si>
  <si>
    <t>Wealth First Portfolio Managers Ltd</t>
  </si>
  <si>
    <t>WEALTH</t>
  </si>
  <si>
    <t>Udaipur Cement Works Ltd</t>
  </si>
  <si>
    <t>UDAICEMENT</t>
  </si>
  <si>
    <t>Bombay Super Hybrid Seeds Ltd</t>
  </si>
  <si>
    <t>BSHSL</t>
  </si>
  <si>
    <t>Irm Energy Ltd</t>
  </si>
  <si>
    <t>IRMENERGY</t>
  </si>
  <si>
    <t>Jaiprakash Associates Ltd</t>
  </si>
  <si>
    <t>JPASSOCIAT</t>
  </si>
  <si>
    <t>Kabra Extrusion Technik Ltd</t>
  </si>
  <si>
    <t>KABRAEXTRU</t>
  </si>
  <si>
    <t>Monte Carlo Fashions Ltd</t>
  </si>
  <si>
    <t>MONTECARLO</t>
  </si>
  <si>
    <t>SMC Global Securities Ltd</t>
  </si>
  <si>
    <t>SMCGLOBAL</t>
  </si>
  <si>
    <t>Vintage Coffee and Beverages Ltd</t>
  </si>
  <si>
    <t>VINCOFE</t>
  </si>
  <si>
    <t>NDR Auto Components Ltd</t>
  </si>
  <si>
    <t>NDRAUTO</t>
  </si>
  <si>
    <t>Reliance Industrial Infrastructure Ltd</t>
  </si>
  <si>
    <t>RIIL</t>
  </si>
  <si>
    <t>Texmaco Infrastructure &amp; Holdings Ltd</t>
  </si>
  <si>
    <t>TEXINFRA</t>
  </si>
  <si>
    <t>Peninsula Land Ltd</t>
  </si>
  <si>
    <t>PENINLAND</t>
  </si>
  <si>
    <t>Ramco Systems Ltd</t>
  </si>
  <si>
    <t>RAMCOSYS</t>
  </si>
  <si>
    <t>Tribhovandas Bhimji Zaveri Ltd</t>
  </si>
  <si>
    <t>TBZ</t>
  </si>
  <si>
    <t>Asian Energy Services Ltd</t>
  </si>
  <si>
    <t>ASIANENE</t>
  </si>
  <si>
    <t>Roto Pumps Ltd</t>
  </si>
  <si>
    <t>ROTO</t>
  </si>
  <si>
    <t>Kotak Nifty 50 ETF</t>
  </si>
  <si>
    <t>NIFTY1</t>
  </si>
  <si>
    <t>Steelcast Ltd</t>
  </si>
  <si>
    <t>STEELCAS</t>
  </si>
  <si>
    <t>Hexa Tradex Ltd</t>
  </si>
  <si>
    <t>HEXATRADEX</t>
  </si>
  <si>
    <t>Best Agrolife Ltd</t>
  </si>
  <si>
    <t>BESTAGRO</t>
  </si>
  <si>
    <t>5Paisa Capital Ltd</t>
  </si>
  <si>
    <t>5PAISA</t>
  </si>
  <si>
    <t>Essen Speciality Films Ltd</t>
  </si>
  <si>
    <t>ESFL</t>
  </si>
  <si>
    <t>Suryoday Small Finance Bank Ltd</t>
  </si>
  <si>
    <t>SURYODAY</t>
  </si>
  <si>
    <t>Rhetan TMT Ltd</t>
  </si>
  <si>
    <t>RHETAN</t>
  </si>
  <si>
    <t>Steel</t>
  </si>
  <si>
    <t>Khazanchi Jewellers Ltd</t>
  </si>
  <si>
    <t>KHAZANCHI</t>
  </si>
  <si>
    <t>Apparel, Accessories &amp; Luxury Goods</t>
  </si>
  <si>
    <t>Atul Auto Ltd</t>
  </si>
  <si>
    <t>ATULAUTO</t>
  </si>
  <si>
    <t>Three Wheelers</t>
  </si>
  <si>
    <t>Kernex Microsystems (India) Ltd</t>
  </si>
  <si>
    <t>KERNEX</t>
  </si>
  <si>
    <t>Zota Health Care Ltd</t>
  </si>
  <si>
    <t>ZOTA</t>
  </si>
  <si>
    <t>Mishtann Foods Ltd</t>
  </si>
  <si>
    <t>MISHTANN</t>
  </si>
  <si>
    <t>Capital India Finance Ltd</t>
  </si>
  <si>
    <t>CIFL</t>
  </si>
  <si>
    <t>ULTRAMARINE &amp; PIGMENTS Ltd</t>
  </si>
  <si>
    <t>ULTRAMAR</t>
  </si>
  <si>
    <t>Agarwal Industrial Corporation Ltd</t>
  </si>
  <si>
    <t>AGARIND</t>
  </si>
  <si>
    <t>Madras Fertilizers Ltd</t>
  </si>
  <si>
    <t>MADRASFERT</t>
  </si>
  <si>
    <t>Bharat Wire Ropes Ltd</t>
  </si>
  <si>
    <t>BHARATWIRE</t>
  </si>
  <si>
    <t>Allied Digital Services Ltd</t>
  </si>
  <si>
    <t>ADSL</t>
  </si>
  <si>
    <t>Southern Petrochemical Industries Corporation Ltd</t>
  </si>
  <si>
    <t>SPIC</t>
  </si>
  <si>
    <t>Yamuna Syndicate Ltd</t>
  </si>
  <si>
    <t>YSL</t>
  </si>
  <si>
    <t>Dhunseri Investments Ltd</t>
  </si>
  <si>
    <t>DHUNINV</t>
  </si>
  <si>
    <t>Dhunseri Ventures Ltd</t>
  </si>
  <si>
    <t>DVL</t>
  </si>
  <si>
    <t>Bigbloc Construction Ltd</t>
  </si>
  <si>
    <t>BIGBLOC</t>
  </si>
  <si>
    <t>Yuken India Ltd</t>
  </si>
  <si>
    <t>YUKEN</t>
  </si>
  <si>
    <t>3B Blackbio DX Ltd</t>
  </si>
  <si>
    <t>3BBLACKBIO</t>
  </si>
  <si>
    <t>Fertilizers &amp; Agricultural Chemicals</t>
  </si>
  <si>
    <t>One Point One Solutions Ltd</t>
  </si>
  <si>
    <t>ONEPOINT</t>
  </si>
  <si>
    <t>Shankara Building Products Ltd</t>
  </si>
  <si>
    <t>SHANKARA</t>
  </si>
  <si>
    <t>Oriental Rail Infrastructure Ltd</t>
  </si>
  <si>
    <t>ORIRAIL</t>
  </si>
  <si>
    <t>Matrimony.Com Ltd</t>
  </si>
  <si>
    <t>MATRIMONY</t>
  </si>
  <si>
    <t>Forbes Precision Tools and Machine Parts Ltd</t>
  </si>
  <si>
    <t>TOTEM</t>
  </si>
  <si>
    <t>Arihant Superstructures Ltd</t>
  </si>
  <si>
    <t>ARIHANTSUP</t>
  </si>
  <si>
    <t>Butterfly Gandhimathi Appliances Ltd</t>
  </si>
  <si>
    <t>BUTTERFLY</t>
  </si>
  <si>
    <t>Gala Precision Engineering Ltd</t>
  </si>
  <si>
    <t>GALAPREC</t>
  </si>
  <si>
    <t>Z F Steering Gear (India) Ltd</t>
  </si>
  <si>
    <t>ZFSTEERING</t>
  </si>
  <si>
    <t>Hi-Tech Gears Ltd</t>
  </si>
  <si>
    <t>HITECHGEAR</t>
  </si>
  <si>
    <t>Alldigi Tech Ltd</t>
  </si>
  <si>
    <t>ALLDIGI</t>
  </si>
  <si>
    <t>SPML Infra Ltd</t>
  </si>
  <si>
    <t>SPMLINFRA</t>
  </si>
  <si>
    <t>Simplex Infrastructures Ltd</t>
  </si>
  <si>
    <t>SIMPLEXINF</t>
  </si>
  <si>
    <t>Signpost India Ltd</t>
  </si>
  <si>
    <t>SIGNPOST</t>
  </si>
  <si>
    <t>Kokuyo Camlin Ltd</t>
  </si>
  <si>
    <t>KOKUYOCMLN</t>
  </si>
  <si>
    <t>Arrow Greentech Ltd</t>
  </si>
  <si>
    <t>ARROWGREEN</t>
  </si>
  <si>
    <t>Chemfab Alkalis Ltd</t>
  </si>
  <si>
    <t>CHEMFAB</t>
  </si>
  <si>
    <t>Kellton Tech Solutions Ltd</t>
  </si>
  <si>
    <t>KELLTONTEC</t>
  </si>
  <si>
    <t>Automobile Corp Of Goa Ltd</t>
  </si>
  <si>
    <t>ACGL</t>
  </si>
  <si>
    <t>India Motor Parts &amp; Accessories Ltd</t>
  </si>
  <si>
    <t>IMPAL</t>
  </si>
  <si>
    <t>Aurum Proptech Ltd</t>
  </si>
  <si>
    <t>AURUM</t>
  </si>
  <si>
    <t>Pakka Limited</t>
  </si>
  <si>
    <t>PAKKA</t>
  </si>
  <si>
    <t>Walchandnagar Industries Ltd</t>
  </si>
  <si>
    <t>WALCHANNAG</t>
  </si>
  <si>
    <t>Vertoz Ltd</t>
  </si>
  <si>
    <t>VERTOZ</t>
  </si>
  <si>
    <t>Selan Exploration Technology Ltd</t>
  </si>
  <si>
    <t>SELAN</t>
  </si>
  <si>
    <t>Tourism Finance Corporation of India Ltd</t>
  </si>
  <si>
    <t>TFCILTD</t>
  </si>
  <si>
    <t>Ester Industries Ltd</t>
  </si>
  <si>
    <t>ESTER</t>
  </si>
  <si>
    <t>Aym Syntex Ltd</t>
  </si>
  <si>
    <t>AYMSYNTEX</t>
  </si>
  <si>
    <t>Aaswa Trading and Exports Ltd</t>
  </si>
  <si>
    <t>TCC</t>
  </si>
  <si>
    <t>Real Estate Services</t>
  </si>
  <si>
    <t>Remus Pharmaceuticals Ltd</t>
  </si>
  <si>
    <t>REMUS</t>
  </si>
  <si>
    <t>Jaykay Enterprises Ltd</t>
  </si>
  <si>
    <t>JAYKAY</t>
  </si>
  <si>
    <t>Kamdhenu Ltd</t>
  </si>
  <si>
    <t>KAMDHENU</t>
  </si>
  <si>
    <t>Allcargo Gati Ltd</t>
  </si>
  <si>
    <t>ACLGATI</t>
  </si>
  <si>
    <t>Likhitha Infrastructure Ltd</t>
  </si>
  <si>
    <t>LIKHITHA</t>
  </si>
  <si>
    <t>Century Enka Ltd</t>
  </si>
  <si>
    <t>CENTENKA</t>
  </si>
  <si>
    <t>Arman Financial Services Ltd</t>
  </si>
  <si>
    <t>ARMANFIN</t>
  </si>
  <si>
    <t>Eimco Elecon (India) Ltd</t>
  </si>
  <si>
    <t>EIMCOELECO</t>
  </si>
  <si>
    <t>Everest Industries Ltd</t>
  </si>
  <si>
    <t>EVERESTIND</t>
  </si>
  <si>
    <t>Electrotherm (India) Ltd</t>
  </si>
  <si>
    <t>ELECTHERM</t>
  </si>
  <si>
    <t>Emkay Taps and Cutting Tools Ltd</t>
  </si>
  <si>
    <t>EMKAYTOOLS</t>
  </si>
  <si>
    <t>GPT Healthcare Ltd</t>
  </si>
  <si>
    <t>GPTHEALTH</t>
  </si>
  <si>
    <t>Kross Ltd</t>
  </si>
  <si>
    <t>KROSS</t>
  </si>
  <si>
    <t>Raj Rayon Industries Ltd</t>
  </si>
  <si>
    <t>RAJRILTD</t>
  </si>
  <si>
    <t>Centrum Capital Ltd</t>
  </si>
  <si>
    <t>CENTRUM</t>
  </si>
  <si>
    <t>Krishana Phoschem Ltd</t>
  </si>
  <si>
    <t>KRISHANA</t>
  </si>
  <si>
    <t>Om Infra Ltd</t>
  </si>
  <si>
    <t>OMINFRAL</t>
  </si>
  <si>
    <t>Macpower CNC Machines Ltd</t>
  </si>
  <si>
    <t>MACPOWER</t>
  </si>
  <si>
    <t>Rane (Madras) Ltd</t>
  </si>
  <si>
    <t>RML</t>
  </si>
  <si>
    <t>Asian Star Co Ltd</t>
  </si>
  <si>
    <t>ASTAR</t>
  </si>
  <si>
    <t>Sat Industries Ltd</t>
  </si>
  <si>
    <t>SATINDLTD</t>
  </si>
  <si>
    <t>AMIC Forging Ltd</t>
  </si>
  <si>
    <t>AMIC</t>
  </si>
  <si>
    <t>Pudumjee Paper Products Ltd</t>
  </si>
  <si>
    <t>PDMJEPAPER</t>
  </si>
  <si>
    <t>Bliss GVS Pharma Ltd</t>
  </si>
  <si>
    <t>BLISSGVS</t>
  </si>
  <si>
    <t>Andhra Sugars Ltd</t>
  </si>
  <si>
    <t>ANDHRSUGAR</t>
  </si>
  <si>
    <t>Capital Small Finance Bank Ltd</t>
  </si>
  <si>
    <t>CAPITALSFB</t>
  </si>
  <si>
    <t>BMW Industries Ltd</t>
  </si>
  <si>
    <t>BMW</t>
  </si>
  <si>
    <t>Ice Make Refrigeration Ltd</t>
  </si>
  <si>
    <t>ICEMAKE</t>
  </si>
  <si>
    <t>Veefin Solutions Ltd</t>
  </si>
  <si>
    <t>VEEFIN</t>
  </si>
  <si>
    <t>Application Software</t>
  </si>
  <si>
    <t>Crest Ventures Ltd</t>
  </si>
  <si>
    <t>CREST</t>
  </si>
  <si>
    <t>Oswal Greentech Ltd</t>
  </si>
  <si>
    <t>OSWALGREEN</t>
  </si>
  <si>
    <t>KMC Speciality Hospitals (India) Ltd</t>
  </si>
  <si>
    <t>KMCSHIL</t>
  </si>
  <si>
    <t>Heubach Colorants India Ltd</t>
  </si>
  <si>
    <t>HEUBACHIND</t>
  </si>
  <si>
    <t>VLS Finance Ltd</t>
  </si>
  <si>
    <t>VLSFINANCE</t>
  </si>
  <si>
    <t>Shree Digvijay Cement Co Ltd</t>
  </si>
  <si>
    <t>SHREDIGCEM</t>
  </si>
  <si>
    <t>Subex Ltd</t>
  </si>
  <si>
    <t>SUBEXLTD</t>
  </si>
  <si>
    <t>AFCOM Holdings Ltd</t>
  </si>
  <si>
    <t>AFCOM</t>
  </si>
  <si>
    <t>Air Freight &amp; Logistics</t>
  </si>
  <si>
    <t>Creative Newtech Ltd</t>
  </si>
  <si>
    <t>CREATIVE</t>
  </si>
  <si>
    <t>Rishabh Instruments Ltd</t>
  </si>
  <si>
    <t>RISHABH</t>
  </si>
  <si>
    <t>Ratnaveer Precision Engineering Ltd</t>
  </si>
  <si>
    <t>RATNAVEER</t>
  </si>
  <si>
    <t>Lincoln Pharmaceuticals Ltd</t>
  </si>
  <si>
    <t>LINCOLN</t>
  </si>
  <si>
    <t>Spacenet Enterprises India Ltd</t>
  </si>
  <si>
    <t>SPCENET</t>
  </si>
  <si>
    <t>Steel Exchange India Ltd</t>
  </si>
  <si>
    <t>STEELXIND</t>
  </si>
  <si>
    <t>Hardwyn India Ltd</t>
  </si>
  <si>
    <t>HARDWYN</t>
  </si>
  <si>
    <t>Building Products - Glass</t>
  </si>
  <si>
    <t>Western Carriers (India) Ltd</t>
  </si>
  <si>
    <t>WCIL</t>
  </si>
  <si>
    <t>Punjab Chemicals and Crop Protection Ltd</t>
  </si>
  <si>
    <t>PUNJABCHEM</t>
  </si>
  <si>
    <t>Finkurve Financial Services Ltd</t>
  </si>
  <si>
    <t>FINKURVE</t>
  </si>
  <si>
    <t>GRM Overseas Ltd</t>
  </si>
  <si>
    <t>GRMOVER</t>
  </si>
  <si>
    <t>Vascon Engineers Ltd</t>
  </si>
  <si>
    <t>VASCONEQ</t>
  </si>
  <si>
    <t>Industrial and Prudential Investment Co Ltd</t>
  </si>
  <si>
    <t>INDPRUD</t>
  </si>
  <si>
    <t>Bajaj Healthcare Ltd</t>
  </si>
  <si>
    <t>BAJAJHCARE</t>
  </si>
  <si>
    <t>Vilas Transcore Ltd</t>
  </si>
  <si>
    <t>VILAS</t>
  </si>
  <si>
    <t>Fratelli Vineyards Ltd</t>
  </si>
  <si>
    <t>FRATELLI</t>
  </si>
  <si>
    <t>Sandesh Ltd</t>
  </si>
  <si>
    <t>SANDESH</t>
  </si>
  <si>
    <t>Cellecor Gadgets Ltd</t>
  </si>
  <si>
    <t>CELLECOR</t>
  </si>
  <si>
    <t>SAR Televenture Ltd</t>
  </si>
  <si>
    <t>SARTELE</t>
  </si>
  <si>
    <t>Beekay Steel Industries Ltd</t>
  </si>
  <si>
    <t>BEEKAY</t>
  </si>
  <si>
    <t>Indo Amines Ltd</t>
  </si>
  <si>
    <t>INDOAMIN</t>
  </si>
  <si>
    <t>AVT Natural Products Ltd</t>
  </si>
  <si>
    <t>AVTNPL</t>
  </si>
  <si>
    <t>Xchanging Solutions Ltd</t>
  </si>
  <si>
    <t>XCHANGING</t>
  </si>
  <si>
    <t>Radhika Jeweltech Ltd</t>
  </si>
  <si>
    <t>RADHIKAJWE</t>
  </si>
  <si>
    <t>Mukka Proteins Ltd</t>
  </si>
  <si>
    <t>MUKKA</t>
  </si>
  <si>
    <t>Prakash Pipes Ltd</t>
  </si>
  <si>
    <t>PPL</t>
  </si>
  <si>
    <t>Tuticorin Alkali Chemicals and Fertilizers Ltd</t>
  </si>
  <si>
    <t>TUTIALKA</t>
  </si>
  <si>
    <t>Diffusion Engineers Ltd</t>
  </si>
  <si>
    <t>DIFFNKG</t>
  </si>
  <si>
    <t>Zee Media Corporation Ltd</t>
  </si>
  <si>
    <t>ZEEMEDIA</t>
  </si>
  <si>
    <t>Shiva Cement Ltd</t>
  </si>
  <si>
    <t>SHIVACEM</t>
  </si>
  <si>
    <t>Kirloskar Electric Company Ltd</t>
  </si>
  <si>
    <t>KECL</t>
  </si>
  <si>
    <t>Rico Auto Industries Ltd</t>
  </si>
  <si>
    <t>RICOAUTO</t>
  </si>
  <si>
    <t>Saurashtra Cement Ltd</t>
  </si>
  <si>
    <t>SAURASHCEM</t>
  </si>
  <si>
    <t>GFL Ltd</t>
  </si>
  <si>
    <t>GFLLIMITED</t>
  </si>
  <si>
    <t>Popular Vehicles and Services Ltd</t>
  </si>
  <si>
    <t>PVSL</t>
  </si>
  <si>
    <t>Cosmic CRF Ltd</t>
  </si>
  <si>
    <t>COSMICCRF</t>
  </si>
  <si>
    <t>Last Mile Enterprises Ltd</t>
  </si>
  <si>
    <t>LASTMILE</t>
  </si>
  <si>
    <t>Sahana System Ltd</t>
  </si>
  <si>
    <t>SAHANA</t>
  </si>
  <si>
    <t>TGV SRAAC Ltd</t>
  </si>
  <si>
    <t>TGVSL</t>
  </si>
  <si>
    <t>Ksolves India Ltd</t>
  </si>
  <si>
    <t>KSOLVES</t>
  </si>
  <si>
    <t>Dwarikesh Sugar Industries Ltd</t>
  </si>
  <si>
    <t>DWARKESH</t>
  </si>
  <si>
    <t>Tamilnadu Newsprint &amp; Papers Ltd</t>
  </si>
  <si>
    <t>TNPL</t>
  </si>
  <si>
    <t>Wardwizard Innovations &amp; Mobility Ltd</t>
  </si>
  <si>
    <t>WARDINMOBI</t>
  </si>
  <si>
    <t>PNGS Gargi Fashion Jewellery Ltd</t>
  </si>
  <si>
    <t>GARGI</t>
  </si>
  <si>
    <t>Apparel Retail</t>
  </si>
  <si>
    <t>Sree Rayalaseema Hi-Strength Hypo Ltd</t>
  </si>
  <si>
    <t>SRHHYPOLTD</t>
  </si>
  <si>
    <t>Enkei Wheels (India) Ltd</t>
  </si>
  <si>
    <t>ENKEIWHEL</t>
  </si>
  <si>
    <t>TV Today Network Limited</t>
  </si>
  <si>
    <t>TVTODAY</t>
  </si>
  <si>
    <t>Avadh Sugar &amp; Energy Ltd</t>
  </si>
  <si>
    <t>AVADHSUGAR</t>
  </si>
  <si>
    <t>HLV Ltd</t>
  </si>
  <si>
    <t>HLVLTD</t>
  </si>
  <si>
    <t>Gulshan Polyols Ltd</t>
  </si>
  <si>
    <t>GULPOLY</t>
  </si>
  <si>
    <t>Kothari Petrochemicals Ltd</t>
  </si>
  <si>
    <t>KOTHARIPET</t>
  </si>
  <si>
    <t>CFF Fluid Control Ltd</t>
  </si>
  <si>
    <t>CFF</t>
  </si>
  <si>
    <t>Aerospace &amp; Defense</t>
  </si>
  <si>
    <t>Dhampur Sugar Mills Ltd</t>
  </si>
  <si>
    <t>DHAMPURSUG</t>
  </si>
  <si>
    <t>Saint-Gobain Sekurit India Ltd</t>
  </si>
  <si>
    <t>SAINTGOBAIN</t>
  </si>
  <si>
    <t>Ngl Fine Chem Ltd</t>
  </si>
  <si>
    <t>NGLFINE</t>
  </si>
  <si>
    <t>Concord Control Systems Ltd</t>
  </si>
  <si>
    <t>CNCRD</t>
  </si>
  <si>
    <t>Kuantum Papers Ltd</t>
  </si>
  <si>
    <t>KUANTUM</t>
  </si>
  <si>
    <t>Credo Brands Marketing Ltd</t>
  </si>
  <si>
    <t>MUFTI</t>
  </si>
  <si>
    <t>Men's Clothing</t>
  </si>
  <si>
    <t>IST Ltd</t>
  </si>
  <si>
    <t>ISTLTD</t>
  </si>
  <si>
    <t>Control Print Ltd</t>
  </si>
  <si>
    <t>CONTROLPR</t>
  </si>
  <si>
    <t>Snowman Logistics Ltd</t>
  </si>
  <si>
    <t>SNOWMAN</t>
  </si>
  <si>
    <t>Uttam Sugar Mills Ltd</t>
  </si>
  <si>
    <t>UTTAMSUGAR</t>
  </si>
  <si>
    <t>GIC Housing Finance Ltd</t>
  </si>
  <si>
    <t>GICHSGFIN</t>
  </si>
  <si>
    <t>Indo Thai Securities Ltd</t>
  </si>
  <si>
    <t>INDOTHAI</t>
  </si>
  <si>
    <t>New Delhi Television Ltd</t>
  </si>
  <si>
    <t>NDTV</t>
  </si>
  <si>
    <t>Kopran Ltd</t>
  </si>
  <si>
    <t>KOPRAN</t>
  </si>
  <si>
    <t>Ritco Logistics Ltd</t>
  </si>
  <si>
    <t>RITCO</t>
  </si>
  <si>
    <t>Manoj Vaibhav Gems N Jewellers Ltd</t>
  </si>
  <si>
    <t>MVGJL</t>
  </si>
  <si>
    <t>Manali Petrochemicals Ltd</t>
  </si>
  <si>
    <t>MANALIPETC</t>
  </si>
  <si>
    <t>Fairchem Organics Ltd</t>
  </si>
  <si>
    <t>FAIRCHEMOR</t>
  </si>
  <si>
    <t>Max India Ltd</t>
  </si>
  <si>
    <t>MAXIND</t>
  </si>
  <si>
    <t>City Pulse Multiventures Ltd</t>
  </si>
  <si>
    <t>CPML</t>
  </si>
  <si>
    <t>Movies &amp; Entertainment</t>
  </si>
  <si>
    <t>R K Swamy Ltd</t>
  </si>
  <si>
    <t>RKSWAMY</t>
  </si>
  <si>
    <t>Benares Hotels Ltd</t>
  </si>
  <si>
    <t>BENARAS</t>
  </si>
  <si>
    <t>K&amp;R Rail Engineering Ltd</t>
  </si>
  <si>
    <t>KRRAIL</t>
  </si>
  <si>
    <t>Mafatlal Industries Ltd</t>
  </si>
  <si>
    <t>MAFATIND</t>
  </si>
  <si>
    <t>Jagatjit Industries Ltd</t>
  </si>
  <si>
    <t>JAGAJITIND</t>
  </si>
  <si>
    <t>Hazoor Multi Projects Ltd</t>
  </si>
  <si>
    <t>HAZOOR</t>
  </si>
  <si>
    <t>Spright Agro Ltd</t>
  </si>
  <si>
    <t>SPRIGHT</t>
  </si>
  <si>
    <t>Infobeans Technologies Ltd</t>
  </si>
  <si>
    <t>INFOBEAN</t>
  </si>
  <si>
    <t>Munjal Auto Industries Ltd</t>
  </si>
  <si>
    <t>MUNJALAU</t>
  </si>
  <si>
    <t>Investment Trust of India Ltd</t>
  </si>
  <si>
    <t>THEINVEST</t>
  </si>
  <si>
    <t>Bharat Parenterals Ltd</t>
  </si>
  <si>
    <t>BPLPHARMA</t>
  </si>
  <si>
    <t>Sunshine Capital Ltd</t>
  </si>
  <si>
    <t>SCL</t>
  </si>
  <si>
    <t>V-Marc India Ltd</t>
  </si>
  <si>
    <t>VMARCIND</t>
  </si>
  <si>
    <t>Virtuoso Optoelectronics Ltd</t>
  </si>
  <si>
    <t>VOEPL</t>
  </si>
  <si>
    <t>Arihant Capital Markets Ltd</t>
  </si>
  <si>
    <t>ARIHANTCAP</t>
  </si>
  <si>
    <t>Ganesh Green Bharat Ltd</t>
  </si>
  <si>
    <t>GGBL</t>
  </si>
  <si>
    <t>Sika Interplant Systems Ltd</t>
  </si>
  <si>
    <t>SIKA</t>
  </si>
  <si>
    <t>Uniphos Enterprises Ltd</t>
  </si>
  <si>
    <t>UNIENTER</t>
  </si>
  <si>
    <t>Algoquant Fintech Ltd</t>
  </si>
  <si>
    <t>AQFINTECH</t>
  </si>
  <si>
    <t>NACL Industries Ltd</t>
  </si>
  <si>
    <t>NACLIND</t>
  </si>
  <si>
    <t>Aimtron Electronics Ltd</t>
  </si>
  <si>
    <t>AIMTRON</t>
  </si>
  <si>
    <t>Indo Rama Synthetics (India) Ltd</t>
  </si>
  <si>
    <t>INDORAMA</t>
  </si>
  <si>
    <t>Vinyas Innovative Technologies Ltd</t>
  </si>
  <si>
    <t>VINYAS</t>
  </si>
  <si>
    <t>Industry</t>
  </si>
  <si>
    <t>Oil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</si>
  <si>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</si>
  <si>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</si>
  <si>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</si>
  <si>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</si>
  <si>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</si>
  <si>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Healthcare</t>
  </si>
  <si>
    <t>Power</t>
  </si>
  <si>
    <t>Automobile and Auto Components</t>
  </si>
  <si>
    <t>Metals &amp; Mining</t>
  </si>
  <si>
    <t>Construction Materials</t>
  </si>
  <si>
    <t>Consumer Durables</t>
  </si>
  <si>
    <t>Services</t>
  </si>
  <si>
    <t>Capital Goods</t>
  </si>
  <si>
    <t>Consumer Services</t>
  </si>
  <si>
    <t>Realty</t>
  </si>
  <si>
    <t>Chemicals</t>
  </si>
  <si>
    <t>-</t>
  </si>
  <si>
    <t>Diversified</t>
  </si>
  <si>
    <t>Media Entertainment &amp; Publication</t>
  </si>
  <si>
    <t>Forest Materials</t>
  </si>
  <si>
    <t>Utilities</t>
  </si>
  <si>
    <t>1Y Return vs Nifty Z-Score</t>
  </si>
  <si>
    <t>1M Return vs Nifty Z-Score</t>
  </si>
  <si>
    <t>6M Return vs Nifty Z-Score</t>
  </si>
  <si>
    <t>1W Return vs Nifty Z-Score</t>
  </si>
  <si>
    <t>20D EMA</t>
  </si>
  <si>
    <t>% Price above 20 EMA</t>
  </si>
  <si>
    <t>% Price above 50 EMA</t>
  </si>
  <si>
    <t>% Price above 200 EMA</t>
  </si>
  <si>
    <t>Day Low</t>
  </si>
  <si>
    <t>Day High</t>
  </si>
  <si>
    <t>Current Week Low</t>
  </si>
  <si>
    <t>Current Week High</t>
  </si>
  <si>
    <t>Current Month Low</t>
  </si>
  <si>
    <t>Current Month High</t>
  </si>
  <si>
    <t>% Away From Day Low</t>
  </si>
  <si>
    <t>% Away From Day High</t>
  </si>
  <si>
    <t>% Away From Current Week Low</t>
  </si>
  <si>
    <t>% Away From Current Week High</t>
  </si>
  <si>
    <t>% Away From Current Month Low</t>
  </si>
  <si>
    <t>% Away From Current Month High</t>
  </si>
  <si>
    <t>Uptrend</t>
  </si>
  <si>
    <t>Relative Strength Sector Index</t>
  </si>
  <si>
    <t>Relative Strength Sector Index - Zone</t>
  </si>
  <si>
    <t>Rate of Change</t>
  </si>
  <si>
    <t>Rate of Change - Zone</t>
  </si>
  <si>
    <t>Negative</t>
  </si>
  <si>
    <t>Positive</t>
  </si>
  <si>
    <t>Neutral</t>
  </si>
  <si>
    <t>Sharpe Ratio Z-Score</t>
  </si>
  <si>
    <t>Score</t>
  </si>
  <si>
    <t>Rank 1Y</t>
  </si>
  <si>
    <t>Rank 6M</t>
  </si>
  <si>
    <t>Rank Sharpe</t>
  </si>
  <si>
    <t>Avg</t>
  </si>
  <si>
    <t>Count</t>
  </si>
  <si>
    <t>1W Out-Performance</t>
  </si>
  <si>
    <t>1M Out-Performance</t>
  </si>
  <si>
    <t>RSI</t>
  </si>
  <si>
    <t>% Price above 20D EMA</t>
  </si>
  <si>
    <t>Rank</t>
  </si>
  <si>
    <t xml:space="preserve">Score 2 </t>
  </si>
  <si>
    <t>Rank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</si>
</sst>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7DA200-D9F8-4FB3-9D46-F5CD9970F0CB}" name="Table3" displayName="Table3" ref="A1:Z126" totalsRowShown="0">
  <autoFilter ref="A1:Z126" xr:uid="{737DA200-D9F8-4FB3-9D46-F5CD9970F0CB}"/>
  <sortState xmlns:xlrd2="http://schemas.microsoft.com/office/spreadsheetml/2017/richdata2" ref="A2:Z126">
    <sortCondition ref="Z1:Z126"/>
  </sortState>
  <tableColumns count="26">
    <tableColumn id="1" xr3:uid="{247E4A0E-9713-4868-BA13-E053FCAED47C}" name="Sub-Sector"/>
    <tableColumn id="2" xr3:uid="{3FDC0C31-2BD7-49DA-AE4E-BB514C98B6DF}" name="Count" dataDxfId="48">
      <calculatedColumnFormula>COUNTIFS(Table2[Sub-Sector],Table3[[#This Row],[Sub-Sector]])</calculatedColumnFormula>
    </tableColumn>
    <tableColumn id="3" xr3:uid="{33EEC2EA-9302-4F77-B4EE-87B0B487284C}" name="Uptrend" dataDxfId="47">
      <calculatedColumnFormula>COUNTIFS(Table2[Sub-Sector],Table3[[#This Row],[Sub-Sector]],Table2[Uptrend],"Uptrend")/Table3[[#This Row],[Count]]</calculatedColumnFormula>
    </tableColumn>
    <tableColumn id="4" xr3:uid="{AB883811-10D2-4EC1-9664-84438E4F19AA}" name="1W Out-Performance" dataDxfId="46">
      <calculatedColumnFormula>COUNTIFS(Table2[Sub-Sector],Table3[[#This Row],[Sub-Sector]],Table2[1W Return vs Nifty],"&gt;=5")/Table3[[#This Row],[Count]]</calculatedColumnFormula>
    </tableColumn>
    <tableColumn id="5" xr3:uid="{95088963-5105-4C48-8475-3F01A566DF3B}" name="1M Out-Performance" dataDxfId="45">
      <calculatedColumnFormula>COUNTIFS(Table2[Sub-Sector],Table3[[#This Row],[Sub-Sector]],Table2[1M Return vs Nifty],"&gt;=5")/Table3[[#This Row],[Count]]</calculatedColumnFormula>
    </tableColumn>
    <tableColumn id="6" xr3:uid="{77CF5A1C-5E6C-4CBD-AAD6-F86A1A8FE168}" name="6M Return vs Nifty" dataDxfId="44">
      <calculatedColumnFormula>COUNTIFS(Table2[Sub-Sector],Table3[[#This Row],[Sub-Sector]],Table2[6M Return vs Nifty],"&gt;=10")/Table3[[#This Row],[Count]]</calculatedColumnFormula>
    </tableColumn>
    <tableColumn id="7" xr3:uid="{A455365F-2AA6-491D-8241-0C65489F052B}" name="1Y Return vs Nifty" dataDxfId="43">
      <calculatedColumnFormula>COUNTIFS(Table2[Sub-Sector],Table3[[#This Row],[Sub-Sector]],Table2[1Y Return vs Nifty],"&gt;=10")/Table3[[#This Row],[Count]]</calculatedColumnFormula>
    </tableColumn>
    <tableColumn id="8" xr3:uid="{006B528F-AAA3-4C23-A4D7-F8238D819B48}" name="RSI" dataDxfId="42">
      <calculatedColumnFormula>COUNTIFS(Table2[Sub-Sector],Table3[[#This Row],[Sub-Sector]],Table2[RSI Exponential â€“ 14D],"&gt;=50")/Table3[[#This Row],[Count]]</calculatedColumnFormula>
    </tableColumn>
    <tableColumn id="9" xr3:uid="{8A11FFDB-3A2B-437E-A516-46D1720F6582}" name="Relative Volume" dataDxfId="41">
      <calculatedColumnFormula>COUNTIFS(Table2[Sub-Sector],Table3[[#This Row],[Sub-Sector]],Table2[Relative Volume],"&gt;=1")/Table3[[#This Row],[Count]]</calculatedColumnFormula>
    </tableColumn>
    <tableColumn id="10" xr3:uid="{2F04CEA3-DBD3-40C0-A19A-1EA1AA48A7E4}" name="% Away From Day Low" dataDxfId="40">
      <calculatedColumnFormula>COUNTIFS(Table2[Sub-Sector],Table3[[#This Row],[Sub-Sector]],Table2[% Away From Day Low],"&gt;=0.05")/Table3[[#This Row],[Count]]</calculatedColumnFormula>
    </tableColumn>
    <tableColumn id="11" xr3:uid="{60B764EC-B4F2-4F04-A151-52AC67B93745}" name="% Away From Day High" dataDxfId="39">
      <calculatedColumnFormula>COUNTIFS(Table2[Sub-Sector],Table3[[#This Row],[Sub-Sector]],Table2[% Away From Day High],"&lt;=0.05")/Table3[[#This Row],[Count]]</calculatedColumnFormula>
    </tableColumn>
    <tableColumn id="12" xr3:uid="{303DD290-8A13-4837-AC1D-E6208DB74349}" name="% Away From Current Week Low" dataDxfId="38">
      <calculatedColumnFormula>COUNTIFS(Table2[Sub-Sector],Table3[[#This Row],[Sub-Sector]],Table2[% Away From Current Week Low],"&gt;=0.05")/Table3[[#This Row],[Count]]</calculatedColumnFormula>
    </tableColumn>
    <tableColumn id="13" xr3:uid="{8B44D64E-1F5D-475D-8F5D-938A59163FD9}" name="% Away From Current Week High" dataDxfId="37">
      <calculatedColumnFormula>COUNTIFS(Table2[Sub-Sector],Table3[[#This Row],[Sub-Sector]],Table2[% Away From Current Week High],"&lt;=0.05")/Table3[[#This Row],[Count]]</calculatedColumnFormula>
    </tableColumn>
    <tableColumn id="14" xr3:uid="{FDB217C9-C168-4884-8BA3-A58D0AD057C8}" name="% Away From Current Month Low" dataDxfId="36">
      <calculatedColumnFormula>COUNTIFS(Table2[Sub-Sector],Table3[[#This Row],[Sub-Sector]],Table2[% Away From Current Month Low],"&gt;=0.05")/Table3[[#This Row],[Count]]</calculatedColumnFormula>
    </tableColumn>
    <tableColumn id="15" xr3:uid="{E83EF747-A553-40BA-92E4-4A09BD9621DE}" name="% Away From Current Month High" dataDxfId="35">
      <calculatedColumnFormula>COUNTIFS(Table2[Sub-Sector],Table3[[#This Row],[Sub-Sector]],Table2[% Away From Current Month High],"&lt;=0.05")/Table3[[#This Row],[Count]]</calculatedColumnFormula>
    </tableColumn>
    <tableColumn id="16" xr3:uid="{48E1AB53-9640-4C30-9841-A38A44960428}" name="% Away From 52W High" dataDxfId="34">
      <calculatedColumnFormula>COUNTIFS(Table2[Sub-Sector],Table3[[#This Row],[Sub-Sector]],Table2[% Away From 52W High],"&lt;=10")/Table3[[#This Row],[Count]]</calculatedColumnFormula>
    </tableColumn>
    <tableColumn id="17" xr3:uid="{AAF8AC3D-D407-4779-BAA4-CEC891A5BD80}" name="% Away From 52W Low" dataDxfId="33">
      <calculatedColumnFormula>COUNTIFS(Table2[Sub-Sector],Table3[[#This Row],[Sub-Sector]],Table2[% Away From 52W Low],"&gt;=10")/Table3[[#This Row],[Count]]</calculatedColumnFormula>
    </tableColumn>
    <tableColumn id="18" xr3:uid="{C8FAA079-8D7D-4841-A5BD-7AEC907D3158}" name="% Price above 20D EMA" dataDxfId="32">
      <calculatedColumnFormula>COUNTIFS(Table2[Sub-Sector],Table3[[#This Row],[Sub-Sector]],Table2[% Price above 20 EMA],"&gt;=0")/Table3[[#This Row],[Count]]</calculatedColumnFormula>
    </tableColumn>
    <tableColumn id="19" xr3:uid="{4EFB1127-E1A2-4FD8-BE8C-49FC1C403E9F}" name="% Price above 50 EMA" dataDxfId="31">
      <calculatedColumnFormula>COUNTIFS(Table2[Sub-Sector],Table3[[#This Row],[Sub-Sector]],Table2[% Price above 50 EMA],"&gt;=0")/Table3[[#This Row],[Count]]</calculatedColumnFormula>
    </tableColumn>
    <tableColumn id="20" xr3:uid="{3A44F42A-5444-4EC3-BC88-2302F7528DAA}" name="% Price above 200 EMA" dataDxfId="30">
      <calculatedColumnFormula>COUNTIFS(Table2[Sub-Sector],Table3[[#This Row],[Sub-Sector]],Table2[% Price above 200 EMA],"&gt;=0")/Table3[[#This Row],[Count]]</calculatedColumnFormula>
    </tableColumn>
    <tableColumn id="21" xr3:uid="{A8BCF5FA-3CA1-485F-8459-B1D0A6C70F1C}" name="Rate of Change - Zone" dataDxfId="29">
      <calculatedColumnFormula>COUNTIFS(Table2[Sub-Sector],Table3[[#This Row],[Sub-Sector]],Table2[Rate of Change - Zone],"Positive")/Table3[[#This Row],[Count]]</calculatedColumnFormula>
    </tableColumn>
    <tableColumn id="22" xr3:uid="{55C340E1-EDD6-48CE-BBEA-41D962E614C8}" name="Sharpe Ratio" dataDxfId="28">
      <calculatedColumnFormula>COUNTIFS(Table2[Sub-Sector],Table3[[#This Row],[Sub-Sector]],Table2[Sharpe Ratio],"&gt;=0.10")/Table3[[#This Row],[Count]]</calculatedColumnFormula>
    </tableColumn>
    <tableColumn id="23" xr3:uid="{D60ED12B-A2E8-495B-BB25-D6C031E694A0}" name="Score" dataDxfId="27">
      <calculatedColumnFormula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calculatedColumnFormula>
    </tableColumn>
    <tableColumn id="24" xr3:uid="{8F1F8FB5-915E-415B-8DBF-52F84E2FC17F}" name="Rank" dataDxfId="26">
      <calculatedColumnFormula>_xlfn.RANK.AVG(Table3[[#This Row],[Score]],Table3[Score],1)</calculatedColumnFormula>
    </tableColumn>
    <tableColumn id="25" xr3:uid="{61E8E74C-F677-4258-949E-4C7353689399}" name="Score 2 " dataDxfId="25">
      <calculatedColumnFormula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calculatedColumnFormula>
    </tableColumn>
    <tableColumn id="26" xr3:uid="{EBE0F027-6E72-4290-B624-3DC99E5FDA87}" name="Rank 2" dataDxfId="24">
      <calculatedColumnFormula>_xlfn.RANK.AVG(Table3[[#This Row],[Score 2 ]],Table3[[Score 2 ]],1)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3B280-A2A3-45C2-891B-8FABF5438237}" name="Table2" displayName="Table2" ref="A1:AV737" totalsRowShown="0">
  <sortState xmlns:xlrd2="http://schemas.microsoft.com/office/spreadsheetml/2017/richdata2" ref="A2:AV737">
    <sortCondition ref="AV1:AV737"/>
  </sortState>
  <tableColumns count="48">
    <tableColumn id="1" xr3:uid="{C3DF8F76-F2DE-404A-943D-D7170CA4FE6E}" name="Name"/>
    <tableColumn id="2" xr3:uid="{60FD2508-5041-4920-BBF1-67EDD4D25687}" name="Ticker"/>
    <tableColumn id="3" xr3:uid="{04D47666-7971-4013-8F41-B892AC139FE7}" name="Industry"/>
    <tableColumn id="4" xr3:uid="{E14B6337-652B-4CDF-A98F-947E8C801DE6}" name="Sub-Sector"/>
    <tableColumn id="5" xr3:uid="{3D022562-020D-42D6-850B-323C93B1AC57}" name="Market Cap"/>
    <tableColumn id="6" xr3:uid="{D9FA6492-9F35-448C-8AEA-82AE91EB64D0}" name="Close Price"/>
    <tableColumn id="7" xr3:uid="{FBF6E4A4-B39C-408D-9DA2-C9388505E541}" name="1Y Return vs Nifty"/>
    <tableColumn id="18" xr3:uid="{67DAC43B-EC96-4AEB-B205-95D75BF360B4}" name="1Y Return vs Nifty Z-Score" dataDxfId="23">
      <calculatedColumnFormula>(Table2[[#This Row],[1Y Return vs Nifty]]-AVERAGE(Table2[1Y Return vs Nifty]))/_xlfn.STDEV.P(Table2[1Y Return vs Nifty])</calculatedColumnFormula>
    </tableColumn>
    <tableColumn id="8" xr3:uid="{0EAA278D-95BF-464B-815D-E305CA171B95}" name="1M Return vs Nifty"/>
    <tableColumn id="19" xr3:uid="{4F7F533B-2229-41CF-881F-15BE176803D2}" name="1M Return vs Nifty Z-Score" dataDxfId="22">
      <calculatedColumnFormula>(Table2[[#This Row],[1M Return vs Nifty]]-AVERAGE(Table2[1M Return vs Nifty]))/_xlfn.STDEV.P(Table2[1M Return vs Nifty])</calculatedColumnFormula>
    </tableColumn>
    <tableColumn id="9" xr3:uid="{53C7F912-2BA3-452A-A4EE-645249FE8C25}" name="6M Return vs Nifty"/>
    <tableColumn id="20" xr3:uid="{5198E1DF-45EA-4A00-BC3D-FF72FE5017A7}" name="6M Return vs Nifty Z-Score" dataDxfId="21">
      <calculatedColumnFormula>(Table2[[#This Row],[6M Return vs Nifty]]-AVERAGE(Table2[6M Return vs Nifty]))/_xlfn.STDEV.P(Table2[6M Return vs Nifty])</calculatedColumnFormula>
    </tableColumn>
    <tableColumn id="10" xr3:uid="{99516D40-D096-4435-AE46-8AAD2B347ECF}" name="1W Return vs Nifty"/>
    <tableColumn id="22" xr3:uid="{87FEA5E1-289C-4EC2-9A69-CD6AB286BB00}" name="1W Return vs Nifty Z-Score" dataDxfId="20">
      <calculatedColumnFormula>(Table2[[#This Row],[1W Return vs Nifty]]-AVERAGE(Table2[1W Return vs Nifty]))/_xlfn.STDEV.P(Table2[1W Return vs Nifty])</calculatedColumnFormula>
    </tableColumn>
    <tableColumn id="21" xr3:uid="{7B3D8DD9-5992-4DDC-A74C-2FF44949F6C8}" name="20D EMA" dataDxfId="19"/>
    <tableColumn id="11" xr3:uid="{2973D44D-4824-4928-B7EC-CDE099687D20}" name="50D EMA"/>
    <tableColumn id="12" xr3:uid="{DA6AD8BF-A868-462D-A8EF-295B9E28130A}" name="200D EMA"/>
    <tableColumn id="13" xr3:uid="{FCFE1683-C9F1-47DD-91CE-6CA35B23E5F4}" name="RSI Exponential â€“ 14D"/>
    <tableColumn id="25" xr3:uid="{085FC89D-A0AA-4665-BB0C-7487BCE7AA55}" name="% Price above 20 EMA" dataDxfId="18">
      <calculatedColumnFormula>(Table2[[#This Row],[Close Price]]-Table2[[#This Row],[20D EMA]])/Table2[[#This Row],[20D EMA]]</calculatedColumnFormula>
    </tableColumn>
    <tableColumn id="24" xr3:uid="{DE56E6A3-E5FA-4C18-81FB-D405AAB262AA}" name="% Price above 50 EMA" dataDxfId="17">
      <calculatedColumnFormula>(Table2[[#This Row],[Close Price]]-Table2[[#This Row],[50D EMA]])/Table2[[#This Row],[50D EMA]]</calculatedColumnFormula>
    </tableColumn>
    <tableColumn id="23" xr3:uid="{DC4E529C-AAC8-416D-99AE-57BB6312469A}" name="% Price above 200 EMA" dataDxfId="16">
      <calculatedColumnFormula>(Table2[[#This Row],[Close Price]]-Table2[[#This Row],[200D EMA]])/Table2[[#This Row],[200D EMA]]</calculatedColumnFormula>
    </tableColumn>
    <tableColumn id="14" xr3:uid="{C9E650B3-AD58-43CC-9AA7-1AF16679A21A}" name="Relative Volume"/>
    <tableColumn id="37" xr3:uid="{6FE1A673-B682-456D-85EB-F8A484F71722}" name="Day Low" dataDxfId="15"/>
    <tableColumn id="36" xr3:uid="{D6FCEF1A-91C8-40E1-ABD8-583DC6FC369F}" name="Day High"/>
    <tableColumn id="35" xr3:uid="{517D6331-33B0-4AB3-A341-463063C75218}" name="Current Week Low"/>
    <tableColumn id="34" xr3:uid="{7A9C69D7-2090-4344-9EE8-219FABB00FFE}" name="Current Week High"/>
    <tableColumn id="33" xr3:uid="{93984E4E-10F6-4BAC-86EE-CD23EBBB6A69}" name="Current Month Low"/>
    <tableColumn id="32" xr3:uid="{6046F3F5-72F7-4DFB-9370-6B1F70C06414}" name="Current Month High"/>
    <tableColumn id="31" xr3:uid="{D49F077B-D017-4CBC-B1BE-2C081476C3FF}" name="% Away From Day Low" dataDxfId="14">
      <calculatedColumnFormula>(Table2[[#This Row],[Close Price]]/Table2[[#This Row],[Day Low]])-1</calculatedColumnFormula>
    </tableColumn>
    <tableColumn id="30" xr3:uid="{C2D96EB4-7109-431E-A9E7-0617C893CCEC}" name="% Away From Day High" dataDxfId="13">
      <calculatedColumnFormula>(Table2[[#This Row],[Day High]]/Table2[[#This Row],[Close Price]])-1</calculatedColumnFormula>
    </tableColumn>
    <tableColumn id="29" xr3:uid="{8649FF91-4092-4B7E-98B1-23E29253DE34}" name="% Away From Current Week Low" dataDxfId="12">
      <calculatedColumnFormula>(Table2[[#This Row],[Close Price]]/Table2[[#This Row],[Current Week Low]])-1</calculatedColumnFormula>
    </tableColumn>
    <tableColumn id="28" xr3:uid="{34AB315A-5860-4960-B855-0AFBBCFE5B70}" name="% Away From Current Week High" dataDxfId="11">
      <calculatedColumnFormula>(Table2[[#This Row],[Current Week High]]/Table2[[#This Row],[Close Price]])-1</calculatedColumnFormula>
    </tableColumn>
    <tableColumn id="27" xr3:uid="{16118B67-21D0-43F9-BE90-45249181B7C9}" name="% Away From Current Month Low" dataDxfId="10">
      <calculatedColumnFormula>(Table2[[#This Row],[Close Price]]/Table2[[#This Row],[Current Month Low]])-1</calculatedColumnFormula>
    </tableColumn>
    <tableColumn id="26" xr3:uid="{3E3B62CF-90B8-49D4-9936-5AF61C805971}" name="% Away From Current Month High" dataDxfId="9">
      <calculatedColumnFormula>(Table2[[#This Row],[Current Month High]]/Table2[[#This Row],[Close Price]])-1</calculatedColumnFormula>
    </tableColumn>
    <tableColumn id="15" xr3:uid="{072FE14E-1ADF-468A-86C8-20176C5D6B18}" name="% Away From 52W High"/>
    <tableColumn id="16" xr3:uid="{8E5EA4C1-232C-432C-B022-6F7A0609EA95}" name="% Away From 52W Low"/>
    <tableColumn id="42" xr3:uid="{C2EC390C-30BA-4ED5-B511-A24FFF78E8A3}" name="Uptrend" dataDxfId="8">
      <calculatedColumnFormula>IF(AND(Table2[[#This Row],[20D EMA]]&gt;Table2[[#This Row],[50D EMA]],Table2[[#This Row],[50D EMA]]&gt;Table2[[#This Row],[200D EMA]]),"Uptrend","Downtrend/NoTrend")</calculatedColumnFormula>
    </tableColumn>
    <tableColumn id="41" xr3:uid="{DEB92FFF-3449-474D-ADFD-FBB10E6C9C14}" name="Relative Strength Sector Index" dataDxfId="7"/>
    <tableColumn id="40" xr3:uid="{E9EA02DA-3B69-48EA-94B0-D24606B387C1}" name="Relative Strength Sector Index - Zone"/>
    <tableColumn id="39" xr3:uid="{84DA2076-B268-4914-9639-41F2498419D3}" name="Rate of Change"/>
    <tableColumn id="38" xr3:uid="{831850AD-08C7-42FD-906A-D64313E349A1}" name="Rate of Change - Zone"/>
    <tableColumn id="17" xr3:uid="{3D5BAE5C-00A7-42AC-80E1-32B8A94CC2B7}" name="Sharpe Ratio"/>
    <tableColumn id="43" xr3:uid="{52899E47-394E-47B6-9C43-AC8B35A28DE1}" name="Sharpe Ratio Z-Score" dataDxfId="6">
      <calculatedColumnFormula>(Table2[[#This Row],[Sharpe Ratio]]-AVERAGE(Table2[Sharpe Ratio]))/_xlfn.STDEV.P(Table2[Sharpe Ratio])</calculatedColumnFormula>
    </tableColumn>
    <tableColumn id="44" xr3:uid="{6608AE88-7AD3-4FBD-82D0-B9D1F0F33E3A}" name="Score" dataDxfId="5">
      <calculatedColumnFormula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calculatedColumnFormula>
    </tableColumn>
    <tableColumn id="45" xr3:uid="{2660C9F9-C8E3-42BF-90EA-8BF0078271B3}" name="Rank 1Y" dataDxfId="4">
      <calculatedColumnFormula>_xlfn.RANK.AVG(Table2[[#This Row],[1Y Return vs Nifty Z-Score]],Table2[1Y Return vs Nifty Z-Score])</calculatedColumnFormula>
    </tableColumn>
    <tableColumn id="46" xr3:uid="{74B3518D-1EE4-45BA-8CE6-318AC2585904}" name="Rank 6M" dataDxfId="3">
      <calculatedColumnFormula>_xlfn.RANK.AVG(Table2[[#This Row],[6M Return vs Nifty Z-Score]],Table2[6M Return vs Nifty Z-Score])</calculatedColumnFormula>
    </tableColumn>
    <tableColumn id="47" xr3:uid="{33010875-91E1-4D62-A104-9C8F12CB14CB}" name="Rank Sharpe" dataDxfId="2">
      <calculatedColumnFormula>_xlfn.RANK.AVG(Table2[[#This Row],[Sharpe Ratio Z-Score]],Table2[Sharpe Ratio Z-Score])</calculatedColumnFormula>
    </tableColumn>
    <tableColumn id="48" xr3:uid="{A2A838C7-7CB4-4AD4-B8F9-8B5F0E5E995F}" name="Avg" dataDxfId="1">
      <calculatedColumnFormula>(Table2[[#This Row],[Rank 1Y]]+Table2[[#This Row],[Rank 6M]]+Table2[[#This Row],[Rank Sharpe]])/3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34FFD-CE30-43F0-9E2C-36067E0A5607}" name="Table1" displayName="Table1" ref="A1:Q1462" totalsRowShown="0">
  <autoFilter ref="A1:Q1462" xr:uid="{16634FFD-CE30-43F0-9E2C-36067E0A5607}">
    <filterColumn colId="2">
      <filters>
        <filter val="Automobile and Auto Components"/>
        <filter val="Capital Goods"/>
        <filter val="Chemicals"/>
        <filter val="Construction"/>
        <filter val="Construction Materials"/>
        <filter val="Consumer Durables"/>
        <filter val="Consumer Services"/>
        <filter val="Diversified"/>
        <filter val="Fast Moving Consumer Goods"/>
        <filter val="Financial Services"/>
        <filter val="Forest Materials"/>
        <filter val="Healthcare"/>
        <filter val="Information Technology"/>
        <filter val="Media Entertainment &amp; Publication"/>
        <filter val="Metals &amp; Mining"/>
        <filter val="Oil Gas &amp; Consumable Fuels"/>
        <filter val="Power"/>
        <filter val="Realty"/>
        <filter val="Services"/>
        <filter val="Telecommunication"/>
        <filter val="Textiles"/>
        <filter val="Utilities"/>
      </filters>
    </filterColumn>
    <filterColumn colId="11">
      <customFilters>
        <customFilter operator="notEqual" val=" "/>
      </customFilters>
    </filterColumn>
  </autoFilter>
  <tableColumns count="17">
    <tableColumn id="1" xr3:uid="{AE3042BC-4CA6-43BE-826D-14D8A020CF97}" name="Name"/>
    <tableColumn id="2" xr3:uid="{D980909D-A368-4E1A-BD7A-7C94B49A7BC9}" name="Ticker"/>
    <tableColumn id="17" xr3:uid="{F6042270-3E2A-4077-A823-A2AAB7162FB5}" name="Industry" dataDxfId="0"/>
    <tableColumn id="3" xr3:uid="{D43EAF38-57FA-40A4-9980-025A0097C9EA}" name="Sub-Sector"/>
    <tableColumn id="4" xr3:uid="{68B36481-C8E5-4ABE-AA95-3C85110F83D7}" name="Market Cap"/>
    <tableColumn id="5" xr3:uid="{09A81693-662D-455B-AC3E-3F4A231683B2}" name="Close Price"/>
    <tableColumn id="6" xr3:uid="{5DBF5556-6CD7-454F-BC07-C596D50122E9}" name="1Y Return vs Nifty"/>
    <tableColumn id="7" xr3:uid="{A1F5C398-8044-496E-BD33-7032392C61F1}" name="1M Return vs Nifty"/>
    <tableColumn id="8" xr3:uid="{AA38D895-BA2F-429A-B4AB-03542A8134E4}" name="6M Return vs Nifty"/>
    <tableColumn id="9" xr3:uid="{4857FC41-50A3-40EA-86E1-C57EA1B07BF4}" name="1W Return vs Nifty"/>
    <tableColumn id="10" xr3:uid="{571B1FF2-DD9B-4E73-B503-0ABB3002855F}" name="50D EMA"/>
    <tableColumn id="11" xr3:uid="{36DD0A35-5106-4F6D-9AD0-7F9A52C01390}" name="200D EMA"/>
    <tableColumn id="12" xr3:uid="{18C12DF0-DEDF-4542-A69A-7D60DBEEB361}" name="RSI Exponential â€“ 14D"/>
    <tableColumn id="13" xr3:uid="{B915FF10-3DBA-4D84-8E00-23A57BC94C12}" name="Relative Volume"/>
    <tableColumn id="14" xr3:uid="{8835D75F-FAE9-43D1-B628-ED1797200F9D}" name="% Away From 52W High"/>
    <tableColumn id="15" xr3:uid="{016C94B3-F4A7-4E3C-988C-AB4FFC6E1E10}" name="% Away From 52W Low"/>
    <tableColumn id="16" xr3:uid="{2A1F8506-0288-4E83-B273-C644F3123E58}" name="Sharpe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5400-8E12-4540-A602-605BD7ACC494}">
  <dimension ref="A1:Z126"/>
  <sheetViews>
    <sheetView topLeftCell="P1" workbookViewId="0">
      <selection activeCell="Y4" sqref="Y4"/>
    </sheetView>
  </sheetViews>
  <sheetFormatPr defaultRowHeight="14.4" x14ac:dyDescent="0.3"/>
  <cols>
    <col min="1" max="1" width="37.109375" bestFit="1" customWidth="1"/>
    <col min="2" max="2" width="8.33203125" bestFit="1" customWidth="1"/>
    <col min="3" max="3" width="10.44140625" bestFit="1" customWidth="1"/>
    <col min="4" max="4" width="21.77734375" bestFit="1" customWidth="1"/>
    <col min="5" max="5" width="21.6640625" bestFit="1" customWidth="1"/>
    <col min="6" max="6" width="19.44140625" bestFit="1" customWidth="1"/>
    <col min="7" max="7" width="18.5546875" bestFit="1" customWidth="1"/>
    <col min="8" max="8" width="8" bestFit="1" customWidth="1"/>
    <col min="9" max="9" width="17.6640625" bestFit="1" customWidth="1"/>
    <col min="10" max="10" width="22.44140625" bestFit="1" customWidth="1"/>
    <col min="11" max="11" width="23" bestFit="1" customWidth="1"/>
    <col min="12" max="12" width="31.77734375" bestFit="1" customWidth="1"/>
    <col min="13" max="13" width="32.21875" bestFit="1" customWidth="1"/>
    <col min="14" max="14" width="32.44140625" bestFit="1" customWidth="1"/>
    <col min="15" max="15" width="32.88671875" bestFit="1" customWidth="1"/>
    <col min="16" max="16" width="23.77734375" bestFit="1" customWidth="1"/>
    <col min="17" max="17" width="23.33203125" bestFit="1" customWidth="1"/>
    <col min="18" max="18" width="23.5546875" bestFit="1" customWidth="1"/>
    <col min="19" max="19" width="22.21875" bestFit="1" customWidth="1"/>
    <col min="20" max="20" width="23.33203125" bestFit="1" customWidth="1"/>
    <col min="21" max="21" width="22.21875" bestFit="1" customWidth="1"/>
    <col min="22" max="22" width="14" bestFit="1" customWidth="1"/>
    <col min="23" max="23" width="7.88671875" bestFit="1" customWidth="1"/>
    <col min="24" max="24" width="7.44140625" bestFit="1" customWidth="1"/>
    <col min="25" max="25" width="9.77734375" bestFit="1" customWidth="1"/>
    <col min="26" max="26" width="8.88671875" bestFit="1" customWidth="1"/>
  </cols>
  <sheetData>
    <row r="1" spans="1:26" x14ac:dyDescent="0.3">
      <c r="A1" t="s">
        <v>2</v>
      </c>
      <c r="B1" t="s">
        <v>3156</v>
      </c>
      <c r="C1" s="1" t="s">
        <v>3142</v>
      </c>
      <c r="D1" s="1" t="s">
        <v>3157</v>
      </c>
      <c r="E1" s="1" t="s">
        <v>3158</v>
      </c>
      <c r="F1" s="1" t="s">
        <v>7</v>
      </c>
      <c r="G1" s="1" t="s">
        <v>5</v>
      </c>
      <c r="H1" s="1" t="s">
        <v>3159</v>
      </c>
      <c r="I1" s="1" t="s">
        <v>12</v>
      </c>
      <c r="J1" s="1" t="s">
        <v>3136</v>
      </c>
      <c r="K1" s="1" t="s">
        <v>3137</v>
      </c>
      <c r="L1" s="1" t="s">
        <v>3138</v>
      </c>
      <c r="M1" s="1" t="s">
        <v>3139</v>
      </c>
      <c r="N1" s="1" t="s">
        <v>3140</v>
      </c>
      <c r="O1" s="1" t="s">
        <v>3141</v>
      </c>
      <c r="P1" s="1" t="s">
        <v>13</v>
      </c>
      <c r="Q1" s="1" t="s">
        <v>14</v>
      </c>
      <c r="R1" s="1" t="s">
        <v>3160</v>
      </c>
      <c r="S1" s="1" t="s">
        <v>3128</v>
      </c>
      <c r="T1" s="1" t="s">
        <v>3129</v>
      </c>
      <c r="U1" s="1" t="s">
        <v>3146</v>
      </c>
      <c r="V1" s="1" t="s">
        <v>15</v>
      </c>
      <c r="W1" t="s">
        <v>3151</v>
      </c>
      <c r="X1" t="s">
        <v>3161</v>
      </c>
      <c r="Y1" t="s">
        <v>3162</v>
      </c>
      <c r="Z1" t="s">
        <v>3163</v>
      </c>
    </row>
    <row r="2" spans="1:26" x14ac:dyDescent="0.3">
      <c r="A2" t="s">
        <v>755</v>
      </c>
      <c r="B2">
        <f>COUNTIFS(Table2[Sub-Sector],Table3[[#This Row],[Sub-Sector]])</f>
        <v>1</v>
      </c>
      <c r="C2" s="1">
        <f>COUNTIFS(Table2[Sub-Sector],Table3[[#This Row],[Sub-Sector]],Table2[Uptrend],"Uptrend")/Table3[[#This Row],[Count]]</f>
        <v>1</v>
      </c>
      <c r="D2" s="1">
        <f>COUNTIFS(Table2[Sub-Sector],Table3[[#This Row],[Sub-Sector]],Table2[1W Return vs Nifty],"&gt;=5")/Table3[[#This Row],[Count]]</f>
        <v>0</v>
      </c>
      <c r="E2" s="1">
        <f>COUNTIFS(Table2[Sub-Sector],Table3[[#This Row],[Sub-Sector]],Table2[1M Return vs Nifty],"&gt;=5")/Table3[[#This Row],[Count]]</f>
        <v>1</v>
      </c>
      <c r="F2" s="1">
        <f>COUNTIFS(Table2[Sub-Sector],Table3[[#This Row],[Sub-Sector]],Table2[6M Return vs Nifty],"&gt;=10")/Table3[[#This Row],[Count]]</f>
        <v>1</v>
      </c>
      <c r="G2" s="1">
        <f>COUNTIFS(Table2[Sub-Sector],Table3[[#This Row],[Sub-Sector]],Table2[1Y Return vs Nifty],"&gt;=10")/Table3[[#This Row],[Count]]</f>
        <v>1</v>
      </c>
      <c r="H2" s="1">
        <f>COUNTIFS(Table2[Sub-Sector],Table3[[#This Row],[Sub-Sector]],Table2[RSI Exponential â€“ 14D],"&gt;=50")/Table3[[#This Row],[Count]]</f>
        <v>0</v>
      </c>
      <c r="I2" s="1">
        <f>COUNTIFS(Table2[Sub-Sector],Table3[[#This Row],[Sub-Sector]],Table2[Relative Volume],"&gt;=1")/Table3[[#This Row],[Count]]</f>
        <v>1</v>
      </c>
      <c r="J2" s="1">
        <f>COUNTIFS(Table2[Sub-Sector],Table3[[#This Row],[Sub-Sector]],Table2[% Away From Day Low],"&gt;=0.05")/Table3[[#This Row],[Count]]</f>
        <v>0</v>
      </c>
      <c r="K2" s="1">
        <f>COUNTIFS(Table2[Sub-Sector],Table3[[#This Row],[Sub-Sector]],Table2[% Away From Day High],"&lt;=0.05")/Table3[[#This Row],[Count]]</f>
        <v>1</v>
      </c>
      <c r="L2" s="1">
        <f>COUNTIFS(Table2[Sub-Sector],Table3[[#This Row],[Sub-Sector]],Table2[% Away From Current Week Low],"&gt;=0.05")/Table3[[#This Row],[Count]]</f>
        <v>0</v>
      </c>
      <c r="M2" s="1">
        <f>COUNTIFS(Table2[Sub-Sector],Table3[[#This Row],[Sub-Sector]],Table2[% Away From Current Week High],"&lt;=0.05")/Table3[[#This Row],[Count]]</f>
        <v>1</v>
      </c>
      <c r="N2" s="1">
        <f>COUNTIFS(Table2[Sub-Sector],Table3[[#This Row],[Sub-Sector]],Table2[% Away From Current Month Low],"&gt;=0.05")/Table3[[#This Row],[Count]]</f>
        <v>0</v>
      </c>
      <c r="O2" s="1">
        <f>COUNTIFS(Table2[Sub-Sector],Table3[[#This Row],[Sub-Sector]],Table2[% Away From Current Month High],"&lt;=0.05")/Table3[[#This Row],[Count]]</f>
        <v>0</v>
      </c>
      <c r="P2" s="1">
        <f>COUNTIFS(Table2[Sub-Sector],Table3[[#This Row],[Sub-Sector]],Table2[% Away From 52W High],"&lt;=10")/Table3[[#This Row],[Count]]</f>
        <v>0</v>
      </c>
      <c r="Q2" s="1">
        <f>COUNTIFS(Table2[Sub-Sector],Table3[[#This Row],[Sub-Sector]],Table2[% Away From 52W Low],"&gt;=10")/Table3[[#This Row],[Count]]</f>
        <v>1</v>
      </c>
      <c r="R2" s="1">
        <f>COUNTIFS(Table2[Sub-Sector],Table3[[#This Row],[Sub-Sector]],Table2[% Price above 20 EMA],"&gt;=0")/Table3[[#This Row],[Count]]</f>
        <v>0</v>
      </c>
      <c r="S2" s="1">
        <f>COUNTIFS(Table2[Sub-Sector],Table3[[#This Row],[Sub-Sector]],Table2[% Price above 50 EMA],"&gt;=0")/Table3[[#This Row],[Count]]</f>
        <v>0</v>
      </c>
      <c r="T2" s="1">
        <f>COUNTIFS(Table2[Sub-Sector],Table3[[#This Row],[Sub-Sector]],Table2[% Price above 200 EMA],"&gt;=0")/Table3[[#This Row],[Count]]</f>
        <v>1</v>
      </c>
      <c r="U2" s="1">
        <f>COUNTIFS(Table2[Sub-Sector],Table3[[#This Row],[Sub-Sector]],Table2[Rate of Change - Zone],"Positive")/Table3[[#This Row],[Count]]</f>
        <v>1</v>
      </c>
      <c r="V2" s="1">
        <f>COUNTIFS(Table2[Sub-Sector],Table3[[#This Row],[Sub-Sector]],Table2[Sharpe Ratio],"&gt;=0.10")/Table3[[#This Row],[Count]]</f>
        <v>0</v>
      </c>
      <c r="W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116</v>
      </c>
      <c r="X2">
        <f>_xlfn.RANK.AVG(Table3[[#This Row],[Score]],Table3[Score],1)</f>
        <v>2</v>
      </c>
      <c r="Y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31.5</v>
      </c>
      <c r="Z2">
        <f>_xlfn.RANK.AVG(Table3[[#This Row],[Score 2 ]],Table3[[Score 2 ]],1)</f>
        <v>1</v>
      </c>
    </row>
    <row r="3" spans="1:26" x14ac:dyDescent="0.3">
      <c r="A3" t="s">
        <v>719</v>
      </c>
      <c r="B3">
        <f>COUNTIFS(Table2[Sub-Sector],Table3[[#This Row],[Sub-Sector]])</f>
        <v>3</v>
      </c>
      <c r="C3" s="1">
        <f>COUNTIFS(Table2[Sub-Sector],Table3[[#This Row],[Sub-Sector]],Table2[Uptrend],"Uptrend")/Table3[[#This Row],[Count]]</f>
        <v>1</v>
      </c>
      <c r="D3" s="1">
        <f>COUNTIFS(Table2[Sub-Sector],Table3[[#This Row],[Sub-Sector]],Table2[1W Return vs Nifty],"&gt;=5")/Table3[[#This Row],[Count]]</f>
        <v>0.33333333333333331</v>
      </c>
      <c r="E3" s="1">
        <f>COUNTIFS(Table2[Sub-Sector],Table3[[#This Row],[Sub-Sector]],Table2[1M Return vs Nifty],"&gt;=5")/Table3[[#This Row],[Count]]</f>
        <v>1</v>
      </c>
      <c r="F3" s="1">
        <f>COUNTIFS(Table2[Sub-Sector],Table3[[#This Row],[Sub-Sector]],Table2[6M Return vs Nifty],"&gt;=10")/Table3[[#This Row],[Count]]</f>
        <v>1</v>
      </c>
      <c r="G3" s="1">
        <f>COUNTIFS(Table2[Sub-Sector],Table3[[#This Row],[Sub-Sector]],Table2[1Y Return vs Nifty],"&gt;=10")/Table3[[#This Row],[Count]]</f>
        <v>1</v>
      </c>
      <c r="H3" s="1">
        <f>COUNTIFS(Table2[Sub-Sector],Table3[[#This Row],[Sub-Sector]],Table2[RSI Exponential â€“ 14D],"&gt;=50")/Table3[[#This Row],[Count]]</f>
        <v>0</v>
      </c>
      <c r="I3" s="1">
        <f>COUNTIFS(Table2[Sub-Sector],Table3[[#This Row],[Sub-Sector]],Table2[Relative Volume],"&gt;=1")/Table3[[#This Row],[Count]]</f>
        <v>0.66666666666666663</v>
      </c>
      <c r="J3" s="1">
        <f>COUNTIFS(Table2[Sub-Sector],Table3[[#This Row],[Sub-Sector]],Table2[% Away From Day Low],"&gt;=0.05")/Table3[[#This Row],[Count]]</f>
        <v>0</v>
      </c>
      <c r="K3" s="1">
        <f>COUNTIFS(Table2[Sub-Sector],Table3[[#This Row],[Sub-Sector]],Table2[% Away From Day High],"&lt;=0.05")/Table3[[#This Row],[Count]]</f>
        <v>0.66666666666666663</v>
      </c>
      <c r="L3" s="1">
        <f>COUNTIFS(Table2[Sub-Sector],Table3[[#This Row],[Sub-Sector]],Table2[% Away From Current Week Low],"&gt;=0.05")/Table3[[#This Row],[Count]]</f>
        <v>0</v>
      </c>
      <c r="M3" s="1">
        <f>COUNTIFS(Table2[Sub-Sector],Table3[[#This Row],[Sub-Sector]],Table2[% Away From Current Week High],"&lt;=0.05")/Table3[[#This Row],[Count]]</f>
        <v>0.66666666666666663</v>
      </c>
      <c r="N3" s="1">
        <f>COUNTIFS(Table2[Sub-Sector],Table3[[#This Row],[Sub-Sector]],Table2[% Away From Current Month Low],"&gt;=0.05")/Table3[[#This Row],[Count]]</f>
        <v>0.33333333333333331</v>
      </c>
      <c r="O3" s="1">
        <f>COUNTIFS(Table2[Sub-Sector],Table3[[#This Row],[Sub-Sector]],Table2[% Away From Current Month High],"&lt;=0.05")/Table3[[#This Row],[Count]]</f>
        <v>0</v>
      </c>
      <c r="P3" s="1">
        <f>COUNTIFS(Table2[Sub-Sector],Table3[[#This Row],[Sub-Sector]],Table2[% Away From 52W High],"&lt;=10")/Table3[[#This Row],[Count]]</f>
        <v>0</v>
      </c>
      <c r="Q3" s="1">
        <f>COUNTIFS(Table2[Sub-Sector],Table3[[#This Row],[Sub-Sector]],Table2[% Away From 52W Low],"&gt;=10")/Table3[[#This Row],[Count]]</f>
        <v>1</v>
      </c>
      <c r="R3" s="1">
        <f>COUNTIFS(Table2[Sub-Sector],Table3[[#This Row],[Sub-Sector]],Table2[% Price above 20 EMA],"&gt;=0")/Table3[[#This Row],[Count]]</f>
        <v>0.33333333333333331</v>
      </c>
      <c r="S3" s="1">
        <f>COUNTIFS(Table2[Sub-Sector],Table3[[#This Row],[Sub-Sector]],Table2[% Price above 50 EMA],"&gt;=0")/Table3[[#This Row],[Count]]</f>
        <v>0.66666666666666663</v>
      </c>
      <c r="T3" s="1">
        <f>COUNTIFS(Table2[Sub-Sector],Table3[[#This Row],[Sub-Sector]],Table2[% Price above 200 EMA],"&gt;=0")/Table3[[#This Row],[Count]]</f>
        <v>1</v>
      </c>
      <c r="U3" s="1">
        <f>COUNTIFS(Table2[Sub-Sector],Table3[[#This Row],[Sub-Sector]],Table2[Rate of Change - Zone],"Positive")/Table3[[#This Row],[Count]]</f>
        <v>1</v>
      </c>
      <c r="V3" s="1">
        <f>COUNTIFS(Table2[Sub-Sector],Table3[[#This Row],[Sub-Sector]],Table2[Sharpe Ratio],"&gt;=0.10")/Table3[[#This Row],[Count]]</f>
        <v>0.33333333333333331</v>
      </c>
      <c r="W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54.5</v>
      </c>
      <c r="X3">
        <f>_xlfn.RANK.AVG(Table3[[#This Row],[Score]],Table3[Score],1)</f>
        <v>1</v>
      </c>
      <c r="Y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40.5</v>
      </c>
      <c r="Z3">
        <f>_xlfn.RANK.AVG(Table3[[#This Row],[Score 2 ]],Table3[[Score 2 ]],1)</f>
        <v>2</v>
      </c>
    </row>
    <row r="4" spans="1:26" x14ac:dyDescent="0.3">
      <c r="A4" t="s">
        <v>253</v>
      </c>
      <c r="B4">
        <f>COUNTIFS(Table2[Sub-Sector],Table3[[#This Row],[Sub-Sector]])</f>
        <v>14</v>
      </c>
      <c r="C4" s="1">
        <f>COUNTIFS(Table2[Sub-Sector],Table3[[#This Row],[Sub-Sector]],Table2[Uptrend],"Uptrend")/Table3[[#This Row],[Count]]</f>
        <v>0.7857142857142857</v>
      </c>
      <c r="D4" s="1">
        <f>COUNTIFS(Table2[Sub-Sector],Table3[[#This Row],[Sub-Sector]],Table2[1W Return vs Nifty],"&gt;=5")/Table3[[#This Row],[Count]]</f>
        <v>0.14285714285714285</v>
      </c>
      <c r="E4" s="1">
        <f>COUNTIFS(Table2[Sub-Sector],Table3[[#This Row],[Sub-Sector]],Table2[1M Return vs Nifty],"&gt;=5")/Table3[[#This Row],[Count]]</f>
        <v>0.6428571428571429</v>
      </c>
      <c r="F4" s="1">
        <f>COUNTIFS(Table2[Sub-Sector],Table3[[#This Row],[Sub-Sector]],Table2[6M Return vs Nifty],"&gt;=10")/Table3[[#This Row],[Count]]</f>
        <v>0.7857142857142857</v>
      </c>
      <c r="G4" s="1">
        <f>COUNTIFS(Table2[Sub-Sector],Table3[[#This Row],[Sub-Sector]],Table2[1Y Return vs Nifty],"&gt;=10")/Table3[[#This Row],[Count]]</f>
        <v>0.5714285714285714</v>
      </c>
      <c r="H4" s="1">
        <f>COUNTIFS(Table2[Sub-Sector],Table3[[#This Row],[Sub-Sector]],Table2[RSI Exponential â€“ 14D],"&gt;=50")/Table3[[#This Row],[Count]]</f>
        <v>0.42857142857142855</v>
      </c>
      <c r="I4" s="1">
        <f>COUNTIFS(Table2[Sub-Sector],Table3[[#This Row],[Sub-Sector]],Table2[Relative Volume],"&gt;=1")/Table3[[#This Row],[Count]]</f>
        <v>0.5</v>
      </c>
      <c r="J4" s="1">
        <f>COUNTIFS(Table2[Sub-Sector],Table3[[#This Row],[Sub-Sector]],Table2[% Away From Day Low],"&gt;=0.05")/Table3[[#This Row],[Count]]</f>
        <v>0</v>
      </c>
      <c r="K4" s="1">
        <f>COUNTIFS(Table2[Sub-Sector],Table3[[#This Row],[Sub-Sector]],Table2[% Away From Day High],"&lt;=0.05")/Table3[[#This Row],[Count]]</f>
        <v>0.8571428571428571</v>
      </c>
      <c r="L4" s="1">
        <f>COUNTIFS(Table2[Sub-Sector],Table3[[#This Row],[Sub-Sector]],Table2[% Away From Current Week Low],"&gt;=0.05")/Table3[[#This Row],[Count]]</f>
        <v>0</v>
      </c>
      <c r="M4" s="1">
        <f>COUNTIFS(Table2[Sub-Sector],Table3[[#This Row],[Sub-Sector]],Table2[% Away From Current Week High],"&lt;=0.05")/Table3[[#This Row],[Count]]</f>
        <v>0.8571428571428571</v>
      </c>
      <c r="N4" s="1">
        <f>COUNTIFS(Table2[Sub-Sector],Table3[[#This Row],[Sub-Sector]],Table2[% Away From Current Month Low],"&gt;=0.05")/Table3[[#This Row],[Count]]</f>
        <v>0.42857142857142855</v>
      </c>
      <c r="O4" s="1">
        <f>COUNTIFS(Table2[Sub-Sector],Table3[[#This Row],[Sub-Sector]],Table2[% Away From Current Month High],"&lt;=0.05")/Table3[[#This Row],[Count]]</f>
        <v>0.21428571428571427</v>
      </c>
      <c r="P4" s="1">
        <f>COUNTIFS(Table2[Sub-Sector],Table3[[#This Row],[Sub-Sector]],Table2[% Away From 52W High],"&lt;=10")/Table3[[#This Row],[Count]]</f>
        <v>0.21428571428571427</v>
      </c>
      <c r="Q4" s="1">
        <f>COUNTIFS(Table2[Sub-Sector],Table3[[#This Row],[Sub-Sector]],Table2[% Away From 52W Low],"&gt;=10")/Table3[[#This Row],[Count]]</f>
        <v>1</v>
      </c>
      <c r="R4" s="1">
        <f>COUNTIFS(Table2[Sub-Sector],Table3[[#This Row],[Sub-Sector]],Table2[% Price above 20 EMA],"&gt;=0")/Table3[[#This Row],[Count]]</f>
        <v>0.5714285714285714</v>
      </c>
      <c r="S4" s="1">
        <f>COUNTIFS(Table2[Sub-Sector],Table3[[#This Row],[Sub-Sector]],Table2[% Price above 50 EMA],"&gt;=0")/Table3[[#This Row],[Count]]</f>
        <v>0.7857142857142857</v>
      </c>
      <c r="T4" s="1">
        <f>COUNTIFS(Table2[Sub-Sector],Table3[[#This Row],[Sub-Sector]],Table2[% Price above 200 EMA],"&gt;=0")/Table3[[#This Row],[Count]]</f>
        <v>0.9285714285714286</v>
      </c>
      <c r="U4" s="1">
        <f>COUNTIFS(Table2[Sub-Sector],Table3[[#This Row],[Sub-Sector]],Table2[Rate of Change - Zone],"Positive")/Table3[[#This Row],[Count]]</f>
        <v>0.5714285714285714</v>
      </c>
      <c r="V4" s="1">
        <f>COUNTIFS(Table2[Sub-Sector],Table3[[#This Row],[Sub-Sector]],Table2[Sharpe Ratio],"&gt;=0.10")/Table3[[#This Row],[Count]]</f>
        <v>0.5</v>
      </c>
      <c r="W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126.5</v>
      </c>
      <c r="X4">
        <f>_xlfn.RANK.AVG(Table3[[#This Row],[Score]],Table3[Score],1)</f>
        <v>3</v>
      </c>
      <c r="Y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95.5</v>
      </c>
      <c r="Z4">
        <f>_xlfn.RANK.AVG(Table3[[#This Row],[Score 2 ]],Table3[[Score 2 ]],1)</f>
        <v>3</v>
      </c>
    </row>
    <row r="5" spans="1:26" x14ac:dyDescent="0.3">
      <c r="A5" t="s">
        <v>282</v>
      </c>
      <c r="B5">
        <f>COUNTIFS(Table2[Sub-Sector],Table3[[#This Row],[Sub-Sector]])</f>
        <v>3</v>
      </c>
      <c r="C5" s="1">
        <f>COUNTIFS(Table2[Sub-Sector],Table3[[#This Row],[Sub-Sector]],Table2[Uptrend],"Uptrend")/Table3[[#This Row],[Count]]</f>
        <v>0.33333333333333331</v>
      </c>
      <c r="D5" s="1">
        <f>COUNTIFS(Table2[Sub-Sector],Table3[[#This Row],[Sub-Sector]],Table2[1W Return vs Nifty],"&gt;=5")/Table3[[#This Row],[Count]]</f>
        <v>0</v>
      </c>
      <c r="E5" s="1">
        <f>COUNTIFS(Table2[Sub-Sector],Table3[[#This Row],[Sub-Sector]],Table2[1M Return vs Nifty],"&gt;=5")/Table3[[#This Row],[Count]]</f>
        <v>0.33333333333333331</v>
      </c>
      <c r="F5" s="1">
        <f>COUNTIFS(Table2[Sub-Sector],Table3[[#This Row],[Sub-Sector]],Table2[6M Return vs Nifty],"&gt;=10")/Table3[[#This Row],[Count]]</f>
        <v>0.33333333333333331</v>
      </c>
      <c r="G5" s="1">
        <f>COUNTIFS(Table2[Sub-Sector],Table3[[#This Row],[Sub-Sector]],Table2[1Y Return vs Nifty],"&gt;=10")/Table3[[#This Row],[Count]]</f>
        <v>1</v>
      </c>
      <c r="H5" s="1">
        <f>COUNTIFS(Table2[Sub-Sector],Table3[[#This Row],[Sub-Sector]],Table2[RSI Exponential â€“ 14D],"&gt;=50")/Table3[[#This Row],[Count]]</f>
        <v>0.33333333333333331</v>
      </c>
      <c r="I5" s="1">
        <f>COUNTIFS(Table2[Sub-Sector],Table3[[#This Row],[Sub-Sector]],Table2[Relative Volume],"&gt;=1")/Table3[[#This Row],[Count]]</f>
        <v>0.66666666666666663</v>
      </c>
      <c r="J5" s="1">
        <f>COUNTIFS(Table2[Sub-Sector],Table3[[#This Row],[Sub-Sector]],Table2[% Away From Day Low],"&gt;=0.05")/Table3[[#This Row],[Count]]</f>
        <v>0</v>
      </c>
      <c r="K5" s="1">
        <f>COUNTIFS(Table2[Sub-Sector],Table3[[#This Row],[Sub-Sector]],Table2[% Away From Day High],"&lt;=0.05")/Table3[[#This Row],[Count]]</f>
        <v>1</v>
      </c>
      <c r="L5" s="1">
        <f>COUNTIFS(Table2[Sub-Sector],Table3[[#This Row],[Sub-Sector]],Table2[% Away From Current Week Low],"&gt;=0.05")/Table3[[#This Row],[Count]]</f>
        <v>0</v>
      </c>
      <c r="M5" s="1">
        <f>COUNTIFS(Table2[Sub-Sector],Table3[[#This Row],[Sub-Sector]],Table2[% Away From Current Week High],"&lt;=0.05")/Table3[[#This Row],[Count]]</f>
        <v>1</v>
      </c>
      <c r="N5" s="1">
        <f>COUNTIFS(Table2[Sub-Sector],Table3[[#This Row],[Sub-Sector]],Table2[% Away From Current Month Low],"&gt;=0.05")/Table3[[#This Row],[Count]]</f>
        <v>0.66666666666666663</v>
      </c>
      <c r="O5" s="1">
        <f>COUNTIFS(Table2[Sub-Sector],Table3[[#This Row],[Sub-Sector]],Table2[% Away From Current Month High],"&lt;=0.05")/Table3[[#This Row],[Count]]</f>
        <v>0</v>
      </c>
      <c r="P5" s="1">
        <f>COUNTIFS(Table2[Sub-Sector],Table3[[#This Row],[Sub-Sector]],Table2[% Away From 52W High],"&lt;=10")/Table3[[#This Row],[Count]]</f>
        <v>0</v>
      </c>
      <c r="Q5" s="1">
        <f>COUNTIFS(Table2[Sub-Sector],Table3[[#This Row],[Sub-Sector]],Table2[% Away From 52W Low],"&gt;=10")/Table3[[#This Row],[Count]]</f>
        <v>1</v>
      </c>
      <c r="R5" s="1">
        <f>COUNTIFS(Table2[Sub-Sector],Table3[[#This Row],[Sub-Sector]],Table2[% Price above 20 EMA],"&gt;=0")/Table3[[#This Row],[Count]]</f>
        <v>0.33333333333333331</v>
      </c>
      <c r="S5" s="1">
        <f>COUNTIFS(Table2[Sub-Sector],Table3[[#This Row],[Sub-Sector]],Table2[% Price above 50 EMA],"&gt;=0")/Table3[[#This Row],[Count]]</f>
        <v>0.33333333333333331</v>
      </c>
      <c r="T5" s="1">
        <f>COUNTIFS(Table2[Sub-Sector],Table3[[#This Row],[Sub-Sector]],Table2[% Price above 200 EMA],"&gt;=0")/Table3[[#This Row],[Count]]</f>
        <v>0.66666666666666663</v>
      </c>
      <c r="U5" s="1">
        <f>COUNTIFS(Table2[Sub-Sector],Table3[[#This Row],[Sub-Sector]],Table2[Rate of Change - Zone],"Positive")/Table3[[#This Row],[Count]]</f>
        <v>0.33333333333333331</v>
      </c>
      <c r="V5" s="1">
        <f>COUNTIFS(Table2[Sub-Sector],Table3[[#This Row],[Sub-Sector]],Table2[Sharpe Ratio],"&gt;=0.10")/Table3[[#This Row],[Count]]</f>
        <v>0.33333333333333331</v>
      </c>
      <c r="W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231</v>
      </c>
      <c r="X5">
        <f>_xlfn.RANK.AVG(Table3[[#This Row],[Score]],Table3[Score],1)</f>
        <v>13</v>
      </c>
      <c r="Y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100.5</v>
      </c>
      <c r="Z5">
        <f>_xlfn.RANK.AVG(Table3[[#This Row],[Score 2 ]],Table3[[Score 2 ]],1)</f>
        <v>4</v>
      </c>
    </row>
    <row r="6" spans="1:26" x14ac:dyDescent="0.3">
      <c r="A6" t="s">
        <v>129</v>
      </c>
      <c r="B6">
        <f>COUNTIFS(Table2[Sub-Sector],Table3[[#This Row],[Sub-Sector]])</f>
        <v>6</v>
      </c>
      <c r="C6" s="1">
        <f>COUNTIFS(Table2[Sub-Sector],Table3[[#This Row],[Sub-Sector]],Table2[Uptrend],"Uptrend")/Table3[[#This Row],[Count]]</f>
        <v>0.66666666666666663</v>
      </c>
      <c r="D6" s="1">
        <f>COUNTIFS(Table2[Sub-Sector],Table3[[#This Row],[Sub-Sector]],Table2[1W Return vs Nifty],"&gt;=5")/Table3[[#This Row],[Count]]</f>
        <v>0</v>
      </c>
      <c r="E6" s="1">
        <f>COUNTIFS(Table2[Sub-Sector],Table3[[#This Row],[Sub-Sector]],Table2[1M Return vs Nifty],"&gt;=5")/Table3[[#This Row],[Count]]</f>
        <v>0.66666666666666663</v>
      </c>
      <c r="F6" s="1">
        <f>COUNTIFS(Table2[Sub-Sector],Table3[[#This Row],[Sub-Sector]],Table2[6M Return vs Nifty],"&gt;=10")/Table3[[#This Row],[Count]]</f>
        <v>0.66666666666666663</v>
      </c>
      <c r="G6" s="1">
        <f>COUNTIFS(Table2[Sub-Sector],Table3[[#This Row],[Sub-Sector]],Table2[1Y Return vs Nifty],"&gt;=10")/Table3[[#This Row],[Count]]</f>
        <v>0.66666666666666663</v>
      </c>
      <c r="H6" s="1">
        <f>COUNTIFS(Table2[Sub-Sector],Table3[[#This Row],[Sub-Sector]],Table2[RSI Exponential â€“ 14D],"&gt;=50")/Table3[[#This Row],[Count]]</f>
        <v>0.33333333333333331</v>
      </c>
      <c r="I6" s="1">
        <f>COUNTIFS(Table2[Sub-Sector],Table3[[#This Row],[Sub-Sector]],Table2[Relative Volume],"&gt;=1")/Table3[[#This Row],[Count]]</f>
        <v>0.33333333333333331</v>
      </c>
      <c r="J6" s="1">
        <f>COUNTIFS(Table2[Sub-Sector],Table3[[#This Row],[Sub-Sector]],Table2[% Away From Day Low],"&gt;=0.05")/Table3[[#This Row],[Count]]</f>
        <v>0.33333333333333331</v>
      </c>
      <c r="K6" s="1">
        <f>COUNTIFS(Table2[Sub-Sector],Table3[[#This Row],[Sub-Sector]],Table2[% Away From Day High],"&lt;=0.05")/Table3[[#This Row],[Count]]</f>
        <v>1</v>
      </c>
      <c r="L6" s="1">
        <f>COUNTIFS(Table2[Sub-Sector],Table3[[#This Row],[Sub-Sector]],Table2[% Away From Current Week Low],"&gt;=0.05")/Table3[[#This Row],[Count]]</f>
        <v>0.33333333333333331</v>
      </c>
      <c r="M6" s="1">
        <f>COUNTIFS(Table2[Sub-Sector],Table3[[#This Row],[Sub-Sector]],Table2[% Away From Current Week High],"&lt;=0.05")/Table3[[#This Row],[Count]]</f>
        <v>1</v>
      </c>
      <c r="N6" s="1">
        <f>COUNTIFS(Table2[Sub-Sector],Table3[[#This Row],[Sub-Sector]],Table2[% Away From Current Month Low],"&gt;=0.05")/Table3[[#This Row],[Count]]</f>
        <v>0.5</v>
      </c>
      <c r="O6" s="1">
        <f>COUNTIFS(Table2[Sub-Sector],Table3[[#This Row],[Sub-Sector]],Table2[% Away From Current Month High],"&lt;=0.05")/Table3[[#This Row],[Count]]</f>
        <v>0.33333333333333331</v>
      </c>
      <c r="P6" s="1">
        <f>COUNTIFS(Table2[Sub-Sector],Table3[[#This Row],[Sub-Sector]],Table2[% Away From 52W High],"&lt;=10")/Table3[[#This Row],[Count]]</f>
        <v>0.16666666666666666</v>
      </c>
      <c r="Q6" s="1">
        <f>COUNTIFS(Table2[Sub-Sector],Table3[[#This Row],[Sub-Sector]],Table2[% Away From 52W Low],"&gt;=10")/Table3[[#This Row],[Count]]</f>
        <v>1</v>
      </c>
      <c r="R6" s="1">
        <f>COUNTIFS(Table2[Sub-Sector],Table3[[#This Row],[Sub-Sector]],Table2[% Price above 20 EMA],"&gt;=0")/Table3[[#This Row],[Count]]</f>
        <v>0.33333333333333331</v>
      </c>
      <c r="S6" s="1">
        <f>COUNTIFS(Table2[Sub-Sector],Table3[[#This Row],[Sub-Sector]],Table2[% Price above 50 EMA],"&gt;=0")/Table3[[#This Row],[Count]]</f>
        <v>0.66666666666666663</v>
      </c>
      <c r="T6" s="1">
        <f>COUNTIFS(Table2[Sub-Sector],Table3[[#This Row],[Sub-Sector]],Table2[% Price above 200 EMA],"&gt;=0")/Table3[[#This Row],[Count]]</f>
        <v>0.83333333333333337</v>
      </c>
      <c r="U6" s="1">
        <f>COUNTIFS(Table2[Sub-Sector],Table3[[#This Row],[Sub-Sector]],Table2[Rate of Change - Zone],"Positive")/Table3[[#This Row],[Count]]</f>
        <v>0.5</v>
      </c>
      <c r="V6" s="1">
        <f>COUNTIFS(Table2[Sub-Sector],Table3[[#This Row],[Sub-Sector]],Table2[Sharpe Ratio],"&gt;=0.10")/Table3[[#This Row],[Count]]</f>
        <v>0.5</v>
      </c>
      <c r="W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213.5</v>
      </c>
      <c r="X6">
        <f>_xlfn.RANK.AVG(Table3[[#This Row],[Score]],Table3[Score],1)</f>
        <v>9.5</v>
      </c>
      <c r="Y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117</v>
      </c>
      <c r="Z6">
        <f>_xlfn.RANK.AVG(Table3[[#This Row],[Score 2 ]],Table3[[Score 2 ]],1)</f>
        <v>5</v>
      </c>
    </row>
    <row r="7" spans="1:26" x14ac:dyDescent="0.3">
      <c r="A7" t="s">
        <v>662</v>
      </c>
      <c r="B7">
        <f>COUNTIFS(Table2[Sub-Sector],Table3[[#This Row],[Sub-Sector]])</f>
        <v>1</v>
      </c>
      <c r="C7" s="1">
        <f>COUNTIFS(Table2[Sub-Sector],Table3[[#This Row],[Sub-Sector]],Table2[Uptrend],"Uptrend")/Table3[[#This Row],[Count]]</f>
        <v>1</v>
      </c>
      <c r="D7" s="1">
        <f>COUNTIFS(Table2[Sub-Sector],Table3[[#This Row],[Sub-Sector]],Table2[1W Return vs Nifty],"&gt;=5")/Table3[[#This Row],[Count]]</f>
        <v>0</v>
      </c>
      <c r="E7" s="1">
        <f>COUNTIFS(Table2[Sub-Sector],Table3[[#This Row],[Sub-Sector]],Table2[1M Return vs Nifty],"&gt;=5")/Table3[[#This Row],[Count]]</f>
        <v>1</v>
      </c>
      <c r="F7" s="1">
        <f>COUNTIFS(Table2[Sub-Sector],Table3[[#This Row],[Sub-Sector]],Table2[6M Return vs Nifty],"&gt;=10")/Table3[[#This Row],[Count]]</f>
        <v>1</v>
      </c>
      <c r="G7" s="1">
        <f>COUNTIFS(Table2[Sub-Sector],Table3[[#This Row],[Sub-Sector]],Table2[1Y Return vs Nifty],"&gt;=10")/Table3[[#This Row],[Count]]</f>
        <v>1</v>
      </c>
      <c r="H7" s="1">
        <f>COUNTIFS(Table2[Sub-Sector],Table3[[#This Row],[Sub-Sector]],Table2[RSI Exponential â€“ 14D],"&gt;=50")/Table3[[#This Row],[Count]]</f>
        <v>0</v>
      </c>
      <c r="I7" s="1">
        <f>COUNTIFS(Table2[Sub-Sector],Table3[[#This Row],[Sub-Sector]],Table2[Relative Volume],"&gt;=1")/Table3[[#This Row],[Count]]</f>
        <v>1</v>
      </c>
      <c r="J7" s="1">
        <f>COUNTIFS(Table2[Sub-Sector],Table3[[#This Row],[Sub-Sector]],Table2[% Away From Day Low],"&gt;=0.05")/Table3[[#This Row],[Count]]</f>
        <v>0</v>
      </c>
      <c r="K7" s="1">
        <f>COUNTIFS(Table2[Sub-Sector],Table3[[#This Row],[Sub-Sector]],Table2[% Away From Day High],"&lt;=0.05")/Table3[[#This Row],[Count]]</f>
        <v>1</v>
      </c>
      <c r="L7" s="1">
        <f>COUNTIFS(Table2[Sub-Sector],Table3[[#This Row],[Sub-Sector]],Table2[% Away From Current Week Low],"&gt;=0.05")/Table3[[#This Row],[Count]]</f>
        <v>0</v>
      </c>
      <c r="M7" s="1">
        <f>COUNTIFS(Table2[Sub-Sector],Table3[[#This Row],[Sub-Sector]],Table2[% Away From Current Week High],"&lt;=0.05")/Table3[[#This Row],[Count]]</f>
        <v>1</v>
      </c>
      <c r="N7" s="1">
        <f>COUNTIFS(Table2[Sub-Sector],Table3[[#This Row],[Sub-Sector]],Table2[% Away From Current Month Low],"&gt;=0.05")/Table3[[#This Row],[Count]]</f>
        <v>0</v>
      </c>
      <c r="O7" s="1">
        <f>COUNTIFS(Table2[Sub-Sector],Table3[[#This Row],[Sub-Sector]],Table2[% Away From Current Month High],"&lt;=0.05")/Table3[[#This Row],[Count]]</f>
        <v>0</v>
      </c>
      <c r="P7" s="1">
        <f>COUNTIFS(Table2[Sub-Sector],Table3[[#This Row],[Sub-Sector]],Table2[% Away From 52W High],"&lt;=10")/Table3[[#This Row],[Count]]</f>
        <v>0</v>
      </c>
      <c r="Q7" s="1">
        <f>COUNTIFS(Table2[Sub-Sector],Table3[[#This Row],[Sub-Sector]],Table2[% Away From 52W Low],"&gt;=10")/Table3[[#This Row],[Count]]</f>
        <v>1</v>
      </c>
      <c r="R7" s="1">
        <f>COUNTIFS(Table2[Sub-Sector],Table3[[#This Row],[Sub-Sector]],Table2[% Price above 20 EMA],"&gt;=0")/Table3[[#This Row],[Count]]</f>
        <v>0</v>
      </c>
      <c r="S7" s="1">
        <f>COUNTIFS(Table2[Sub-Sector],Table3[[#This Row],[Sub-Sector]],Table2[% Price above 50 EMA],"&gt;=0")/Table3[[#This Row],[Count]]</f>
        <v>1</v>
      </c>
      <c r="T7" s="1">
        <f>COUNTIFS(Table2[Sub-Sector],Table3[[#This Row],[Sub-Sector]],Table2[% Price above 200 EMA],"&gt;=0")/Table3[[#This Row],[Count]]</f>
        <v>1</v>
      </c>
      <c r="U7" s="1">
        <f>COUNTIFS(Table2[Sub-Sector],Table3[[#This Row],[Sub-Sector]],Table2[Rate of Change - Zone],"Positive")/Table3[[#This Row],[Count]]</f>
        <v>0</v>
      </c>
      <c r="V7" s="1">
        <f>COUNTIFS(Table2[Sub-Sector],Table3[[#This Row],[Sub-Sector]],Table2[Sharpe Ratio],"&gt;=0.10")/Table3[[#This Row],[Count]]</f>
        <v>1</v>
      </c>
      <c r="W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205</v>
      </c>
      <c r="X7">
        <f>_xlfn.RANK.AVG(Table3[[#This Row],[Score]],Table3[Score],1)</f>
        <v>8</v>
      </c>
      <c r="Y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120.5</v>
      </c>
      <c r="Z7">
        <f>_xlfn.RANK.AVG(Table3[[#This Row],[Score 2 ]],Table3[[Score 2 ]],1)</f>
        <v>6</v>
      </c>
    </row>
    <row r="8" spans="1:26" x14ac:dyDescent="0.3">
      <c r="A8" t="s">
        <v>51</v>
      </c>
      <c r="B8">
        <f>COUNTIFS(Table2[Sub-Sector],Table3[[#This Row],[Sub-Sector]])</f>
        <v>45</v>
      </c>
      <c r="C8" s="1">
        <f>COUNTIFS(Table2[Sub-Sector],Table3[[#This Row],[Sub-Sector]],Table2[Uptrend],"Uptrend")/Table3[[#This Row],[Count]]</f>
        <v>0.48888888888888887</v>
      </c>
      <c r="D8" s="1">
        <f>COUNTIFS(Table2[Sub-Sector],Table3[[#This Row],[Sub-Sector]],Table2[1W Return vs Nifty],"&gt;=5")/Table3[[#This Row],[Count]]</f>
        <v>0.13333333333333333</v>
      </c>
      <c r="E8" s="1">
        <f>COUNTIFS(Table2[Sub-Sector],Table3[[#This Row],[Sub-Sector]],Table2[1M Return vs Nifty],"&gt;=5")/Table3[[#This Row],[Count]]</f>
        <v>0.35555555555555557</v>
      </c>
      <c r="F8" s="1">
        <f>COUNTIFS(Table2[Sub-Sector],Table3[[#This Row],[Sub-Sector]],Table2[6M Return vs Nifty],"&gt;=10")/Table3[[#This Row],[Count]]</f>
        <v>0.64444444444444449</v>
      </c>
      <c r="G8" s="1">
        <f>COUNTIFS(Table2[Sub-Sector],Table3[[#This Row],[Sub-Sector]],Table2[1Y Return vs Nifty],"&gt;=10")/Table3[[#This Row],[Count]]</f>
        <v>0.73333333333333328</v>
      </c>
      <c r="H8" s="1">
        <f>COUNTIFS(Table2[Sub-Sector],Table3[[#This Row],[Sub-Sector]],Table2[RSI Exponential â€“ 14D],"&gt;=50")/Table3[[#This Row],[Count]]</f>
        <v>0.31111111111111112</v>
      </c>
      <c r="I8" s="1">
        <f>COUNTIFS(Table2[Sub-Sector],Table3[[#This Row],[Sub-Sector]],Table2[Relative Volume],"&gt;=1")/Table3[[#This Row],[Count]]</f>
        <v>0.33333333333333331</v>
      </c>
      <c r="J8" s="1">
        <f>COUNTIFS(Table2[Sub-Sector],Table3[[#This Row],[Sub-Sector]],Table2[% Away From Day Low],"&gt;=0.05")/Table3[[#This Row],[Count]]</f>
        <v>2.2222222222222223E-2</v>
      </c>
      <c r="K8" s="1">
        <f>COUNTIFS(Table2[Sub-Sector],Table3[[#This Row],[Sub-Sector]],Table2[% Away From Day High],"&lt;=0.05")/Table3[[#This Row],[Count]]</f>
        <v>0.9555555555555556</v>
      </c>
      <c r="L8" s="1">
        <f>COUNTIFS(Table2[Sub-Sector],Table3[[#This Row],[Sub-Sector]],Table2[% Away From Current Week Low],"&gt;=0.05")/Table3[[#This Row],[Count]]</f>
        <v>2.2222222222222223E-2</v>
      </c>
      <c r="M8" s="1">
        <f>COUNTIFS(Table2[Sub-Sector],Table3[[#This Row],[Sub-Sector]],Table2[% Away From Current Week High],"&lt;=0.05")/Table3[[#This Row],[Count]]</f>
        <v>0.9555555555555556</v>
      </c>
      <c r="N8" s="1">
        <f>COUNTIFS(Table2[Sub-Sector],Table3[[#This Row],[Sub-Sector]],Table2[% Away From Current Month Low],"&gt;=0.05")/Table3[[#This Row],[Count]]</f>
        <v>0.31111111111111112</v>
      </c>
      <c r="O8" s="1">
        <f>COUNTIFS(Table2[Sub-Sector],Table3[[#This Row],[Sub-Sector]],Table2[% Away From Current Month High],"&lt;=0.05")/Table3[[#This Row],[Count]]</f>
        <v>0.2</v>
      </c>
      <c r="P8" s="1">
        <f>COUNTIFS(Table2[Sub-Sector],Table3[[#This Row],[Sub-Sector]],Table2[% Away From 52W High],"&lt;=10")/Table3[[#This Row],[Count]]</f>
        <v>0.2</v>
      </c>
      <c r="Q8" s="1">
        <f>COUNTIFS(Table2[Sub-Sector],Table3[[#This Row],[Sub-Sector]],Table2[% Away From 52W Low],"&gt;=10")/Table3[[#This Row],[Count]]</f>
        <v>0.9555555555555556</v>
      </c>
      <c r="R8" s="1">
        <f>COUNTIFS(Table2[Sub-Sector],Table3[[#This Row],[Sub-Sector]],Table2[% Price above 20 EMA],"&gt;=0")/Table3[[#This Row],[Count]]</f>
        <v>0.33333333333333331</v>
      </c>
      <c r="S8" s="1">
        <f>COUNTIFS(Table2[Sub-Sector],Table3[[#This Row],[Sub-Sector]],Table2[% Price above 50 EMA],"&gt;=0")/Table3[[#This Row],[Count]]</f>
        <v>0.44444444444444442</v>
      </c>
      <c r="T8" s="1">
        <f>COUNTIFS(Table2[Sub-Sector],Table3[[#This Row],[Sub-Sector]],Table2[% Price above 200 EMA],"&gt;=0")/Table3[[#This Row],[Count]]</f>
        <v>0.68888888888888888</v>
      </c>
      <c r="U8" s="1">
        <f>COUNTIFS(Table2[Sub-Sector],Table3[[#This Row],[Sub-Sector]],Table2[Rate of Change - Zone],"Positive")/Table3[[#This Row],[Count]]</f>
        <v>0.44444444444444442</v>
      </c>
      <c r="V8" s="1">
        <f>COUNTIFS(Table2[Sub-Sector],Table3[[#This Row],[Sub-Sector]],Table2[Sharpe Ratio],"&gt;=0.10")/Table3[[#This Row],[Count]]</f>
        <v>0.22222222222222221</v>
      </c>
      <c r="W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178</v>
      </c>
      <c r="X8">
        <f>_xlfn.RANK.AVG(Table3[[#This Row],[Score]],Table3[Score],1)</f>
        <v>5</v>
      </c>
      <c r="Y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121</v>
      </c>
      <c r="Z8">
        <f>_xlfn.RANK.AVG(Table3[[#This Row],[Score 2 ]],Table3[[Score 2 ]],1)</f>
        <v>7</v>
      </c>
    </row>
    <row r="9" spans="1:26" x14ac:dyDescent="0.3">
      <c r="A9" t="s">
        <v>520</v>
      </c>
      <c r="B9">
        <f>COUNTIFS(Table2[Sub-Sector],Table3[[#This Row],[Sub-Sector]])</f>
        <v>1</v>
      </c>
      <c r="C9" s="1">
        <f>COUNTIFS(Table2[Sub-Sector],Table3[[#This Row],[Sub-Sector]],Table2[Uptrend],"Uptrend")/Table3[[#This Row],[Count]]</f>
        <v>0</v>
      </c>
      <c r="D9" s="1">
        <f>COUNTIFS(Table2[Sub-Sector],Table3[[#This Row],[Sub-Sector]],Table2[1W Return vs Nifty],"&gt;=5")/Table3[[#This Row],[Count]]</f>
        <v>1</v>
      </c>
      <c r="E9" s="1">
        <f>COUNTIFS(Table2[Sub-Sector],Table3[[#This Row],[Sub-Sector]],Table2[1M Return vs Nifty],"&gt;=5")/Table3[[#This Row],[Count]]</f>
        <v>1</v>
      </c>
      <c r="F9" s="1">
        <f>COUNTIFS(Table2[Sub-Sector],Table3[[#This Row],[Sub-Sector]],Table2[6M Return vs Nifty],"&gt;=10")/Table3[[#This Row],[Count]]</f>
        <v>0</v>
      </c>
      <c r="G9" s="1">
        <f>COUNTIFS(Table2[Sub-Sector],Table3[[#This Row],[Sub-Sector]],Table2[1Y Return vs Nifty],"&gt;=10")/Table3[[#This Row],[Count]]</f>
        <v>1</v>
      </c>
      <c r="H9" s="1">
        <f>COUNTIFS(Table2[Sub-Sector],Table3[[#This Row],[Sub-Sector]],Table2[RSI Exponential â€“ 14D],"&gt;=50")/Table3[[#This Row],[Count]]</f>
        <v>0</v>
      </c>
      <c r="I9" s="1">
        <f>COUNTIFS(Table2[Sub-Sector],Table3[[#This Row],[Sub-Sector]],Table2[Relative Volume],"&gt;=1")/Table3[[#This Row],[Count]]</f>
        <v>1</v>
      </c>
      <c r="J9" s="1">
        <f>COUNTIFS(Table2[Sub-Sector],Table3[[#This Row],[Sub-Sector]],Table2[% Away From Day Low],"&gt;=0.05")/Table3[[#This Row],[Count]]</f>
        <v>0</v>
      </c>
      <c r="K9" s="1">
        <f>COUNTIFS(Table2[Sub-Sector],Table3[[#This Row],[Sub-Sector]],Table2[% Away From Day High],"&lt;=0.05")/Table3[[#This Row],[Count]]</f>
        <v>1</v>
      </c>
      <c r="L9" s="1">
        <f>COUNTIFS(Table2[Sub-Sector],Table3[[#This Row],[Sub-Sector]],Table2[% Away From Current Week Low],"&gt;=0.05")/Table3[[#This Row],[Count]]</f>
        <v>0</v>
      </c>
      <c r="M9" s="1">
        <f>COUNTIFS(Table2[Sub-Sector],Table3[[#This Row],[Sub-Sector]],Table2[% Away From Current Week High],"&lt;=0.05")/Table3[[#This Row],[Count]]</f>
        <v>1</v>
      </c>
      <c r="N9" s="1">
        <f>COUNTIFS(Table2[Sub-Sector],Table3[[#This Row],[Sub-Sector]],Table2[% Away From Current Month Low],"&gt;=0.05")/Table3[[#This Row],[Count]]</f>
        <v>1</v>
      </c>
      <c r="O9" s="1">
        <f>COUNTIFS(Table2[Sub-Sector],Table3[[#This Row],[Sub-Sector]],Table2[% Away From Current Month High],"&lt;=0.05")/Table3[[#This Row],[Count]]</f>
        <v>0</v>
      </c>
      <c r="P9" s="1">
        <f>COUNTIFS(Table2[Sub-Sector],Table3[[#This Row],[Sub-Sector]],Table2[% Away From 52W High],"&lt;=10")/Table3[[#This Row],[Count]]</f>
        <v>0</v>
      </c>
      <c r="Q9" s="1">
        <f>COUNTIFS(Table2[Sub-Sector],Table3[[#This Row],[Sub-Sector]],Table2[% Away From 52W Low],"&gt;=10")/Table3[[#This Row],[Count]]</f>
        <v>1</v>
      </c>
      <c r="R9" s="1">
        <f>COUNTIFS(Table2[Sub-Sector],Table3[[#This Row],[Sub-Sector]],Table2[% Price above 20 EMA],"&gt;=0")/Table3[[#This Row],[Count]]</f>
        <v>0</v>
      </c>
      <c r="S9" s="1">
        <f>COUNTIFS(Table2[Sub-Sector],Table3[[#This Row],[Sub-Sector]],Table2[% Price above 50 EMA],"&gt;=0")/Table3[[#This Row],[Count]]</f>
        <v>0</v>
      </c>
      <c r="T9" s="1">
        <f>COUNTIFS(Table2[Sub-Sector],Table3[[#This Row],[Sub-Sector]],Table2[% Price above 200 EMA],"&gt;=0")/Table3[[#This Row],[Count]]</f>
        <v>1</v>
      </c>
      <c r="U9" s="1">
        <f>COUNTIFS(Table2[Sub-Sector],Table3[[#This Row],[Sub-Sector]],Table2[Rate of Change - Zone],"Positive")/Table3[[#This Row],[Count]]</f>
        <v>1</v>
      </c>
      <c r="V9" s="1">
        <f>COUNTIFS(Table2[Sub-Sector],Table3[[#This Row],[Sub-Sector]],Table2[Sharpe Ratio],"&gt;=0.10")/Table3[[#This Row],[Count]]</f>
        <v>0</v>
      </c>
      <c r="W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222</v>
      </c>
      <c r="X9">
        <f>_xlfn.RANK.AVG(Table3[[#This Row],[Score]],Table3[Score],1)</f>
        <v>12</v>
      </c>
      <c r="Y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124.5</v>
      </c>
      <c r="Z9">
        <f>_xlfn.RANK.AVG(Table3[[#This Row],[Score 2 ]],Table3[[Score 2 ]],1)</f>
        <v>8</v>
      </c>
    </row>
    <row r="10" spans="1:26" x14ac:dyDescent="0.3">
      <c r="A10" t="s">
        <v>385</v>
      </c>
      <c r="B10">
        <f>COUNTIFS(Table2[Sub-Sector],Table3[[#This Row],[Sub-Sector]])</f>
        <v>2</v>
      </c>
      <c r="C10" s="1">
        <f>COUNTIFS(Table2[Sub-Sector],Table3[[#This Row],[Sub-Sector]],Table2[Uptrend],"Uptrend")/Table3[[#This Row],[Count]]</f>
        <v>0.5</v>
      </c>
      <c r="D10" s="1">
        <f>COUNTIFS(Table2[Sub-Sector],Table3[[#This Row],[Sub-Sector]],Table2[1W Return vs Nifty],"&gt;=5")/Table3[[#This Row],[Count]]</f>
        <v>0</v>
      </c>
      <c r="E10" s="1">
        <f>COUNTIFS(Table2[Sub-Sector],Table3[[#This Row],[Sub-Sector]],Table2[1M Return vs Nifty],"&gt;=5")/Table3[[#This Row],[Count]]</f>
        <v>0</v>
      </c>
      <c r="F10" s="1">
        <f>COUNTIFS(Table2[Sub-Sector],Table3[[#This Row],[Sub-Sector]],Table2[6M Return vs Nifty],"&gt;=10")/Table3[[#This Row],[Count]]</f>
        <v>0.5</v>
      </c>
      <c r="G10" s="1">
        <f>COUNTIFS(Table2[Sub-Sector],Table3[[#This Row],[Sub-Sector]],Table2[1Y Return vs Nifty],"&gt;=10")/Table3[[#This Row],[Count]]</f>
        <v>0.5</v>
      </c>
      <c r="H10" s="1">
        <f>COUNTIFS(Table2[Sub-Sector],Table3[[#This Row],[Sub-Sector]],Table2[RSI Exponential â€“ 14D],"&gt;=50")/Table3[[#This Row],[Count]]</f>
        <v>0.5</v>
      </c>
      <c r="I10" s="1">
        <f>COUNTIFS(Table2[Sub-Sector],Table3[[#This Row],[Sub-Sector]],Table2[Relative Volume],"&gt;=1")/Table3[[#This Row],[Count]]</f>
        <v>0.5</v>
      </c>
      <c r="J10" s="1">
        <f>COUNTIFS(Table2[Sub-Sector],Table3[[#This Row],[Sub-Sector]],Table2[% Away From Day Low],"&gt;=0.05")/Table3[[#This Row],[Count]]</f>
        <v>0</v>
      </c>
      <c r="K10" s="1">
        <f>COUNTIFS(Table2[Sub-Sector],Table3[[#This Row],[Sub-Sector]],Table2[% Away From Day High],"&lt;=0.05")/Table3[[#This Row],[Count]]</f>
        <v>1</v>
      </c>
      <c r="L10" s="1">
        <f>COUNTIFS(Table2[Sub-Sector],Table3[[#This Row],[Sub-Sector]],Table2[% Away From Current Week Low],"&gt;=0.05")/Table3[[#This Row],[Count]]</f>
        <v>0</v>
      </c>
      <c r="M10" s="1">
        <f>COUNTIFS(Table2[Sub-Sector],Table3[[#This Row],[Sub-Sector]],Table2[% Away From Current Week High],"&lt;=0.05")/Table3[[#This Row],[Count]]</f>
        <v>1</v>
      </c>
      <c r="N10" s="1">
        <f>COUNTIFS(Table2[Sub-Sector],Table3[[#This Row],[Sub-Sector]],Table2[% Away From Current Month Low],"&gt;=0.05")/Table3[[#This Row],[Count]]</f>
        <v>0.5</v>
      </c>
      <c r="O10" s="1">
        <f>COUNTIFS(Table2[Sub-Sector],Table3[[#This Row],[Sub-Sector]],Table2[% Away From Current Month High],"&lt;=0.05")/Table3[[#This Row],[Count]]</f>
        <v>0.5</v>
      </c>
      <c r="P10" s="1">
        <f>COUNTIFS(Table2[Sub-Sector],Table3[[#This Row],[Sub-Sector]],Table2[% Away From 52W High],"&lt;=10")/Table3[[#This Row],[Count]]</f>
        <v>0</v>
      </c>
      <c r="Q10" s="1">
        <f>COUNTIFS(Table2[Sub-Sector],Table3[[#This Row],[Sub-Sector]],Table2[% Away From 52W Low],"&gt;=10")/Table3[[#This Row],[Count]]</f>
        <v>1</v>
      </c>
      <c r="R10" s="1">
        <f>COUNTIFS(Table2[Sub-Sector],Table3[[#This Row],[Sub-Sector]],Table2[% Price above 20 EMA],"&gt;=0")/Table3[[#This Row],[Count]]</f>
        <v>0.5</v>
      </c>
      <c r="S10" s="1">
        <f>COUNTIFS(Table2[Sub-Sector],Table3[[#This Row],[Sub-Sector]],Table2[% Price above 50 EMA],"&gt;=0")/Table3[[#This Row],[Count]]</f>
        <v>0</v>
      </c>
      <c r="T10" s="1">
        <f>COUNTIFS(Table2[Sub-Sector],Table3[[#This Row],[Sub-Sector]],Table2[% Price above 200 EMA],"&gt;=0")/Table3[[#This Row],[Count]]</f>
        <v>0.5</v>
      </c>
      <c r="U10" s="1">
        <f>COUNTIFS(Table2[Sub-Sector],Table3[[#This Row],[Sub-Sector]],Table2[Rate of Change - Zone],"Positive")/Table3[[#This Row],[Count]]</f>
        <v>0.5</v>
      </c>
      <c r="V10" s="1">
        <f>COUNTIFS(Table2[Sub-Sector],Table3[[#This Row],[Sub-Sector]],Table2[Sharpe Ratio],"&gt;=0.10")/Table3[[#This Row],[Count]]</f>
        <v>0.5</v>
      </c>
      <c r="W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313</v>
      </c>
      <c r="X10">
        <f>_xlfn.RANK.AVG(Table3[[#This Row],[Score]],Table3[Score],1)</f>
        <v>31</v>
      </c>
      <c r="Y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126.5</v>
      </c>
      <c r="Z10">
        <f>_xlfn.RANK.AVG(Table3[[#This Row],[Score 2 ]],Table3[[Score 2 ]],1)</f>
        <v>9.5</v>
      </c>
    </row>
    <row r="11" spans="1:26" x14ac:dyDescent="0.3">
      <c r="A11" t="s">
        <v>953</v>
      </c>
      <c r="B11">
        <f>COUNTIFS(Table2[Sub-Sector],Table3[[#This Row],[Sub-Sector]])</f>
        <v>2</v>
      </c>
      <c r="C11" s="1">
        <f>COUNTIFS(Table2[Sub-Sector],Table3[[#This Row],[Sub-Sector]],Table2[Uptrend],"Uptrend")/Table3[[#This Row],[Count]]</f>
        <v>0.5</v>
      </c>
      <c r="D11" s="1">
        <f>COUNTIFS(Table2[Sub-Sector],Table3[[#This Row],[Sub-Sector]],Table2[1W Return vs Nifty],"&gt;=5")/Table3[[#This Row],[Count]]</f>
        <v>0</v>
      </c>
      <c r="E11" s="1">
        <f>COUNTIFS(Table2[Sub-Sector],Table3[[#This Row],[Sub-Sector]],Table2[1M Return vs Nifty],"&gt;=5")/Table3[[#This Row],[Count]]</f>
        <v>0.5</v>
      </c>
      <c r="F11" s="1">
        <f>COUNTIFS(Table2[Sub-Sector],Table3[[#This Row],[Sub-Sector]],Table2[6M Return vs Nifty],"&gt;=10")/Table3[[#This Row],[Count]]</f>
        <v>0.5</v>
      </c>
      <c r="G11" s="1">
        <f>COUNTIFS(Table2[Sub-Sector],Table3[[#This Row],[Sub-Sector]],Table2[1Y Return vs Nifty],"&gt;=10")/Table3[[#This Row],[Count]]</f>
        <v>0.5</v>
      </c>
      <c r="H11" s="1">
        <f>COUNTIFS(Table2[Sub-Sector],Table3[[#This Row],[Sub-Sector]],Table2[RSI Exponential â€“ 14D],"&gt;=50")/Table3[[#This Row],[Count]]</f>
        <v>0.5</v>
      </c>
      <c r="I11" s="1">
        <f>COUNTIFS(Table2[Sub-Sector],Table3[[#This Row],[Sub-Sector]],Table2[Relative Volume],"&gt;=1")/Table3[[#This Row],[Count]]</f>
        <v>0.5</v>
      </c>
      <c r="J11" s="1">
        <f>COUNTIFS(Table2[Sub-Sector],Table3[[#This Row],[Sub-Sector]],Table2[% Away From Day Low],"&gt;=0.05")/Table3[[#This Row],[Count]]</f>
        <v>0</v>
      </c>
      <c r="K11" s="1">
        <f>COUNTIFS(Table2[Sub-Sector],Table3[[#This Row],[Sub-Sector]],Table2[% Away From Day High],"&lt;=0.05")/Table3[[#This Row],[Count]]</f>
        <v>1</v>
      </c>
      <c r="L11" s="1">
        <f>COUNTIFS(Table2[Sub-Sector],Table3[[#This Row],[Sub-Sector]],Table2[% Away From Current Week Low],"&gt;=0.05")/Table3[[#This Row],[Count]]</f>
        <v>0</v>
      </c>
      <c r="M11" s="1">
        <f>COUNTIFS(Table2[Sub-Sector],Table3[[#This Row],[Sub-Sector]],Table2[% Away From Current Week High],"&lt;=0.05")/Table3[[#This Row],[Count]]</f>
        <v>1</v>
      </c>
      <c r="N11" s="1">
        <f>COUNTIFS(Table2[Sub-Sector],Table3[[#This Row],[Sub-Sector]],Table2[% Away From Current Month Low],"&gt;=0.05")/Table3[[#This Row],[Count]]</f>
        <v>0</v>
      </c>
      <c r="O11" s="1">
        <f>COUNTIFS(Table2[Sub-Sector],Table3[[#This Row],[Sub-Sector]],Table2[% Away From Current Month High],"&lt;=0.05")/Table3[[#This Row],[Count]]</f>
        <v>0</v>
      </c>
      <c r="P11" s="1">
        <f>COUNTIFS(Table2[Sub-Sector],Table3[[#This Row],[Sub-Sector]],Table2[% Away From 52W High],"&lt;=10")/Table3[[#This Row],[Count]]</f>
        <v>0</v>
      </c>
      <c r="Q11" s="1">
        <f>COUNTIFS(Table2[Sub-Sector],Table3[[#This Row],[Sub-Sector]],Table2[% Away From 52W Low],"&gt;=10")/Table3[[#This Row],[Count]]</f>
        <v>1</v>
      </c>
      <c r="R11" s="1">
        <f>COUNTIFS(Table2[Sub-Sector],Table3[[#This Row],[Sub-Sector]],Table2[% Price above 20 EMA],"&gt;=0")/Table3[[#This Row],[Count]]</f>
        <v>0.5</v>
      </c>
      <c r="S11" s="1">
        <f>COUNTIFS(Table2[Sub-Sector],Table3[[#This Row],[Sub-Sector]],Table2[% Price above 50 EMA],"&gt;=0")/Table3[[#This Row],[Count]]</f>
        <v>0.5</v>
      </c>
      <c r="T11" s="1">
        <f>COUNTIFS(Table2[Sub-Sector],Table3[[#This Row],[Sub-Sector]],Table2[% Price above 200 EMA],"&gt;=0")/Table3[[#This Row],[Count]]</f>
        <v>0.5</v>
      </c>
      <c r="U11" s="1">
        <f>COUNTIFS(Table2[Sub-Sector],Table3[[#This Row],[Sub-Sector]],Table2[Rate of Change - Zone],"Positive")/Table3[[#This Row],[Count]]</f>
        <v>0.5</v>
      </c>
      <c r="V11" s="1">
        <f>COUNTIFS(Table2[Sub-Sector],Table3[[#This Row],[Sub-Sector]],Table2[Sharpe Ratio],"&gt;=0.10")/Table3[[#This Row],[Count]]</f>
        <v>0</v>
      </c>
      <c r="W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235.5</v>
      </c>
      <c r="X11">
        <f>_xlfn.RANK.AVG(Table3[[#This Row],[Score]],Table3[Score],1)</f>
        <v>15</v>
      </c>
      <c r="Y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126.5</v>
      </c>
      <c r="Z11">
        <f>_xlfn.RANK.AVG(Table3[[#This Row],[Score 2 ]],Table3[[Score 2 ]],1)</f>
        <v>9.5</v>
      </c>
    </row>
    <row r="12" spans="1:26" x14ac:dyDescent="0.3">
      <c r="A12" t="s">
        <v>204</v>
      </c>
      <c r="B12">
        <f>COUNTIFS(Table2[Sub-Sector],Table3[[#This Row],[Sub-Sector]])</f>
        <v>8</v>
      </c>
      <c r="C12" s="1">
        <f>COUNTIFS(Table2[Sub-Sector],Table3[[#This Row],[Sub-Sector]],Table2[Uptrend],"Uptrend")/Table3[[#This Row],[Count]]</f>
        <v>0.875</v>
      </c>
      <c r="D12" s="1">
        <f>COUNTIFS(Table2[Sub-Sector],Table3[[#This Row],[Sub-Sector]],Table2[1W Return vs Nifty],"&gt;=5")/Table3[[#This Row],[Count]]</f>
        <v>0.125</v>
      </c>
      <c r="E12" s="1">
        <f>COUNTIFS(Table2[Sub-Sector],Table3[[#This Row],[Sub-Sector]],Table2[1M Return vs Nifty],"&gt;=5")/Table3[[#This Row],[Count]]</f>
        <v>0.5</v>
      </c>
      <c r="F12" s="1">
        <f>COUNTIFS(Table2[Sub-Sector],Table3[[#This Row],[Sub-Sector]],Table2[6M Return vs Nifty],"&gt;=10")/Table3[[#This Row],[Count]]</f>
        <v>0.625</v>
      </c>
      <c r="G12" s="1">
        <f>COUNTIFS(Table2[Sub-Sector],Table3[[#This Row],[Sub-Sector]],Table2[1Y Return vs Nifty],"&gt;=10")/Table3[[#This Row],[Count]]</f>
        <v>1</v>
      </c>
      <c r="H12" s="1">
        <f>COUNTIFS(Table2[Sub-Sector],Table3[[#This Row],[Sub-Sector]],Table2[RSI Exponential â€“ 14D],"&gt;=50")/Table3[[#This Row],[Count]]</f>
        <v>0.5</v>
      </c>
      <c r="I12" s="1">
        <f>COUNTIFS(Table2[Sub-Sector],Table3[[#This Row],[Sub-Sector]],Table2[Relative Volume],"&gt;=1")/Table3[[#This Row],[Count]]</f>
        <v>0.125</v>
      </c>
      <c r="J12" s="1">
        <f>COUNTIFS(Table2[Sub-Sector],Table3[[#This Row],[Sub-Sector]],Table2[% Away From Day Low],"&gt;=0.05")/Table3[[#This Row],[Count]]</f>
        <v>0</v>
      </c>
      <c r="K12" s="1">
        <f>COUNTIFS(Table2[Sub-Sector],Table3[[#This Row],[Sub-Sector]],Table2[% Away From Day High],"&lt;=0.05")/Table3[[#This Row],[Count]]</f>
        <v>1</v>
      </c>
      <c r="L12" s="1">
        <f>COUNTIFS(Table2[Sub-Sector],Table3[[#This Row],[Sub-Sector]],Table2[% Away From Current Week Low],"&gt;=0.05")/Table3[[#This Row],[Count]]</f>
        <v>0</v>
      </c>
      <c r="M12" s="1">
        <f>COUNTIFS(Table2[Sub-Sector],Table3[[#This Row],[Sub-Sector]],Table2[% Away From Current Week High],"&lt;=0.05")/Table3[[#This Row],[Count]]</f>
        <v>1</v>
      </c>
      <c r="N12" s="1">
        <f>COUNTIFS(Table2[Sub-Sector],Table3[[#This Row],[Sub-Sector]],Table2[% Away From Current Month Low],"&gt;=0.05")/Table3[[#This Row],[Count]]</f>
        <v>0.375</v>
      </c>
      <c r="O12" s="1">
        <f>COUNTIFS(Table2[Sub-Sector],Table3[[#This Row],[Sub-Sector]],Table2[% Away From Current Month High],"&lt;=0.05")/Table3[[#This Row],[Count]]</f>
        <v>0.25</v>
      </c>
      <c r="P12" s="1">
        <f>COUNTIFS(Table2[Sub-Sector],Table3[[#This Row],[Sub-Sector]],Table2[% Away From 52W High],"&lt;=10")/Table3[[#This Row],[Count]]</f>
        <v>0.375</v>
      </c>
      <c r="Q12" s="1">
        <f>COUNTIFS(Table2[Sub-Sector],Table3[[#This Row],[Sub-Sector]],Table2[% Away From 52W Low],"&gt;=10")/Table3[[#This Row],[Count]]</f>
        <v>1</v>
      </c>
      <c r="R12" s="1">
        <f>COUNTIFS(Table2[Sub-Sector],Table3[[#This Row],[Sub-Sector]],Table2[% Price above 20 EMA],"&gt;=0")/Table3[[#This Row],[Count]]</f>
        <v>0.5</v>
      </c>
      <c r="S12" s="1">
        <f>COUNTIFS(Table2[Sub-Sector],Table3[[#This Row],[Sub-Sector]],Table2[% Price above 50 EMA],"&gt;=0")/Table3[[#This Row],[Count]]</f>
        <v>0.625</v>
      </c>
      <c r="T12" s="1">
        <f>COUNTIFS(Table2[Sub-Sector],Table3[[#This Row],[Sub-Sector]],Table2[% Price above 200 EMA],"&gt;=0")/Table3[[#This Row],[Count]]</f>
        <v>1</v>
      </c>
      <c r="U12" s="1">
        <f>COUNTIFS(Table2[Sub-Sector],Table3[[#This Row],[Sub-Sector]],Table2[Rate of Change - Zone],"Positive")/Table3[[#This Row],[Count]]</f>
        <v>0.5</v>
      </c>
      <c r="V12" s="1">
        <f>COUNTIFS(Table2[Sub-Sector],Table3[[#This Row],[Sub-Sector]],Table2[Sharpe Ratio],"&gt;=0.10")/Table3[[#This Row],[Count]]</f>
        <v>0.375</v>
      </c>
      <c r="W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164</v>
      </c>
      <c r="X12">
        <f>_xlfn.RANK.AVG(Table3[[#This Row],[Score]],Table3[Score],1)</f>
        <v>4</v>
      </c>
      <c r="Y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127</v>
      </c>
      <c r="Z12">
        <f>_xlfn.RANK.AVG(Table3[[#This Row],[Score 2 ]],Table3[[Score 2 ]],1)</f>
        <v>11</v>
      </c>
    </row>
    <row r="13" spans="1:26" x14ac:dyDescent="0.3">
      <c r="A13" t="s">
        <v>962</v>
      </c>
      <c r="B13">
        <f>COUNTIFS(Table2[Sub-Sector],Table3[[#This Row],[Sub-Sector]])</f>
        <v>1</v>
      </c>
      <c r="C13" s="1">
        <f>COUNTIFS(Table2[Sub-Sector],Table3[[#This Row],[Sub-Sector]],Table2[Uptrend],"Uptrend")/Table3[[#This Row],[Count]]</f>
        <v>0</v>
      </c>
      <c r="D13" s="1">
        <f>COUNTIFS(Table2[Sub-Sector],Table3[[#This Row],[Sub-Sector]],Table2[1W Return vs Nifty],"&gt;=5")/Table3[[#This Row],[Count]]</f>
        <v>0</v>
      </c>
      <c r="E13" s="1">
        <f>COUNTIFS(Table2[Sub-Sector],Table3[[#This Row],[Sub-Sector]],Table2[1M Return vs Nifty],"&gt;=5")/Table3[[#This Row],[Count]]</f>
        <v>0</v>
      </c>
      <c r="F13" s="1">
        <f>COUNTIFS(Table2[Sub-Sector],Table3[[#This Row],[Sub-Sector]],Table2[6M Return vs Nifty],"&gt;=10")/Table3[[#This Row],[Count]]</f>
        <v>1</v>
      </c>
      <c r="G13" s="1">
        <f>COUNTIFS(Table2[Sub-Sector],Table3[[#This Row],[Sub-Sector]],Table2[1Y Return vs Nifty],"&gt;=10")/Table3[[#This Row],[Count]]</f>
        <v>1</v>
      </c>
      <c r="H13" s="1">
        <f>COUNTIFS(Table2[Sub-Sector],Table3[[#This Row],[Sub-Sector]],Table2[RSI Exponential â€“ 14D],"&gt;=50")/Table3[[#This Row],[Count]]</f>
        <v>0</v>
      </c>
      <c r="I13" s="1">
        <f>COUNTIFS(Table2[Sub-Sector],Table3[[#This Row],[Sub-Sector]],Table2[Relative Volume],"&gt;=1")/Table3[[#This Row],[Count]]</f>
        <v>0</v>
      </c>
      <c r="J13" s="1">
        <f>COUNTIFS(Table2[Sub-Sector],Table3[[#This Row],[Sub-Sector]],Table2[% Away From Day Low],"&gt;=0.05")/Table3[[#This Row],[Count]]</f>
        <v>0</v>
      </c>
      <c r="K13" s="1">
        <f>COUNTIFS(Table2[Sub-Sector],Table3[[#This Row],[Sub-Sector]],Table2[% Away From Day High],"&lt;=0.05")/Table3[[#This Row],[Count]]</f>
        <v>1</v>
      </c>
      <c r="L13" s="1">
        <f>COUNTIFS(Table2[Sub-Sector],Table3[[#This Row],[Sub-Sector]],Table2[% Away From Current Week Low],"&gt;=0.05")/Table3[[#This Row],[Count]]</f>
        <v>0</v>
      </c>
      <c r="M13" s="1">
        <f>COUNTIFS(Table2[Sub-Sector],Table3[[#This Row],[Sub-Sector]],Table2[% Away From Current Week High],"&lt;=0.05")/Table3[[#This Row],[Count]]</f>
        <v>1</v>
      </c>
      <c r="N13" s="1">
        <f>COUNTIFS(Table2[Sub-Sector],Table3[[#This Row],[Sub-Sector]],Table2[% Away From Current Month Low],"&gt;=0.05")/Table3[[#This Row],[Count]]</f>
        <v>0</v>
      </c>
      <c r="O13" s="1">
        <f>COUNTIFS(Table2[Sub-Sector],Table3[[#This Row],[Sub-Sector]],Table2[% Away From Current Month High],"&lt;=0.05")/Table3[[#This Row],[Count]]</f>
        <v>0</v>
      </c>
      <c r="P13" s="1">
        <f>COUNTIFS(Table2[Sub-Sector],Table3[[#This Row],[Sub-Sector]],Table2[% Away From 52W High],"&lt;=10")/Table3[[#This Row],[Count]]</f>
        <v>0</v>
      </c>
      <c r="Q13" s="1">
        <f>COUNTIFS(Table2[Sub-Sector],Table3[[#This Row],[Sub-Sector]],Table2[% Away From 52W Low],"&gt;=10")/Table3[[#This Row],[Count]]</f>
        <v>1</v>
      </c>
      <c r="R13" s="1">
        <f>COUNTIFS(Table2[Sub-Sector],Table3[[#This Row],[Sub-Sector]],Table2[% Price above 20 EMA],"&gt;=0")/Table3[[#This Row],[Count]]</f>
        <v>0</v>
      </c>
      <c r="S13" s="1">
        <f>COUNTIFS(Table2[Sub-Sector],Table3[[#This Row],[Sub-Sector]],Table2[% Price above 50 EMA],"&gt;=0")/Table3[[#This Row],[Count]]</f>
        <v>0</v>
      </c>
      <c r="T13" s="1">
        <f>COUNTIFS(Table2[Sub-Sector],Table3[[#This Row],[Sub-Sector]],Table2[% Price above 200 EMA],"&gt;=0")/Table3[[#This Row],[Count]]</f>
        <v>1</v>
      </c>
      <c r="U13" s="1">
        <f>COUNTIFS(Table2[Sub-Sector],Table3[[#This Row],[Sub-Sector]],Table2[Rate of Change - Zone],"Positive")/Table3[[#This Row],[Count]]</f>
        <v>1</v>
      </c>
      <c r="V13" s="1">
        <f>COUNTIFS(Table2[Sub-Sector],Table3[[#This Row],[Sub-Sector]],Table2[Sharpe Ratio],"&gt;=0.10")/Table3[[#This Row],[Count]]</f>
        <v>1</v>
      </c>
      <c r="W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389</v>
      </c>
      <c r="X13">
        <f>_xlfn.RANK.AVG(Table3[[#This Row],[Score]],Table3[Score],1)</f>
        <v>44.5</v>
      </c>
      <c r="Y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128.5</v>
      </c>
      <c r="Z13">
        <f>_xlfn.RANK.AVG(Table3[[#This Row],[Score 2 ]],Table3[[Score 2 ]],1)</f>
        <v>13.5</v>
      </c>
    </row>
    <row r="14" spans="1:26" x14ac:dyDescent="0.3">
      <c r="A14" t="s">
        <v>289</v>
      </c>
      <c r="B14">
        <f>COUNTIFS(Table2[Sub-Sector],Table3[[#This Row],[Sub-Sector]])</f>
        <v>10</v>
      </c>
      <c r="C14" s="1">
        <f>COUNTIFS(Table2[Sub-Sector],Table3[[#This Row],[Sub-Sector]],Table2[Uptrend],"Uptrend")/Table3[[#This Row],[Count]]</f>
        <v>0.2</v>
      </c>
      <c r="D14" s="1">
        <f>COUNTIFS(Table2[Sub-Sector],Table3[[#This Row],[Sub-Sector]],Table2[1W Return vs Nifty],"&gt;=5")/Table3[[#This Row],[Count]]</f>
        <v>0</v>
      </c>
      <c r="E14" s="1">
        <f>COUNTIFS(Table2[Sub-Sector],Table3[[#This Row],[Sub-Sector]],Table2[1M Return vs Nifty],"&gt;=5")/Table3[[#This Row],[Count]]</f>
        <v>0.1</v>
      </c>
      <c r="F14" s="1">
        <f>COUNTIFS(Table2[Sub-Sector],Table3[[#This Row],[Sub-Sector]],Table2[6M Return vs Nifty],"&gt;=10")/Table3[[#This Row],[Count]]</f>
        <v>0.5</v>
      </c>
      <c r="G14" s="1">
        <f>COUNTIFS(Table2[Sub-Sector],Table3[[#This Row],[Sub-Sector]],Table2[1Y Return vs Nifty],"&gt;=10")/Table3[[#This Row],[Count]]</f>
        <v>0.7</v>
      </c>
      <c r="H14" s="1">
        <f>COUNTIFS(Table2[Sub-Sector],Table3[[#This Row],[Sub-Sector]],Table2[RSI Exponential â€“ 14D],"&gt;=50")/Table3[[#This Row],[Count]]</f>
        <v>0.1</v>
      </c>
      <c r="I14" s="1">
        <f>COUNTIFS(Table2[Sub-Sector],Table3[[#This Row],[Sub-Sector]],Table2[Relative Volume],"&gt;=1")/Table3[[#This Row],[Count]]</f>
        <v>0.4</v>
      </c>
      <c r="J14" s="1">
        <f>COUNTIFS(Table2[Sub-Sector],Table3[[#This Row],[Sub-Sector]],Table2[% Away From Day Low],"&gt;=0.05")/Table3[[#This Row],[Count]]</f>
        <v>0</v>
      </c>
      <c r="K14" s="1">
        <f>COUNTIFS(Table2[Sub-Sector],Table3[[#This Row],[Sub-Sector]],Table2[% Away From Day High],"&lt;=0.05")/Table3[[#This Row],[Count]]</f>
        <v>1</v>
      </c>
      <c r="L14" s="1">
        <f>COUNTIFS(Table2[Sub-Sector],Table3[[#This Row],[Sub-Sector]],Table2[% Away From Current Week Low],"&gt;=0.05")/Table3[[#This Row],[Count]]</f>
        <v>0</v>
      </c>
      <c r="M14" s="1">
        <f>COUNTIFS(Table2[Sub-Sector],Table3[[#This Row],[Sub-Sector]],Table2[% Away From Current Week High],"&lt;=0.05")/Table3[[#This Row],[Count]]</f>
        <v>1</v>
      </c>
      <c r="N14" s="1">
        <f>COUNTIFS(Table2[Sub-Sector],Table3[[#This Row],[Sub-Sector]],Table2[% Away From Current Month Low],"&gt;=0.05")/Table3[[#This Row],[Count]]</f>
        <v>0.3</v>
      </c>
      <c r="O14" s="1">
        <f>COUNTIFS(Table2[Sub-Sector],Table3[[#This Row],[Sub-Sector]],Table2[% Away From Current Month High],"&lt;=0.05")/Table3[[#This Row],[Count]]</f>
        <v>0.1</v>
      </c>
      <c r="P14" s="1">
        <f>COUNTIFS(Table2[Sub-Sector],Table3[[#This Row],[Sub-Sector]],Table2[% Away From 52W High],"&lt;=10")/Table3[[#This Row],[Count]]</f>
        <v>0.1</v>
      </c>
      <c r="Q14" s="1">
        <f>COUNTIFS(Table2[Sub-Sector],Table3[[#This Row],[Sub-Sector]],Table2[% Away From 52W Low],"&gt;=10")/Table3[[#This Row],[Count]]</f>
        <v>0.9</v>
      </c>
      <c r="R14" s="1">
        <f>COUNTIFS(Table2[Sub-Sector],Table3[[#This Row],[Sub-Sector]],Table2[% Price above 20 EMA],"&gt;=0")/Table3[[#This Row],[Count]]</f>
        <v>0.1</v>
      </c>
      <c r="S14" s="1">
        <f>COUNTIFS(Table2[Sub-Sector],Table3[[#This Row],[Sub-Sector]],Table2[% Price above 50 EMA],"&gt;=0")/Table3[[#This Row],[Count]]</f>
        <v>0.2</v>
      </c>
      <c r="T14" s="1">
        <f>COUNTIFS(Table2[Sub-Sector],Table3[[#This Row],[Sub-Sector]],Table2[% Price above 200 EMA],"&gt;=0")/Table3[[#This Row],[Count]]</f>
        <v>0.6</v>
      </c>
      <c r="U14" s="1">
        <f>COUNTIFS(Table2[Sub-Sector],Table3[[#This Row],[Sub-Sector]],Table2[Rate of Change - Zone],"Positive")/Table3[[#This Row],[Count]]</f>
        <v>0.3</v>
      </c>
      <c r="V14" s="1">
        <f>COUNTIFS(Table2[Sub-Sector],Table3[[#This Row],[Sub-Sector]],Table2[Sharpe Ratio],"&gt;=0.10")/Table3[[#This Row],[Count]]</f>
        <v>0.2</v>
      </c>
      <c r="W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305</v>
      </c>
      <c r="X14">
        <f>_xlfn.RANK.AVG(Table3[[#This Row],[Score]],Table3[Score],1)</f>
        <v>27.5</v>
      </c>
      <c r="Y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128.5</v>
      </c>
      <c r="Z14">
        <f>_xlfn.RANK.AVG(Table3[[#This Row],[Score 2 ]],Table3[[Score 2 ]],1)</f>
        <v>13.5</v>
      </c>
    </row>
    <row r="15" spans="1:26" x14ac:dyDescent="0.3">
      <c r="A15" t="s">
        <v>883</v>
      </c>
      <c r="B15">
        <f>COUNTIFS(Table2[Sub-Sector],Table3[[#This Row],[Sub-Sector]])</f>
        <v>1</v>
      </c>
      <c r="C15" s="1">
        <f>COUNTIFS(Table2[Sub-Sector],Table3[[#This Row],[Sub-Sector]],Table2[Uptrend],"Uptrend")/Table3[[#This Row],[Count]]</f>
        <v>1</v>
      </c>
      <c r="D15" s="1">
        <f>COUNTIFS(Table2[Sub-Sector],Table3[[#This Row],[Sub-Sector]],Table2[1W Return vs Nifty],"&gt;=5")/Table3[[#This Row],[Count]]</f>
        <v>0</v>
      </c>
      <c r="E15" s="1">
        <f>COUNTIFS(Table2[Sub-Sector],Table3[[#This Row],[Sub-Sector]],Table2[1M Return vs Nifty],"&gt;=5")/Table3[[#This Row],[Count]]</f>
        <v>0</v>
      </c>
      <c r="F15" s="1">
        <f>COUNTIFS(Table2[Sub-Sector],Table3[[#This Row],[Sub-Sector]],Table2[6M Return vs Nifty],"&gt;=10")/Table3[[#This Row],[Count]]</f>
        <v>1</v>
      </c>
      <c r="G15" s="1">
        <f>COUNTIFS(Table2[Sub-Sector],Table3[[#This Row],[Sub-Sector]],Table2[1Y Return vs Nifty],"&gt;=10")/Table3[[#This Row],[Count]]</f>
        <v>1</v>
      </c>
      <c r="H15" s="1">
        <f>COUNTIFS(Table2[Sub-Sector],Table3[[#This Row],[Sub-Sector]],Table2[RSI Exponential â€“ 14D],"&gt;=50")/Table3[[#This Row],[Count]]</f>
        <v>0</v>
      </c>
      <c r="I15" s="1">
        <f>COUNTIFS(Table2[Sub-Sector],Table3[[#This Row],[Sub-Sector]],Table2[Relative Volume],"&gt;=1")/Table3[[#This Row],[Count]]</f>
        <v>0</v>
      </c>
      <c r="J15" s="1">
        <f>COUNTIFS(Table2[Sub-Sector],Table3[[#This Row],[Sub-Sector]],Table2[% Away From Day Low],"&gt;=0.05")/Table3[[#This Row],[Count]]</f>
        <v>0</v>
      </c>
      <c r="K15" s="1">
        <f>COUNTIFS(Table2[Sub-Sector],Table3[[#This Row],[Sub-Sector]],Table2[% Away From Day High],"&lt;=0.05")/Table3[[#This Row],[Count]]</f>
        <v>1</v>
      </c>
      <c r="L15" s="1">
        <f>COUNTIFS(Table2[Sub-Sector],Table3[[#This Row],[Sub-Sector]],Table2[% Away From Current Week Low],"&gt;=0.05")/Table3[[#This Row],[Count]]</f>
        <v>0</v>
      </c>
      <c r="M15" s="1">
        <f>COUNTIFS(Table2[Sub-Sector],Table3[[#This Row],[Sub-Sector]],Table2[% Away From Current Week High],"&lt;=0.05")/Table3[[#This Row],[Count]]</f>
        <v>1</v>
      </c>
      <c r="N15" s="1">
        <f>COUNTIFS(Table2[Sub-Sector],Table3[[#This Row],[Sub-Sector]],Table2[% Away From Current Month Low],"&gt;=0.05")/Table3[[#This Row],[Count]]</f>
        <v>1</v>
      </c>
      <c r="O15" s="1">
        <f>COUNTIFS(Table2[Sub-Sector],Table3[[#This Row],[Sub-Sector]],Table2[% Away From Current Month High],"&lt;=0.05")/Table3[[#This Row],[Count]]</f>
        <v>0</v>
      </c>
      <c r="P15" s="1">
        <f>COUNTIFS(Table2[Sub-Sector],Table3[[#This Row],[Sub-Sector]],Table2[% Away From 52W High],"&lt;=10")/Table3[[#This Row],[Count]]</f>
        <v>0</v>
      </c>
      <c r="Q15" s="1">
        <f>COUNTIFS(Table2[Sub-Sector],Table3[[#This Row],[Sub-Sector]],Table2[% Away From 52W Low],"&gt;=10")/Table3[[#This Row],[Count]]</f>
        <v>1</v>
      </c>
      <c r="R15" s="1">
        <f>COUNTIFS(Table2[Sub-Sector],Table3[[#This Row],[Sub-Sector]],Table2[% Price above 20 EMA],"&gt;=0")/Table3[[#This Row],[Count]]</f>
        <v>0</v>
      </c>
      <c r="S15" s="1">
        <f>COUNTIFS(Table2[Sub-Sector],Table3[[#This Row],[Sub-Sector]],Table2[% Price above 50 EMA],"&gt;=0")/Table3[[#This Row],[Count]]</f>
        <v>1</v>
      </c>
      <c r="T15" s="1">
        <f>COUNTIFS(Table2[Sub-Sector],Table3[[#This Row],[Sub-Sector]],Table2[% Price above 200 EMA],"&gt;=0")/Table3[[#This Row],[Count]]</f>
        <v>1</v>
      </c>
      <c r="U15" s="1">
        <f>COUNTIFS(Table2[Sub-Sector],Table3[[#This Row],[Sub-Sector]],Table2[Rate of Change - Zone],"Positive")/Table3[[#This Row],[Count]]</f>
        <v>1</v>
      </c>
      <c r="V15" s="1">
        <f>COUNTIFS(Table2[Sub-Sector],Table3[[#This Row],[Sub-Sector]],Table2[Sharpe Ratio],"&gt;=0.10")/Table3[[#This Row],[Count]]</f>
        <v>0</v>
      </c>
      <c r="W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301</v>
      </c>
      <c r="X15">
        <f>_xlfn.RANK.AVG(Table3[[#This Row],[Score]],Table3[Score],1)</f>
        <v>24</v>
      </c>
      <c r="Y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128.5</v>
      </c>
      <c r="Z15">
        <f>_xlfn.RANK.AVG(Table3[[#This Row],[Score 2 ]],Table3[[Score 2 ]],1)</f>
        <v>13.5</v>
      </c>
    </row>
    <row r="16" spans="1:26" x14ac:dyDescent="0.3">
      <c r="A16" t="s">
        <v>684</v>
      </c>
      <c r="B16">
        <f>COUNTIFS(Table2[Sub-Sector],Table3[[#This Row],[Sub-Sector]])</f>
        <v>1</v>
      </c>
      <c r="C16" s="1">
        <f>COUNTIFS(Table2[Sub-Sector],Table3[[#This Row],[Sub-Sector]],Table2[Uptrend],"Uptrend")/Table3[[#This Row],[Count]]</f>
        <v>0</v>
      </c>
      <c r="D16" s="1">
        <f>COUNTIFS(Table2[Sub-Sector],Table3[[#This Row],[Sub-Sector]],Table2[1W Return vs Nifty],"&gt;=5")/Table3[[#This Row],[Count]]</f>
        <v>0</v>
      </c>
      <c r="E16" s="1">
        <f>COUNTIFS(Table2[Sub-Sector],Table3[[#This Row],[Sub-Sector]],Table2[1M Return vs Nifty],"&gt;=5")/Table3[[#This Row],[Count]]</f>
        <v>0</v>
      </c>
      <c r="F16" s="1">
        <f>COUNTIFS(Table2[Sub-Sector],Table3[[#This Row],[Sub-Sector]],Table2[6M Return vs Nifty],"&gt;=10")/Table3[[#This Row],[Count]]</f>
        <v>1</v>
      </c>
      <c r="G16" s="1">
        <f>COUNTIFS(Table2[Sub-Sector],Table3[[#This Row],[Sub-Sector]],Table2[1Y Return vs Nifty],"&gt;=10")/Table3[[#This Row],[Count]]</f>
        <v>1</v>
      </c>
      <c r="H16" s="1">
        <f>COUNTIFS(Table2[Sub-Sector],Table3[[#This Row],[Sub-Sector]],Table2[RSI Exponential â€“ 14D],"&gt;=50")/Table3[[#This Row],[Count]]</f>
        <v>1</v>
      </c>
      <c r="I16" s="1">
        <f>COUNTIFS(Table2[Sub-Sector],Table3[[#This Row],[Sub-Sector]],Table2[Relative Volume],"&gt;=1")/Table3[[#This Row],[Count]]</f>
        <v>0</v>
      </c>
      <c r="J16" s="1">
        <f>COUNTIFS(Table2[Sub-Sector],Table3[[#This Row],[Sub-Sector]],Table2[% Away From Day Low],"&gt;=0.05")/Table3[[#This Row],[Count]]</f>
        <v>0</v>
      </c>
      <c r="K16" s="1">
        <f>COUNTIFS(Table2[Sub-Sector],Table3[[#This Row],[Sub-Sector]],Table2[% Away From Day High],"&lt;=0.05")/Table3[[#This Row],[Count]]</f>
        <v>1</v>
      </c>
      <c r="L16" s="1">
        <f>COUNTIFS(Table2[Sub-Sector],Table3[[#This Row],[Sub-Sector]],Table2[% Away From Current Week Low],"&gt;=0.05")/Table3[[#This Row],[Count]]</f>
        <v>0</v>
      </c>
      <c r="M16" s="1">
        <f>COUNTIFS(Table2[Sub-Sector],Table3[[#This Row],[Sub-Sector]],Table2[% Away From Current Week High],"&lt;=0.05")/Table3[[#This Row],[Count]]</f>
        <v>1</v>
      </c>
      <c r="N16" s="1">
        <f>COUNTIFS(Table2[Sub-Sector],Table3[[#This Row],[Sub-Sector]],Table2[% Away From Current Month Low],"&gt;=0.05")/Table3[[#This Row],[Count]]</f>
        <v>1</v>
      </c>
      <c r="O16" s="1">
        <f>COUNTIFS(Table2[Sub-Sector],Table3[[#This Row],[Sub-Sector]],Table2[% Away From Current Month High],"&lt;=0.05")/Table3[[#This Row],[Count]]</f>
        <v>0</v>
      </c>
      <c r="P16" s="1">
        <f>COUNTIFS(Table2[Sub-Sector],Table3[[#This Row],[Sub-Sector]],Table2[% Away From 52W High],"&lt;=10")/Table3[[#This Row],[Count]]</f>
        <v>0</v>
      </c>
      <c r="Q16" s="1">
        <f>COUNTIFS(Table2[Sub-Sector],Table3[[#This Row],[Sub-Sector]],Table2[% Away From 52W Low],"&gt;=10")/Table3[[#This Row],[Count]]</f>
        <v>1</v>
      </c>
      <c r="R16" s="1">
        <f>COUNTIFS(Table2[Sub-Sector],Table3[[#This Row],[Sub-Sector]],Table2[% Price above 20 EMA],"&gt;=0")/Table3[[#This Row],[Count]]</f>
        <v>1</v>
      </c>
      <c r="S16" s="1">
        <f>COUNTIFS(Table2[Sub-Sector],Table3[[#This Row],[Sub-Sector]],Table2[% Price above 50 EMA],"&gt;=0")/Table3[[#This Row],[Count]]</f>
        <v>0</v>
      </c>
      <c r="T16" s="1">
        <f>COUNTIFS(Table2[Sub-Sector],Table3[[#This Row],[Sub-Sector]],Table2[% Price above 200 EMA],"&gt;=0")/Table3[[#This Row],[Count]]</f>
        <v>1</v>
      </c>
      <c r="U16" s="1">
        <f>COUNTIFS(Table2[Sub-Sector],Table3[[#This Row],[Sub-Sector]],Table2[Rate of Change - Zone],"Positive")/Table3[[#This Row],[Count]]</f>
        <v>1</v>
      </c>
      <c r="V16" s="1">
        <f>COUNTIFS(Table2[Sub-Sector],Table3[[#This Row],[Sub-Sector]],Table2[Sharpe Ratio],"&gt;=0.10")/Table3[[#This Row],[Count]]</f>
        <v>0</v>
      </c>
      <c r="W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389</v>
      </c>
      <c r="X16">
        <f>_xlfn.RANK.AVG(Table3[[#This Row],[Score]],Table3[Score],1)</f>
        <v>44.5</v>
      </c>
      <c r="Y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128.5</v>
      </c>
      <c r="Z16">
        <f>_xlfn.RANK.AVG(Table3[[#This Row],[Score 2 ]],Table3[[Score 2 ]],1)</f>
        <v>13.5</v>
      </c>
    </row>
    <row r="17" spans="1:26" x14ac:dyDescent="0.3">
      <c r="A17" t="s">
        <v>635</v>
      </c>
      <c r="B17">
        <f>COUNTIFS(Table2[Sub-Sector],Table3[[#This Row],[Sub-Sector]])</f>
        <v>4</v>
      </c>
      <c r="C17" s="1">
        <f>COUNTIFS(Table2[Sub-Sector],Table3[[#This Row],[Sub-Sector]],Table2[Uptrend],"Uptrend")/Table3[[#This Row],[Count]]</f>
        <v>0.25</v>
      </c>
      <c r="D17" s="1">
        <f>COUNTIFS(Table2[Sub-Sector],Table3[[#This Row],[Sub-Sector]],Table2[1W Return vs Nifty],"&gt;=5")/Table3[[#This Row],[Count]]</f>
        <v>0</v>
      </c>
      <c r="E17" s="1">
        <f>COUNTIFS(Table2[Sub-Sector],Table3[[#This Row],[Sub-Sector]],Table2[1M Return vs Nifty],"&gt;=5")/Table3[[#This Row],[Count]]</f>
        <v>0.5</v>
      </c>
      <c r="F17" s="1">
        <f>COUNTIFS(Table2[Sub-Sector],Table3[[#This Row],[Sub-Sector]],Table2[6M Return vs Nifty],"&gt;=10")/Table3[[#This Row],[Count]]</f>
        <v>0.25</v>
      </c>
      <c r="G17" s="1">
        <f>COUNTIFS(Table2[Sub-Sector],Table3[[#This Row],[Sub-Sector]],Table2[1Y Return vs Nifty],"&gt;=10")/Table3[[#This Row],[Count]]</f>
        <v>0.5</v>
      </c>
      <c r="H17" s="1">
        <f>COUNTIFS(Table2[Sub-Sector],Table3[[#This Row],[Sub-Sector]],Table2[RSI Exponential â€“ 14D],"&gt;=50")/Table3[[#This Row],[Count]]</f>
        <v>0.5</v>
      </c>
      <c r="I17" s="1">
        <f>COUNTIFS(Table2[Sub-Sector],Table3[[#This Row],[Sub-Sector]],Table2[Relative Volume],"&gt;=1")/Table3[[#This Row],[Count]]</f>
        <v>0.75</v>
      </c>
      <c r="J17" s="1">
        <f>COUNTIFS(Table2[Sub-Sector],Table3[[#This Row],[Sub-Sector]],Table2[% Away From Day Low],"&gt;=0.05")/Table3[[#This Row],[Count]]</f>
        <v>0</v>
      </c>
      <c r="K17" s="1">
        <f>COUNTIFS(Table2[Sub-Sector],Table3[[#This Row],[Sub-Sector]],Table2[% Away From Day High],"&lt;=0.05")/Table3[[#This Row],[Count]]</f>
        <v>0.75</v>
      </c>
      <c r="L17" s="1">
        <f>COUNTIFS(Table2[Sub-Sector],Table3[[#This Row],[Sub-Sector]],Table2[% Away From Current Week Low],"&gt;=0.05")/Table3[[#This Row],[Count]]</f>
        <v>0</v>
      </c>
      <c r="M17" s="1">
        <f>COUNTIFS(Table2[Sub-Sector],Table3[[#This Row],[Sub-Sector]],Table2[% Away From Current Week High],"&lt;=0.05")/Table3[[#This Row],[Count]]</f>
        <v>0.75</v>
      </c>
      <c r="N17" s="1">
        <f>COUNTIFS(Table2[Sub-Sector],Table3[[#This Row],[Sub-Sector]],Table2[% Away From Current Month Low],"&gt;=0.05")/Table3[[#This Row],[Count]]</f>
        <v>0.5</v>
      </c>
      <c r="O17" s="1">
        <f>COUNTIFS(Table2[Sub-Sector],Table3[[#This Row],[Sub-Sector]],Table2[% Away From Current Month High],"&lt;=0.05")/Table3[[#This Row],[Count]]</f>
        <v>0.25</v>
      </c>
      <c r="P17" s="1">
        <f>COUNTIFS(Table2[Sub-Sector],Table3[[#This Row],[Sub-Sector]],Table2[% Away From 52W High],"&lt;=10")/Table3[[#This Row],[Count]]</f>
        <v>0</v>
      </c>
      <c r="Q17" s="1">
        <f>COUNTIFS(Table2[Sub-Sector],Table3[[#This Row],[Sub-Sector]],Table2[% Away From 52W Low],"&gt;=10")/Table3[[#This Row],[Count]]</f>
        <v>0.75</v>
      </c>
      <c r="R17" s="1">
        <f>COUNTIFS(Table2[Sub-Sector],Table3[[#This Row],[Sub-Sector]],Table2[% Price above 20 EMA],"&gt;=0")/Table3[[#This Row],[Count]]</f>
        <v>0.5</v>
      </c>
      <c r="S17" s="1">
        <f>COUNTIFS(Table2[Sub-Sector],Table3[[#This Row],[Sub-Sector]],Table2[% Price above 50 EMA],"&gt;=0")/Table3[[#This Row],[Count]]</f>
        <v>0.5</v>
      </c>
      <c r="T17" s="1">
        <f>COUNTIFS(Table2[Sub-Sector],Table3[[#This Row],[Sub-Sector]],Table2[% Price above 200 EMA],"&gt;=0")/Table3[[#This Row],[Count]]</f>
        <v>0.75</v>
      </c>
      <c r="U17" s="1">
        <f>COUNTIFS(Table2[Sub-Sector],Table3[[#This Row],[Sub-Sector]],Table2[Rate of Change - Zone],"Positive")/Table3[[#This Row],[Count]]</f>
        <v>0.75</v>
      </c>
      <c r="V17" s="1">
        <f>COUNTIFS(Table2[Sub-Sector],Table3[[#This Row],[Sub-Sector]],Table2[Sharpe Ratio],"&gt;=0.10")/Table3[[#This Row],[Count]]</f>
        <v>0.25</v>
      </c>
      <c r="W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260</v>
      </c>
      <c r="X17">
        <f>_xlfn.RANK.AVG(Table3[[#This Row],[Score]],Table3[Score],1)</f>
        <v>17</v>
      </c>
      <c r="Y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131</v>
      </c>
      <c r="Z17">
        <f>_xlfn.RANK.AVG(Table3[[#This Row],[Score 2 ]],Table3[[Score 2 ]],1)</f>
        <v>16</v>
      </c>
    </row>
    <row r="18" spans="1:26" x14ac:dyDescent="0.3">
      <c r="A18" t="s">
        <v>57</v>
      </c>
      <c r="B18">
        <f>COUNTIFS(Table2[Sub-Sector],Table3[[#This Row],[Sub-Sector]])</f>
        <v>4</v>
      </c>
      <c r="C18" s="1">
        <f>COUNTIFS(Table2[Sub-Sector],Table3[[#This Row],[Sub-Sector]],Table2[Uptrend],"Uptrend")/Table3[[#This Row],[Count]]</f>
        <v>0.25</v>
      </c>
      <c r="D18" s="1">
        <f>COUNTIFS(Table2[Sub-Sector],Table3[[#This Row],[Sub-Sector]],Table2[1W Return vs Nifty],"&gt;=5")/Table3[[#This Row],[Count]]</f>
        <v>0.25</v>
      </c>
      <c r="E18" s="1">
        <f>COUNTIFS(Table2[Sub-Sector],Table3[[#This Row],[Sub-Sector]],Table2[1M Return vs Nifty],"&gt;=5")/Table3[[#This Row],[Count]]</f>
        <v>0.25</v>
      </c>
      <c r="F18" s="1">
        <f>COUNTIFS(Table2[Sub-Sector],Table3[[#This Row],[Sub-Sector]],Table2[6M Return vs Nifty],"&gt;=10")/Table3[[#This Row],[Count]]</f>
        <v>0.5</v>
      </c>
      <c r="G18" s="1">
        <f>COUNTIFS(Table2[Sub-Sector],Table3[[#This Row],[Sub-Sector]],Table2[1Y Return vs Nifty],"&gt;=10")/Table3[[#This Row],[Count]]</f>
        <v>1</v>
      </c>
      <c r="H18" s="1">
        <f>COUNTIFS(Table2[Sub-Sector],Table3[[#This Row],[Sub-Sector]],Table2[RSI Exponential â€“ 14D],"&gt;=50")/Table3[[#This Row],[Count]]</f>
        <v>0.25</v>
      </c>
      <c r="I18" s="1">
        <f>COUNTIFS(Table2[Sub-Sector],Table3[[#This Row],[Sub-Sector]],Table2[Relative Volume],"&gt;=1")/Table3[[#This Row],[Count]]</f>
        <v>0.25</v>
      </c>
      <c r="J18" s="1">
        <f>COUNTIFS(Table2[Sub-Sector],Table3[[#This Row],[Sub-Sector]],Table2[% Away From Day Low],"&gt;=0.05")/Table3[[#This Row],[Count]]</f>
        <v>0</v>
      </c>
      <c r="K18" s="1">
        <f>COUNTIFS(Table2[Sub-Sector],Table3[[#This Row],[Sub-Sector]],Table2[% Away From Day High],"&lt;=0.05")/Table3[[#This Row],[Count]]</f>
        <v>0.75</v>
      </c>
      <c r="L18" s="1">
        <f>COUNTIFS(Table2[Sub-Sector],Table3[[#This Row],[Sub-Sector]],Table2[% Away From Current Week Low],"&gt;=0.05")/Table3[[#This Row],[Count]]</f>
        <v>0</v>
      </c>
      <c r="M18" s="1">
        <f>COUNTIFS(Table2[Sub-Sector],Table3[[#This Row],[Sub-Sector]],Table2[% Away From Current Week High],"&lt;=0.05")/Table3[[#This Row],[Count]]</f>
        <v>0.75</v>
      </c>
      <c r="N18" s="1">
        <f>COUNTIFS(Table2[Sub-Sector],Table3[[#This Row],[Sub-Sector]],Table2[% Away From Current Month Low],"&gt;=0.05")/Table3[[#This Row],[Count]]</f>
        <v>0.25</v>
      </c>
      <c r="O18" s="1">
        <f>COUNTIFS(Table2[Sub-Sector],Table3[[#This Row],[Sub-Sector]],Table2[% Away From Current Month High],"&lt;=0.05")/Table3[[#This Row],[Count]]</f>
        <v>0</v>
      </c>
      <c r="P18" s="1">
        <f>COUNTIFS(Table2[Sub-Sector],Table3[[#This Row],[Sub-Sector]],Table2[% Away From 52W High],"&lt;=10")/Table3[[#This Row],[Count]]</f>
        <v>0</v>
      </c>
      <c r="Q18" s="1">
        <f>COUNTIFS(Table2[Sub-Sector],Table3[[#This Row],[Sub-Sector]],Table2[% Away From 52W Low],"&gt;=10")/Table3[[#This Row],[Count]]</f>
        <v>1</v>
      </c>
      <c r="R18" s="1">
        <f>COUNTIFS(Table2[Sub-Sector],Table3[[#This Row],[Sub-Sector]],Table2[% Price above 20 EMA],"&gt;=0")/Table3[[#This Row],[Count]]</f>
        <v>0.25</v>
      </c>
      <c r="S18" s="1">
        <f>COUNTIFS(Table2[Sub-Sector],Table3[[#This Row],[Sub-Sector]],Table2[% Price above 50 EMA],"&gt;=0")/Table3[[#This Row],[Count]]</f>
        <v>0.25</v>
      </c>
      <c r="T18" s="1">
        <f>COUNTIFS(Table2[Sub-Sector],Table3[[#This Row],[Sub-Sector]],Table2[% Price above 200 EMA],"&gt;=0")/Table3[[#This Row],[Count]]</f>
        <v>0.5</v>
      </c>
      <c r="U18" s="1">
        <f>COUNTIFS(Table2[Sub-Sector],Table3[[#This Row],[Sub-Sector]],Table2[Rate of Change - Zone],"Positive")/Table3[[#This Row],[Count]]</f>
        <v>0.25</v>
      </c>
      <c r="V18" s="1">
        <f>COUNTIFS(Table2[Sub-Sector],Table3[[#This Row],[Sub-Sector]],Table2[Sharpe Ratio],"&gt;=0.10")/Table3[[#This Row],[Count]]</f>
        <v>0.5</v>
      </c>
      <c r="W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213.5</v>
      </c>
      <c r="X18">
        <f>_xlfn.RANK.AVG(Table3[[#This Row],[Score]],Table3[Score],1)</f>
        <v>9.5</v>
      </c>
      <c r="Y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138</v>
      </c>
      <c r="Z18">
        <f>_xlfn.RANK.AVG(Table3[[#This Row],[Score 2 ]],Table3[[Score 2 ]],1)</f>
        <v>17</v>
      </c>
    </row>
    <row r="19" spans="1:26" x14ac:dyDescent="0.3">
      <c r="A19" t="s">
        <v>467</v>
      </c>
      <c r="B19">
        <f>COUNTIFS(Table2[Sub-Sector],Table3[[#This Row],[Sub-Sector]])</f>
        <v>4</v>
      </c>
      <c r="C19" s="1">
        <f>COUNTIFS(Table2[Sub-Sector],Table3[[#This Row],[Sub-Sector]],Table2[Uptrend],"Uptrend")/Table3[[#This Row],[Count]]</f>
        <v>0.25</v>
      </c>
      <c r="D19" s="1">
        <f>COUNTIFS(Table2[Sub-Sector],Table3[[#This Row],[Sub-Sector]],Table2[1W Return vs Nifty],"&gt;=5")/Table3[[#This Row],[Count]]</f>
        <v>0.25</v>
      </c>
      <c r="E19" s="1">
        <f>COUNTIFS(Table2[Sub-Sector],Table3[[#This Row],[Sub-Sector]],Table2[1M Return vs Nifty],"&gt;=5")/Table3[[#This Row],[Count]]</f>
        <v>0.25</v>
      </c>
      <c r="F19" s="1">
        <f>COUNTIFS(Table2[Sub-Sector],Table3[[#This Row],[Sub-Sector]],Table2[6M Return vs Nifty],"&gt;=10")/Table3[[#This Row],[Count]]</f>
        <v>0.25</v>
      </c>
      <c r="G19" s="1">
        <f>COUNTIFS(Table2[Sub-Sector],Table3[[#This Row],[Sub-Sector]],Table2[1Y Return vs Nifty],"&gt;=10")/Table3[[#This Row],[Count]]</f>
        <v>0.75</v>
      </c>
      <c r="H19" s="1">
        <f>COUNTIFS(Table2[Sub-Sector],Table3[[#This Row],[Sub-Sector]],Table2[RSI Exponential â€“ 14D],"&gt;=50")/Table3[[#This Row],[Count]]</f>
        <v>0.25</v>
      </c>
      <c r="I19" s="1">
        <f>COUNTIFS(Table2[Sub-Sector],Table3[[#This Row],[Sub-Sector]],Table2[Relative Volume],"&gt;=1")/Table3[[#This Row],[Count]]</f>
        <v>0.5</v>
      </c>
      <c r="J19" s="1">
        <f>COUNTIFS(Table2[Sub-Sector],Table3[[#This Row],[Sub-Sector]],Table2[% Away From Day Low],"&gt;=0.05")/Table3[[#This Row],[Count]]</f>
        <v>0</v>
      </c>
      <c r="K19" s="1">
        <f>COUNTIFS(Table2[Sub-Sector],Table3[[#This Row],[Sub-Sector]],Table2[% Away From Day High],"&lt;=0.05")/Table3[[#This Row],[Count]]</f>
        <v>1</v>
      </c>
      <c r="L19" s="1">
        <f>COUNTIFS(Table2[Sub-Sector],Table3[[#This Row],[Sub-Sector]],Table2[% Away From Current Week Low],"&gt;=0.05")/Table3[[#This Row],[Count]]</f>
        <v>0</v>
      </c>
      <c r="M19" s="1">
        <f>COUNTIFS(Table2[Sub-Sector],Table3[[#This Row],[Sub-Sector]],Table2[% Away From Current Week High],"&lt;=0.05")/Table3[[#This Row],[Count]]</f>
        <v>1</v>
      </c>
      <c r="N19" s="1">
        <f>COUNTIFS(Table2[Sub-Sector],Table3[[#This Row],[Sub-Sector]],Table2[% Away From Current Month Low],"&gt;=0.05")/Table3[[#This Row],[Count]]</f>
        <v>0.25</v>
      </c>
      <c r="O19" s="1">
        <f>COUNTIFS(Table2[Sub-Sector],Table3[[#This Row],[Sub-Sector]],Table2[% Away From Current Month High],"&lt;=0.05")/Table3[[#This Row],[Count]]</f>
        <v>0.25</v>
      </c>
      <c r="P19" s="1">
        <f>COUNTIFS(Table2[Sub-Sector],Table3[[#This Row],[Sub-Sector]],Table2[% Away From 52W High],"&lt;=10")/Table3[[#This Row],[Count]]</f>
        <v>0</v>
      </c>
      <c r="Q19" s="1">
        <f>COUNTIFS(Table2[Sub-Sector],Table3[[#This Row],[Sub-Sector]],Table2[% Away From 52W Low],"&gt;=10")/Table3[[#This Row],[Count]]</f>
        <v>0.75</v>
      </c>
      <c r="R19" s="1">
        <f>COUNTIFS(Table2[Sub-Sector],Table3[[#This Row],[Sub-Sector]],Table2[% Price above 20 EMA],"&gt;=0")/Table3[[#This Row],[Count]]</f>
        <v>0.25</v>
      </c>
      <c r="S19" s="1">
        <f>COUNTIFS(Table2[Sub-Sector],Table3[[#This Row],[Sub-Sector]],Table2[% Price above 50 EMA],"&gt;=0")/Table3[[#This Row],[Count]]</f>
        <v>0.25</v>
      </c>
      <c r="T19" s="1">
        <f>COUNTIFS(Table2[Sub-Sector],Table3[[#This Row],[Sub-Sector]],Table2[% Price above 200 EMA],"&gt;=0")/Table3[[#This Row],[Count]]</f>
        <v>0.25</v>
      </c>
      <c r="U19" s="1">
        <f>COUNTIFS(Table2[Sub-Sector],Table3[[#This Row],[Sub-Sector]],Table2[Rate of Change - Zone],"Positive")/Table3[[#This Row],[Count]]</f>
        <v>0.25</v>
      </c>
      <c r="V19" s="1">
        <f>COUNTIFS(Table2[Sub-Sector],Table3[[#This Row],[Sub-Sector]],Table2[Sharpe Ratio],"&gt;=0.10")/Table3[[#This Row],[Count]]</f>
        <v>0.5</v>
      </c>
      <c r="W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216.5</v>
      </c>
      <c r="X19">
        <f>_xlfn.RANK.AVG(Table3[[#This Row],[Score]],Table3[Score],1)</f>
        <v>11</v>
      </c>
      <c r="Y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141</v>
      </c>
      <c r="Z19">
        <f>_xlfn.RANK.AVG(Table3[[#This Row],[Score 2 ]],Table3[[Score 2 ]],1)</f>
        <v>18</v>
      </c>
    </row>
    <row r="20" spans="1:26" x14ac:dyDescent="0.3">
      <c r="A20" t="s">
        <v>350</v>
      </c>
      <c r="B20">
        <f>COUNTIFS(Table2[Sub-Sector],Table3[[#This Row],[Sub-Sector]])</f>
        <v>5</v>
      </c>
      <c r="C20" s="1">
        <f>COUNTIFS(Table2[Sub-Sector],Table3[[#This Row],[Sub-Sector]],Table2[Uptrend],"Uptrend")/Table3[[#This Row],[Count]]</f>
        <v>0.2</v>
      </c>
      <c r="D20" s="1">
        <f>COUNTIFS(Table2[Sub-Sector],Table3[[#This Row],[Sub-Sector]],Table2[1W Return vs Nifty],"&gt;=5")/Table3[[#This Row],[Count]]</f>
        <v>0</v>
      </c>
      <c r="E20" s="1">
        <f>COUNTIFS(Table2[Sub-Sector],Table3[[#This Row],[Sub-Sector]],Table2[1M Return vs Nifty],"&gt;=5")/Table3[[#This Row],[Count]]</f>
        <v>0.2</v>
      </c>
      <c r="F20" s="1">
        <f>COUNTIFS(Table2[Sub-Sector],Table3[[#This Row],[Sub-Sector]],Table2[6M Return vs Nifty],"&gt;=10")/Table3[[#This Row],[Count]]</f>
        <v>0.4</v>
      </c>
      <c r="G20" s="1">
        <f>COUNTIFS(Table2[Sub-Sector],Table3[[#This Row],[Sub-Sector]],Table2[1Y Return vs Nifty],"&gt;=10")/Table3[[#This Row],[Count]]</f>
        <v>0.6</v>
      </c>
      <c r="H20" s="1">
        <f>COUNTIFS(Table2[Sub-Sector],Table3[[#This Row],[Sub-Sector]],Table2[RSI Exponential â€“ 14D],"&gt;=50")/Table3[[#This Row],[Count]]</f>
        <v>0.6</v>
      </c>
      <c r="I20" s="1">
        <f>COUNTIFS(Table2[Sub-Sector],Table3[[#This Row],[Sub-Sector]],Table2[Relative Volume],"&gt;=1")/Table3[[#This Row],[Count]]</f>
        <v>0.4</v>
      </c>
      <c r="J20" s="1">
        <f>COUNTIFS(Table2[Sub-Sector],Table3[[#This Row],[Sub-Sector]],Table2[% Away From Day Low],"&gt;=0.05")/Table3[[#This Row],[Count]]</f>
        <v>0</v>
      </c>
      <c r="K20" s="1">
        <f>COUNTIFS(Table2[Sub-Sector],Table3[[#This Row],[Sub-Sector]],Table2[% Away From Day High],"&lt;=0.05")/Table3[[#This Row],[Count]]</f>
        <v>1</v>
      </c>
      <c r="L20" s="1">
        <f>COUNTIFS(Table2[Sub-Sector],Table3[[#This Row],[Sub-Sector]],Table2[% Away From Current Week Low],"&gt;=0.05")/Table3[[#This Row],[Count]]</f>
        <v>0</v>
      </c>
      <c r="M20" s="1">
        <f>COUNTIFS(Table2[Sub-Sector],Table3[[#This Row],[Sub-Sector]],Table2[% Away From Current Week High],"&lt;=0.05")/Table3[[#This Row],[Count]]</f>
        <v>1</v>
      </c>
      <c r="N20" s="1">
        <f>COUNTIFS(Table2[Sub-Sector],Table3[[#This Row],[Sub-Sector]],Table2[% Away From Current Month Low],"&gt;=0.05")/Table3[[#This Row],[Count]]</f>
        <v>0.6</v>
      </c>
      <c r="O20" s="1">
        <f>COUNTIFS(Table2[Sub-Sector],Table3[[#This Row],[Sub-Sector]],Table2[% Away From Current Month High],"&lt;=0.05")/Table3[[#This Row],[Count]]</f>
        <v>0.4</v>
      </c>
      <c r="P20" s="1">
        <f>COUNTIFS(Table2[Sub-Sector],Table3[[#This Row],[Sub-Sector]],Table2[% Away From 52W High],"&lt;=10")/Table3[[#This Row],[Count]]</f>
        <v>0.2</v>
      </c>
      <c r="Q20" s="1">
        <f>COUNTIFS(Table2[Sub-Sector],Table3[[#This Row],[Sub-Sector]],Table2[% Away From 52W Low],"&gt;=10")/Table3[[#This Row],[Count]]</f>
        <v>0.8</v>
      </c>
      <c r="R20" s="1">
        <f>COUNTIFS(Table2[Sub-Sector],Table3[[#This Row],[Sub-Sector]],Table2[% Price above 20 EMA],"&gt;=0")/Table3[[#This Row],[Count]]</f>
        <v>0.4</v>
      </c>
      <c r="S20" s="1">
        <f>COUNTIFS(Table2[Sub-Sector],Table3[[#This Row],[Sub-Sector]],Table2[% Price above 50 EMA],"&gt;=0")/Table3[[#This Row],[Count]]</f>
        <v>0.2</v>
      </c>
      <c r="T20" s="1">
        <f>COUNTIFS(Table2[Sub-Sector],Table3[[#This Row],[Sub-Sector]],Table2[% Price above 200 EMA],"&gt;=0")/Table3[[#This Row],[Count]]</f>
        <v>0.6</v>
      </c>
      <c r="U20" s="1">
        <f>COUNTIFS(Table2[Sub-Sector],Table3[[#This Row],[Sub-Sector]],Table2[Rate of Change - Zone],"Positive")/Table3[[#This Row],[Count]]</f>
        <v>0.4</v>
      </c>
      <c r="V20" s="1">
        <f>COUNTIFS(Table2[Sub-Sector],Table3[[#This Row],[Sub-Sector]],Table2[Sharpe Ratio],"&gt;=0.10")/Table3[[#This Row],[Count]]</f>
        <v>0.2</v>
      </c>
      <c r="W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305</v>
      </c>
      <c r="X20">
        <f>_xlfn.RANK.AVG(Table3[[#This Row],[Score]],Table3[Score],1)</f>
        <v>27.5</v>
      </c>
      <c r="Y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144</v>
      </c>
      <c r="Z20">
        <f>_xlfn.RANK.AVG(Table3[[#This Row],[Score 2 ]],Table3[[Score 2 ]],1)</f>
        <v>19</v>
      </c>
    </row>
    <row r="21" spans="1:26" x14ac:dyDescent="0.3">
      <c r="A21" t="s">
        <v>111</v>
      </c>
      <c r="B21">
        <f>COUNTIFS(Table2[Sub-Sector],Table3[[#This Row],[Sub-Sector]])</f>
        <v>8</v>
      </c>
      <c r="C21" s="1">
        <f>COUNTIFS(Table2[Sub-Sector],Table3[[#This Row],[Sub-Sector]],Table2[Uptrend],"Uptrend")/Table3[[#This Row],[Count]]</f>
        <v>0.375</v>
      </c>
      <c r="D21" s="1">
        <f>COUNTIFS(Table2[Sub-Sector],Table3[[#This Row],[Sub-Sector]],Table2[1W Return vs Nifty],"&gt;=5")/Table3[[#This Row],[Count]]</f>
        <v>0.375</v>
      </c>
      <c r="E21" s="1">
        <f>COUNTIFS(Table2[Sub-Sector],Table3[[#This Row],[Sub-Sector]],Table2[1M Return vs Nifty],"&gt;=5")/Table3[[#This Row],[Count]]</f>
        <v>0.5</v>
      </c>
      <c r="F21" s="1">
        <f>COUNTIFS(Table2[Sub-Sector],Table3[[#This Row],[Sub-Sector]],Table2[6M Return vs Nifty],"&gt;=10")/Table3[[#This Row],[Count]]</f>
        <v>0.5</v>
      </c>
      <c r="G21" s="1">
        <f>COUNTIFS(Table2[Sub-Sector],Table3[[#This Row],[Sub-Sector]],Table2[1Y Return vs Nifty],"&gt;=10")/Table3[[#This Row],[Count]]</f>
        <v>0.625</v>
      </c>
      <c r="H21" s="1">
        <f>COUNTIFS(Table2[Sub-Sector],Table3[[#This Row],[Sub-Sector]],Table2[RSI Exponential â€“ 14D],"&gt;=50")/Table3[[#This Row],[Count]]</f>
        <v>0.5</v>
      </c>
      <c r="I21" s="1">
        <f>COUNTIFS(Table2[Sub-Sector],Table3[[#This Row],[Sub-Sector]],Table2[Relative Volume],"&gt;=1")/Table3[[#This Row],[Count]]</f>
        <v>0.25</v>
      </c>
      <c r="J21" s="1">
        <f>COUNTIFS(Table2[Sub-Sector],Table3[[#This Row],[Sub-Sector]],Table2[% Away From Day Low],"&gt;=0.05")/Table3[[#This Row],[Count]]</f>
        <v>0</v>
      </c>
      <c r="K21" s="1">
        <f>COUNTIFS(Table2[Sub-Sector],Table3[[#This Row],[Sub-Sector]],Table2[% Away From Day High],"&lt;=0.05")/Table3[[#This Row],[Count]]</f>
        <v>0.875</v>
      </c>
      <c r="L21" s="1">
        <f>COUNTIFS(Table2[Sub-Sector],Table3[[#This Row],[Sub-Sector]],Table2[% Away From Current Week Low],"&gt;=0.05")/Table3[[#This Row],[Count]]</f>
        <v>0</v>
      </c>
      <c r="M21" s="1">
        <f>COUNTIFS(Table2[Sub-Sector],Table3[[#This Row],[Sub-Sector]],Table2[% Away From Current Week High],"&lt;=0.05")/Table3[[#This Row],[Count]]</f>
        <v>0.875</v>
      </c>
      <c r="N21" s="1">
        <f>COUNTIFS(Table2[Sub-Sector],Table3[[#This Row],[Sub-Sector]],Table2[% Away From Current Month Low],"&gt;=0.05")/Table3[[#This Row],[Count]]</f>
        <v>0.5</v>
      </c>
      <c r="O21" s="1">
        <f>COUNTIFS(Table2[Sub-Sector],Table3[[#This Row],[Sub-Sector]],Table2[% Away From Current Month High],"&lt;=0.05")/Table3[[#This Row],[Count]]</f>
        <v>0.25</v>
      </c>
      <c r="P21" s="1">
        <f>COUNTIFS(Table2[Sub-Sector],Table3[[#This Row],[Sub-Sector]],Table2[% Away From 52W High],"&lt;=10")/Table3[[#This Row],[Count]]</f>
        <v>0.125</v>
      </c>
      <c r="Q21" s="1">
        <f>COUNTIFS(Table2[Sub-Sector],Table3[[#This Row],[Sub-Sector]],Table2[% Away From 52W Low],"&gt;=10")/Table3[[#This Row],[Count]]</f>
        <v>0.875</v>
      </c>
      <c r="R21" s="1">
        <f>COUNTIFS(Table2[Sub-Sector],Table3[[#This Row],[Sub-Sector]],Table2[% Price above 20 EMA],"&gt;=0")/Table3[[#This Row],[Count]]</f>
        <v>0.5</v>
      </c>
      <c r="S21" s="1">
        <f>COUNTIFS(Table2[Sub-Sector],Table3[[#This Row],[Sub-Sector]],Table2[% Price above 50 EMA],"&gt;=0")/Table3[[#This Row],[Count]]</f>
        <v>0.5</v>
      </c>
      <c r="T21" s="1">
        <f>COUNTIFS(Table2[Sub-Sector],Table3[[#This Row],[Sub-Sector]],Table2[% Price above 200 EMA],"&gt;=0")/Table3[[#This Row],[Count]]</f>
        <v>0.625</v>
      </c>
      <c r="U21" s="1">
        <f>COUNTIFS(Table2[Sub-Sector],Table3[[#This Row],[Sub-Sector]],Table2[Rate of Change - Zone],"Positive")/Table3[[#This Row],[Count]]</f>
        <v>0.5</v>
      </c>
      <c r="V21" s="1">
        <f>COUNTIFS(Table2[Sub-Sector],Table3[[#This Row],[Sub-Sector]],Table2[Sharpe Ratio],"&gt;=0.10")/Table3[[#This Row],[Count]]</f>
        <v>0</v>
      </c>
      <c r="W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192.5</v>
      </c>
      <c r="X21">
        <f>_xlfn.RANK.AVG(Table3[[#This Row],[Score]],Table3[Score],1)</f>
        <v>7</v>
      </c>
      <c r="Y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148.5</v>
      </c>
      <c r="Z21">
        <f>_xlfn.RANK.AVG(Table3[[#This Row],[Score 2 ]],Table3[[Score 2 ]],1)</f>
        <v>20</v>
      </c>
    </row>
    <row r="22" spans="1:26" x14ac:dyDescent="0.3">
      <c r="A22" t="s">
        <v>408</v>
      </c>
      <c r="B22">
        <f>COUNTIFS(Table2[Sub-Sector],Table3[[#This Row],[Sub-Sector]])</f>
        <v>9</v>
      </c>
      <c r="C22" s="1">
        <f>COUNTIFS(Table2[Sub-Sector],Table3[[#This Row],[Sub-Sector]],Table2[Uptrend],"Uptrend")/Table3[[#This Row],[Count]]</f>
        <v>0.55555555555555558</v>
      </c>
      <c r="D22" s="1">
        <f>COUNTIFS(Table2[Sub-Sector],Table3[[#This Row],[Sub-Sector]],Table2[1W Return vs Nifty],"&gt;=5")/Table3[[#This Row],[Count]]</f>
        <v>0</v>
      </c>
      <c r="E22" s="1">
        <f>COUNTIFS(Table2[Sub-Sector],Table3[[#This Row],[Sub-Sector]],Table2[1M Return vs Nifty],"&gt;=5")/Table3[[#This Row],[Count]]</f>
        <v>0.1111111111111111</v>
      </c>
      <c r="F22" s="1">
        <f>COUNTIFS(Table2[Sub-Sector],Table3[[#This Row],[Sub-Sector]],Table2[6M Return vs Nifty],"&gt;=10")/Table3[[#This Row],[Count]]</f>
        <v>0.77777777777777779</v>
      </c>
      <c r="G22" s="1">
        <f>COUNTIFS(Table2[Sub-Sector],Table3[[#This Row],[Sub-Sector]],Table2[1Y Return vs Nifty],"&gt;=10")/Table3[[#This Row],[Count]]</f>
        <v>0.66666666666666663</v>
      </c>
      <c r="H22" s="1">
        <f>COUNTIFS(Table2[Sub-Sector],Table3[[#This Row],[Sub-Sector]],Table2[RSI Exponential â€“ 14D],"&gt;=50")/Table3[[#This Row],[Count]]</f>
        <v>0</v>
      </c>
      <c r="I22" s="1">
        <f>COUNTIFS(Table2[Sub-Sector],Table3[[#This Row],[Sub-Sector]],Table2[Relative Volume],"&gt;=1")/Table3[[#This Row],[Count]]</f>
        <v>0.33333333333333331</v>
      </c>
      <c r="J22" s="1">
        <f>COUNTIFS(Table2[Sub-Sector],Table3[[#This Row],[Sub-Sector]],Table2[% Away From Day Low],"&gt;=0.05")/Table3[[#This Row],[Count]]</f>
        <v>0.1111111111111111</v>
      </c>
      <c r="K22" s="1">
        <f>COUNTIFS(Table2[Sub-Sector],Table3[[#This Row],[Sub-Sector]],Table2[% Away From Day High],"&lt;=0.05")/Table3[[#This Row],[Count]]</f>
        <v>0.88888888888888884</v>
      </c>
      <c r="L22" s="1">
        <f>COUNTIFS(Table2[Sub-Sector],Table3[[#This Row],[Sub-Sector]],Table2[% Away From Current Week Low],"&gt;=0.05")/Table3[[#This Row],[Count]]</f>
        <v>0.1111111111111111</v>
      </c>
      <c r="M22" s="1">
        <f>COUNTIFS(Table2[Sub-Sector],Table3[[#This Row],[Sub-Sector]],Table2[% Away From Current Week High],"&lt;=0.05")/Table3[[#This Row],[Count]]</f>
        <v>0.88888888888888884</v>
      </c>
      <c r="N22" s="1">
        <f>COUNTIFS(Table2[Sub-Sector],Table3[[#This Row],[Sub-Sector]],Table2[% Away From Current Month Low],"&gt;=0.05")/Table3[[#This Row],[Count]]</f>
        <v>0.33333333333333331</v>
      </c>
      <c r="O22" s="1">
        <f>COUNTIFS(Table2[Sub-Sector],Table3[[#This Row],[Sub-Sector]],Table2[% Away From Current Month High],"&lt;=0.05")/Table3[[#This Row],[Count]]</f>
        <v>0</v>
      </c>
      <c r="P22" s="1">
        <f>COUNTIFS(Table2[Sub-Sector],Table3[[#This Row],[Sub-Sector]],Table2[% Away From 52W High],"&lt;=10")/Table3[[#This Row],[Count]]</f>
        <v>0.1111111111111111</v>
      </c>
      <c r="Q22" s="1">
        <f>COUNTIFS(Table2[Sub-Sector],Table3[[#This Row],[Sub-Sector]],Table2[% Away From 52W Low],"&gt;=10")/Table3[[#This Row],[Count]]</f>
        <v>0.88888888888888884</v>
      </c>
      <c r="R22" s="1">
        <f>COUNTIFS(Table2[Sub-Sector],Table3[[#This Row],[Sub-Sector]],Table2[% Price above 20 EMA],"&gt;=0")/Table3[[#This Row],[Count]]</f>
        <v>0</v>
      </c>
      <c r="S22" s="1">
        <f>COUNTIFS(Table2[Sub-Sector],Table3[[#This Row],[Sub-Sector]],Table2[% Price above 50 EMA],"&gt;=0")/Table3[[#This Row],[Count]]</f>
        <v>0.33333333333333331</v>
      </c>
      <c r="T22" s="1">
        <f>COUNTIFS(Table2[Sub-Sector],Table3[[#This Row],[Sub-Sector]],Table2[% Price above 200 EMA],"&gt;=0")/Table3[[#This Row],[Count]]</f>
        <v>0.77777777777777779</v>
      </c>
      <c r="U22" s="1">
        <f>COUNTIFS(Table2[Sub-Sector],Table3[[#This Row],[Sub-Sector]],Table2[Rate of Change - Zone],"Positive")/Table3[[#This Row],[Count]]</f>
        <v>0.1111111111111111</v>
      </c>
      <c r="V22" s="1">
        <f>COUNTIFS(Table2[Sub-Sector],Table3[[#This Row],[Sub-Sector]],Table2[Sharpe Ratio],"&gt;=0.10")/Table3[[#This Row],[Count]]</f>
        <v>0.33333333333333331</v>
      </c>
      <c r="W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295.5</v>
      </c>
      <c r="X22">
        <f>_xlfn.RANK.AVG(Table3[[#This Row],[Score]],Table3[Score],1)</f>
        <v>23</v>
      </c>
      <c r="Y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155</v>
      </c>
      <c r="Z22">
        <f>_xlfn.RANK.AVG(Table3[[#This Row],[Score 2 ]],Table3[[Score 2 ]],1)</f>
        <v>21</v>
      </c>
    </row>
    <row r="23" spans="1:26" x14ac:dyDescent="0.3">
      <c r="A23" t="s">
        <v>229</v>
      </c>
      <c r="B23">
        <f>COUNTIFS(Table2[Sub-Sector],Table3[[#This Row],[Sub-Sector]])</f>
        <v>6</v>
      </c>
      <c r="C23" s="1">
        <f>COUNTIFS(Table2[Sub-Sector],Table3[[#This Row],[Sub-Sector]],Table2[Uptrend],"Uptrend")/Table3[[#This Row],[Count]]</f>
        <v>0.33333333333333331</v>
      </c>
      <c r="D23" s="1">
        <f>COUNTIFS(Table2[Sub-Sector],Table3[[#This Row],[Sub-Sector]],Table2[1W Return vs Nifty],"&gt;=5")/Table3[[#This Row],[Count]]</f>
        <v>0</v>
      </c>
      <c r="E23" s="1">
        <f>COUNTIFS(Table2[Sub-Sector],Table3[[#This Row],[Sub-Sector]],Table2[1M Return vs Nifty],"&gt;=5")/Table3[[#This Row],[Count]]</f>
        <v>0.16666666666666666</v>
      </c>
      <c r="F23" s="1">
        <f>COUNTIFS(Table2[Sub-Sector],Table3[[#This Row],[Sub-Sector]],Table2[6M Return vs Nifty],"&gt;=10")/Table3[[#This Row],[Count]]</f>
        <v>0.16666666666666666</v>
      </c>
      <c r="G23" s="1">
        <f>COUNTIFS(Table2[Sub-Sector],Table3[[#This Row],[Sub-Sector]],Table2[1Y Return vs Nifty],"&gt;=10")/Table3[[#This Row],[Count]]</f>
        <v>0.5</v>
      </c>
      <c r="H23" s="1">
        <f>COUNTIFS(Table2[Sub-Sector],Table3[[#This Row],[Sub-Sector]],Table2[RSI Exponential â€“ 14D],"&gt;=50")/Table3[[#This Row],[Count]]</f>
        <v>0.33333333333333331</v>
      </c>
      <c r="I23" s="1">
        <f>COUNTIFS(Table2[Sub-Sector],Table3[[#This Row],[Sub-Sector]],Table2[Relative Volume],"&gt;=1")/Table3[[#This Row],[Count]]</f>
        <v>0.66666666666666663</v>
      </c>
      <c r="J23" s="1">
        <f>COUNTIFS(Table2[Sub-Sector],Table3[[#This Row],[Sub-Sector]],Table2[% Away From Day Low],"&gt;=0.05")/Table3[[#This Row],[Count]]</f>
        <v>0</v>
      </c>
      <c r="K23" s="1">
        <f>COUNTIFS(Table2[Sub-Sector],Table3[[#This Row],[Sub-Sector]],Table2[% Away From Day High],"&lt;=0.05")/Table3[[#This Row],[Count]]</f>
        <v>1</v>
      </c>
      <c r="L23" s="1">
        <f>COUNTIFS(Table2[Sub-Sector],Table3[[#This Row],[Sub-Sector]],Table2[% Away From Current Week Low],"&gt;=0.05")/Table3[[#This Row],[Count]]</f>
        <v>0</v>
      </c>
      <c r="M23" s="1">
        <f>COUNTIFS(Table2[Sub-Sector],Table3[[#This Row],[Sub-Sector]],Table2[% Away From Current Week High],"&lt;=0.05")/Table3[[#This Row],[Count]]</f>
        <v>1</v>
      </c>
      <c r="N23" s="1">
        <f>COUNTIFS(Table2[Sub-Sector],Table3[[#This Row],[Sub-Sector]],Table2[% Away From Current Month Low],"&gt;=0.05")/Table3[[#This Row],[Count]]</f>
        <v>0.33333333333333331</v>
      </c>
      <c r="O23" s="1">
        <f>COUNTIFS(Table2[Sub-Sector],Table3[[#This Row],[Sub-Sector]],Table2[% Away From Current Month High],"&lt;=0.05")/Table3[[#This Row],[Count]]</f>
        <v>0.33333333333333331</v>
      </c>
      <c r="P23" s="1">
        <f>COUNTIFS(Table2[Sub-Sector],Table3[[#This Row],[Sub-Sector]],Table2[% Away From 52W High],"&lt;=10")/Table3[[#This Row],[Count]]</f>
        <v>0.16666666666666666</v>
      </c>
      <c r="Q23" s="1">
        <f>COUNTIFS(Table2[Sub-Sector],Table3[[#This Row],[Sub-Sector]],Table2[% Away From 52W Low],"&gt;=10")/Table3[[#This Row],[Count]]</f>
        <v>0.66666666666666663</v>
      </c>
      <c r="R23" s="1">
        <f>COUNTIFS(Table2[Sub-Sector],Table3[[#This Row],[Sub-Sector]],Table2[% Price above 20 EMA],"&gt;=0")/Table3[[#This Row],[Count]]</f>
        <v>0.33333333333333331</v>
      </c>
      <c r="S23" s="1">
        <f>COUNTIFS(Table2[Sub-Sector],Table3[[#This Row],[Sub-Sector]],Table2[% Price above 50 EMA],"&gt;=0")/Table3[[#This Row],[Count]]</f>
        <v>0.16666666666666666</v>
      </c>
      <c r="T23" s="1">
        <f>COUNTIFS(Table2[Sub-Sector],Table3[[#This Row],[Sub-Sector]],Table2[% Price above 200 EMA],"&gt;=0")/Table3[[#This Row],[Count]]</f>
        <v>0.33333333333333331</v>
      </c>
      <c r="U23" s="1">
        <f>COUNTIFS(Table2[Sub-Sector],Table3[[#This Row],[Sub-Sector]],Table2[Rate of Change - Zone],"Positive")/Table3[[#This Row],[Count]]</f>
        <v>0.5</v>
      </c>
      <c r="V23" s="1">
        <f>COUNTIFS(Table2[Sub-Sector],Table3[[#This Row],[Sub-Sector]],Table2[Sharpe Ratio],"&gt;=0.10")/Table3[[#This Row],[Count]]</f>
        <v>0.66666666666666663</v>
      </c>
      <c r="W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303.5</v>
      </c>
      <c r="X23">
        <f>_xlfn.RANK.AVG(Table3[[#This Row],[Score]],Table3[Score],1)</f>
        <v>25.5</v>
      </c>
      <c r="Y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156</v>
      </c>
      <c r="Z23">
        <f>_xlfn.RANK.AVG(Table3[[#This Row],[Score 2 ]],Table3[[Score 2 ]],1)</f>
        <v>22</v>
      </c>
    </row>
    <row r="24" spans="1:26" x14ac:dyDescent="0.3">
      <c r="A24" t="s">
        <v>414</v>
      </c>
      <c r="B24">
        <f>COUNTIFS(Table2[Sub-Sector],Table3[[#This Row],[Sub-Sector]])</f>
        <v>14</v>
      </c>
      <c r="C24" s="1">
        <f>COUNTIFS(Table2[Sub-Sector],Table3[[#This Row],[Sub-Sector]],Table2[Uptrend],"Uptrend")/Table3[[#This Row],[Count]]</f>
        <v>0.21428571428571427</v>
      </c>
      <c r="D24" s="1">
        <f>COUNTIFS(Table2[Sub-Sector],Table3[[#This Row],[Sub-Sector]],Table2[1W Return vs Nifty],"&gt;=5")/Table3[[#This Row],[Count]]</f>
        <v>0</v>
      </c>
      <c r="E24" s="1">
        <f>COUNTIFS(Table2[Sub-Sector],Table3[[#This Row],[Sub-Sector]],Table2[1M Return vs Nifty],"&gt;=5")/Table3[[#This Row],[Count]]</f>
        <v>0.21428571428571427</v>
      </c>
      <c r="F24" s="1">
        <f>COUNTIFS(Table2[Sub-Sector],Table3[[#This Row],[Sub-Sector]],Table2[6M Return vs Nifty],"&gt;=10")/Table3[[#This Row],[Count]]</f>
        <v>0.42857142857142855</v>
      </c>
      <c r="G24" s="1">
        <f>COUNTIFS(Table2[Sub-Sector],Table3[[#This Row],[Sub-Sector]],Table2[1Y Return vs Nifty],"&gt;=10")/Table3[[#This Row],[Count]]</f>
        <v>0.5</v>
      </c>
      <c r="H24" s="1">
        <f>COUNTIFS(Table2[Sub-Sector],Table3[[#This Row],[Sub-Sector]],Table2[RSI Exponential â€“ 14D],"&gt;=50")/Table3[[#This Row],[Count]]</f>
        <v>0.21428571428571427</v>
      </c>
      <c r="I24" s="1">
        <f>COUNTIFS(Table2[Sub-Sector],Table3[[#This Row],[Sub-Sector]],Table2[Relative Volume],"&gt;=1")/Table3[[#This Row],[Count]]</f>
        <v>0.5</v>
      </c>
      <c r="J24" s="1">
        <f>COUNTIFS(Table2[Sub-Sector],Table3[[#This Row],[Sub-Sector]],Table2[% Away From Day Low],"&gt;=0.05")/Table3[[#This Row],[Count]]</f>
        <v>0</v>
      </c>
      <c r="K24" s="1">
        <f>COUNTIFS(Table2[Sub-Sector],Table3[[#This Row],[Sub-Sector]],Table2[% Away From Day High],"&lt;=0.05")/Table3[[#This Row],[Count]]</f>
        <v>0.9285714285714286</v>
      </c>
      <c r="L24" s="1">
        <f>COUNTIFS(Table2[Sub-Sector],Table3[[#This Row],[Sub-Sector]],Table2[% Away From Current Week Low],"&gt;=0.05")/Table3[[#This Row],[Count]]</f>
        <v>0</v>
      </c>
      <c r="M24" s="1">
        <f>COUNTIFS(Table2[Sub-Sector],Table3[[#This Row],[Sub-Sector]],Table2[% Away From Current Week High],"&lt;=0.05")/Table3[[#This Row],[Count]]</f>
        <v>0.9285714285714286</v>
      </c>
      <c r="N24" s="1">
        <f>COUNTIFS(Table2[Sub-Sector],Table3[[#This Row],[Sub-Sector]],Table2[% Away From Current Month Low],"&gt;=0.05")/Table3[[#This Row],[Count]]</f>
        <v>0.35714285714285715</v>
      </c>
      <c r="O24" s="1">
        <f>COUNTIFS(Table2[Sub-Sector],Table3[[#This Row],[Sub-Sector]],Table2[% Away From Current Month High],"&lt;=0.05")/Table3[[#This Row],[Count]]</f>
        <v>7.1428571428571425E-2</v>
      </c>
      <c r="P24" s="1">
        <f>COUNTIFS(Table2[Sub-Sector],Table3[[#This Row],[Sub-Sector]],Table2[% Away From 52W High],"&lt;=10")/Table3[[#This Row],[Count]]</f>
        <v>0.14285714285714285</v>
      </c>
      <c r="Q24" s="1">
        <f>COUNTIFS(Table2[Sub-Sector],Table3[[#This Row],[Sub-Sector]],Table2[% Away From 52W Low],"&gt;=10")/Table3[[#This Row],[Count]]</f>
        <v>0.7857142857142857</v>
      </c>
      <c r="R24" s="1">
        <f>COUNTIFS(Table2[Sub-Sector],Table3[[#This Row],[Sub-Sector]],Table2[% Price above 20 EMA],"&gt;=0")/Table3[[#This Row],[Count]]</f>
        <v>0.21428571428571427</v>
      </c>
      <c r="S24" s="1">
        <f>COUNTIFS(Table2[Sub-Sector],Table3[[#This Row],[Sub-Sector]],Table2[% Price above 50 EMA],"&gt;=0")/Table3[[#This Row],[Count]]</f>
        <v>0.21428571428571427</v>
      </c>
      <c r="T24" s="1">
        <f>COUNTIFS(Table2[Sub-Sector],Table3[[#This Row],[Sub-Sector]],Table2[% Price above 200 EMA],"&gt;=0")/Table3[[#This Row],[Count]]</f>
        <v>0.35714285714285715</v>
      </c>
      <c r="U24" s="1">
        <f>COUNTIFS(Table2[Sub-Sector],Table3[[#This Row],[Sub-Sector]],Table2[Rate of Change - Zone],"Positive")/Table3[[#This Row],[Count]]</f>
        <v>0.21428571428571427</v>
      </c>
      <c r="V24" s="1">
        <f>COUNTIFS(Table2[Sub-Sector],Table3[[#This Row],[Sub-Sector]],Table2[Sharpe Ratio],"&gt;=0.10")/Table3[[#This Row],[Count]]</f>
        <v>0.2857142857142857</v>
      </c>
      <c r="W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312</v>
      </c>
      <c r="X24">
        <f>_xlfn.RANK.AVG(Table3[[#This Row],[Score]],Table3[Score],1)</f>
        <v>30</v>
      </c>
      <c r="Y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157.5</v>
      </c>
      <c r="Z24">
        <f>_xlfn.RANK.AVG(Table3[[#This Row],[Score 2 ]],Table3[[Score 2 ]],1)</f>
        <v>23</v>
      </c>
    </row>
    <row r="25" spans="1:26" x14ac:dyDescent="0.3">
      <c r="A25" t="s">
        <v>166</v>
      </c>
      <c r="B25">
        <f>COUNTIFS(Table2[Sub-Sector],Table3[[#This Row],[Sub-Sector]])</f>
        <v>4</v>
      </c>
      <c r="C25" s="1">
        <f>COUNTIFS(Table2[Sub-Sector],Table3[[#This Row],[Sub-Sector]],Table2[Uptrend],"Uptrend")/Table3[[#This Row],[Count]]</f>
        <v>1</v>
      </c>
      <c r="D25" s="1">
        <f>COUNTIFS(Table2[Sub-Sector],Table3[[#This Row],[Sub-Sector]],Table2[1W Return vs Nifty],"&gt;=5")/Table3[[#This Row],[Count]]</f>
        <v>0.25</v>
      </c>
      <c r="E25" s="1">
        <f>COUNTIFS(Table2[Sub-Sector],Table3[[#This Row],[Sub-Sector]],Table2[1M Return vs Nifty],"&gt;=5")/Table3[[#This Row],[Count]]</f>
        <v>0.5</v>
      </c>
      <c r="F25" s="1">
        <f>COUNTIFS(Table2[Sub-Sector],Table3[[#This Row],[Sub-Sector]],Table2[6M Return vs Nifty],"&gt;=10")/Table3[[#This Row],[Count]]</f>
        <v>0.5</v>
      </c>
      <c r="G25" s="1">
        <f>COUNTIFS(Table2[Sub-Sector],Table3[[#This Row],[Sub-Sector]],Table2[1Y Return vs Nifty],"&gt;=10")/Table3[[#This Row],[Count]]</f>
        <v>0.5</v>
      </c>
      <c r="H25" s="1">
        <f>COUNTIFS(Table2[Sub-Sector],Table3[[#This Row],[Sub-Sector]],Table2[RSI Exponential â€“ 14D],"&gt;=50")/Table3[[#This Row],[Count]]</f>
        <v>0.25</v>
      </c>
      <c r="I25" s="1">
        <f>COUNTIFS(Table2[Sub-Sector],Table3[[#This Row],[Sub-Sector]],Table2[Relative Volume],"&gt;=1")/Table3[[#This Row],[Count]]</f>
        <v>0.25</v>
      </c>
      <c r="J25" s="1">
        <f>COUNTIFS(Table2[Sub-Sector],Table3[[#This Row],[Sub-Sector]],Table2[% Away From Day Low],"&gt;=0.05")/Table3[[#This Row],[Count]]</f>
        <v>0.25</v>
      </c>
      <c r="K25" s="1">
        <f>COUNTIFS(Table2[Sub-Sector],Table3[[#This Row],[Sub-Sector]],Table2[% Away From Day High],"&lt;=0.05")/Table3[[#This Row],[Count]]</f>
        <v>1</v>
      </c>
      <c r="L25" s="1">
        <f>COUNTIFS(Table2[Sub-Sector],Table3[[#This Row],[Sub-Sector]],Table2[% Away From Current Week Low],"&gt;=0.05")/Table3[[#This Row],[Count]]</f>
        <v>0.25</v>
      </c>
      <c r="M25" s="1">
        <f>COUNTIFS(Table2[Sub-Sector],Table3[[#This Row],[Sub-Sector]],Table2[% Away From Current Week High],"&lt;=0.05")/Table3[[#This Row],[Count]]</f>
        <v>1</v>
      </c>
      <c r="N25" s="1">
        <f>COUNTIFS(Table2[Sub-Sector],Table3[[#This Row],[Sub-Sector]],Table2[% Away From Current Month Low],"&gt;=0.05")/Table3[[#This Row],[Count]]</f>
        <v>0.25</v>
      </c>
      <c r="O25" s="1">
        <f>COUNTIFS(Table2[Sub-Sector],Table3[[#This Row],[Sub-Sector]],Table2[% Away From Current Month High],"&lt;=0.05")/Table3[[#This Row],[Count]]</f>
        <v>0.25</v>
      </c>
      <c r="P25" s="1">
        <f>COUNTIFS(Table2[Sub-Sector],Table3[[#This Row],[Sub-Sector]],Table2[% Away From 52W High],"&lt;=10")/Table3[[#This Row],[Count]]</f>
        <v>0.25</v>
      </c>
      <c r="Q25" s="1">
        <f>COUNTIFS(Table2[Sub-Sector],Table3[[#This Row],[Sub-Sector]],Table2[% Away From 52W Low],"&gt;=10")/Table3[[#This Row],[Count]]</f>
        <v>1</v>
      </c>
      <c r="R25" s="1">
        <f>COUNTIFS(Table2[Sub-Sector],Table3[[#This Row],[Sub-Sector]],Table2[% Price above 20 EMA],"&gt;=0")/Table3[[#This Row],[Count]]</f>
        <v>0.5</v>
      </c>
      <c r="S25" s="1">
        <f>COUNTIFS(Table2[Sub-Sector],Table3[[#This Row],[Sub-Sector]],Table2[% Price above 50 EMA],"&gt;=0")/Table3[[#This Row],[Count]]</f>
        <v>0.75</v>
      </c>
      <c r="T25" s="1">
        <f>COUNTIFS(Table2[Sub-Sector],Table3[[#This Row],[Sub-Sector]],Table2[% Price above 200 EMA],"&gt;=0")/Table3[[#This Row],[Count]]</f>
        <v>1</v>
      </c>
      <c r="U25" s="1">
        <f>COUNTIFS(Table2[Sub-Sector],Table3[[#This Row],[Sub-Sector]],Table2[Rate of Change - Zone],"Positive")/Table3[[#This Row],[Count]]</f>
        <v>0.5</v>
      </c>
      <c r="V25" s="1">
        <f>COUNTIFS(Table2[Sub-Sector],Table3[[#This Row],[Sub-Sector]],Table2[Sharpe Ratio],"&gt;=0.10")/Table3[[#This Row],[Count]]</f>
        <v>0</v>
      </c>
      <c r="W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189</v>
      </c>
      <c r="X25">
        <f>_xlfn.RANK.AVG(Table3[[#This Row],[Score]],Table3[Score],1)</f>
        <v>6</v>
      </c>
      <c r="Y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162</v>
      </c>
      <c r="Z25">
        <f>_xlfn.RANK.AVG(Table3[[#This Row],[Score 2 ]],Table3[[Score 2 ]],1)</f>
        <v>24</v>
      </c>
    </row>
    <row r="26" spans="1:26" x14ac:dyDescent="0.3">
      <c r="A26" t="s">
        <v>273</v>
      </c>
      <c r="B26">
        <f>COUNTIFS(Table2[Sub-Sector],Table3[[#This Row],[Sub-Sector]])</f>
        <v>3</v>
      </c>
      <c r="C26" s="1">
        <f>COUNTIFS(Table2[Sub-Sector],Table3[[#This Row],[Sub-Sector]],Table2[Uptrend],"Uptrend")/Table3[[#This Row],[Count]]</f>
        <v>0.66666666666666663</v>
      </c>
      <c r="D26" s="1">
        <f>COUNTIFS(Table2[Sub-Sector],Table3[[#This Row],[Sub-Sector]],Table2[1W Return vs Nifty],"&gt;=5")/Table3[[#This Row],[Count]]</f>
        <v>0</v>
      </c>
      <c r="E26" s="1">
        <f>COUNTIFS(Table2[Sub-Sector],Table3[[#This Row],[Sub-Sector]],Table2[1M Return vs Nifty],"&gt;=5")/Table3[[#This Row],[Count]]</f>
        <v>0.33333333333333331</v>
      </c>
      <c r="F26" s="1">
        <f>COUNTIFS(Table2[Sub-Sector],Table3[[#This Row],[Sub-Sector]],Table2[6M Return vs Nifty],"&gt;=10")/Table3[[#This Row],[Count]]</f>
        <v>0.66666666666666663</v>
      </c>
      <c r="G26" s="1">
        <f>COUNTIFS(Table2[Sub-Sector],Table3[[#This Row],[Sub-Sector]],Table2[1Y Return vs Nifty],"&gt;=10")/Table3[[#This Row],[Count]]</f>
        <v>0.33333333333333331</v>
      </c>
      <c r="H26" s="1">
        <f>COUNTIFS(Table2[Sub-Sector],Table3[[#This Row],[Sub-Sector]],Table2[RSI Exponential â€“ 14D],"&gt;=50")/Table3[[#This Row],[Count]]</f>
        <v>0.33333333333333331</v>
      </c>
      <c r="I26" s="1">
        <f>COUNTIFS(Table2[Sub-Sector],Table3[[#This Row],[Sub-Sector]],Table2[Relative Volume],"&gt;=1")/Table3[[#This Row],[Count]]</f>
        <v>0.33333333333333331</v>
      </c>
      <c r="J26" s="1">
        <f>COUNTIFS(Table2[Sub-Sector],Table3[[#This Row],[Sub-Sector]],Table2[% Away From Day Low],"&gt;=0.05")/Table3[[#This Row],[Count]]</f>
        <v>0</v>
      </c>
      <c r="K26" s="1">
        <f>COUNTIFS(Table2[Sub-Sector],Table3[[#This Row],[Sub-Sector]],Table2[% Away From Day High],"&lt;=0.05")/Table3[[#This Row],[Count]]</f>
        <v>1</v>
      </c>
      <c r="L26" s="1">
        <f>COUNTIFS(Table2[Sub-Sector],Table3[[#This Row],[Sub-Sector]],Table2[% Away From Current Week Low],"&gt;=0.05")/Table3[[#This Row],[Count]]</f>
        <v>0</v>
      </c>
      <c r="M26" s="1">
        <f>COUNTIFS(Table2[Sub-Sector],Table3[[#This Row],[Sub-Sector]],Table2[% Away From Current Week High],"&lt;=0.05")/Table3[[#This Row],[Count]]</f>
        <v>1</v>
      </c>
      <c r="N26" s="1">
        <f>COUNTIFS(Table2[Sub-Sector],Table3[[#This Row],[Sub-Sector]],Table2[% Away From Current Month Low],"&gt;=0.05")/Table3[[#This Row],[Count]]</f>
        <v>0.33333333333333331</v>
      </c>
      <c r="O26" s="1">
        <f>COUNTIFS(Table2[Sub-Sector],Table3[[#This Row],[Sub-Sector]],Table2[% Away From Current Month High],"&lt;=0.05")/Table3[[#This Row],[Count]]</f>
        <v>0</v>
      </c>
      <c r="P26" s="1">
        <f>COUNTIFS(Table2[Sub-Sector],Table3[[#This Row],[Sub-Sector]],Table2[% Away From 52W High],"&lt;=10")/Table3[[#This Row],[Count]]</f>
        <v>0</v>
      </c>
      <c r="Q26" s="1">
        <f>COUNTIFS(Table2[Sub-Sector],Table3[[#This Row],[Sub-Sector]],Table2[% Away From 52W Low],"&gt;=10")/Table3[[#This Row],[Count]]</f>
        <v>0.66666666666666663</v>
      </c>
      <c r="R26" s="1">
        <f>COUNTIFS(Table2[Sub-Sector],Table3[[#This Row],[Sub-Sector]],Table2[% Price above 20 EMA],"&gt;=0")/Table3[[#This Row],[Count]]</f>
        <v>0.33333333333333331</v>
      </c>
      <c r="S26" s="1">
        <f>COUNTIFS(Table2[Sub-Sector],Table3[[#This Row],[Sub-Sector]],Table2[% Price above 50 EMA],"&gt;=0")/Table3[[#This Row],[Count]]</f>
        <v>0.33333333333333331</v>
      </c>
      <c r="T26" s="1">
        <f>COUNTIFS(Table2[Sub-Sector],Table3[[#This Row],[Sub-Sector]],Table2[% Price above 200 EMA],"&gt;=0")/Table3[[#This Row],[Count]]</f>
        <v>0.66666666666666663</v>
      </c>
      <c r="U26" s="1">
        <f>COUNTIFS(Table2[Sub-Sector],Table3[[#This Row],[Sub-Sector]],Table2[Rate of Change - Zone],"Positive")/Table3[[#This Row],[Count]]</f>
        <v>0.33333333333333331</v>
      </c>
      <c r="V26" s="1">
        <f>COUNTIFS(Table2[Sub-Sector],Table3[[#This Row],[Sub-Sector]],Table2[Sharpe Ratio],"&gt;=0.10")/Table3[[#This Row],[Count]]</f>
        <v>0</v>
      </c>
      <c r="W2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276.5</v>
      </c>
      <c r="X26">
        <f>_xlfn.RANK.AVG(Table3[[#This Row],[Score]],Table3[Score],1)</f>
        <v>20</v>
      </c>
      <c r="Y2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164</v>
      </c>
      <c r="Z26">
        <f>_xlfn.RANK.AVG(Table3[[#This Row],[Score 2 ]],Table3[[Score 2 ]],1)</f>
        <v>25</v>
      </c>
    </row>
    <row r="27" spans="1:26" x14ac:dyDescent="0.3">
      <c r="A27" t="s">
        <v>178</v>
      </c>
      <c r="B27">
        <f>COUNTIFS(Table2[Sub-Sector],Table3[[#This Row],[Sub-Sector]])</f>
        <v>13</v>
      </c>
      <c r="C27" s="1">
        <f>COUNTIFS(Table2[Sub-Sector],Table3[[#This Row],[Sub-Sector]],Table2[Uptrend],"Uptrend")/Table3[[#This Row],[Count]]</f>
        <v>0.15384615384615385</v>
      </c>
      <c r="D27" s="1">
        <f>COUNTIFS(Table2[Sub-Sector],Table3[[#This Row],[Sub-Sector]],Table2[1W Return vs Nifty],"&gt;=5")/Table3[[#This Row],[Count]]</f>
        <v>7.6923076923076927E-2</v>
      </c>
      <c r="E27" s="1">
        <f>COUNTIFS(Table2[Sub-Sector],Table3[[#This Row],[Sub-Sector]],Table2[1M Return vs Nifty],"&gt;=5")/Table3[[#This Row],[Count]]</f>
        <v>7.6923076923076927E-2</v>
      </c>
      <c r="F27" s="1">
        <f>COUNTIFS(Table2[Sub-Sector],Table3[[#This Row],[Sub-Sector]],Table2[6M Return vs Nifty],"&gt;=10")/Table3[[#This Row],[Count]]</f>
        <v>0.23076923076923078</v>
      </c>
      <c r="G27" s="1">
        <f>COUNTIFS(Table2[Sub-Sector],Table3[[#This Row],[Sub-Sector]],Table2[1Y Return vs Nifty],"&gt;=10")/Table3[[#This Row],[Count]]</f>
        <v>0.92307692307692313</v>
      </c>
      <c r="H27" s="1">
        <f>COUNTIFS(Table2[Sub-Sector],Table3[[#This Row],[Sub-Sector]],Table2[RSI Exponential â€“ 14D],"&gt;=50")/Table3[[#This Row],[Count]]</f>
        <v>0.15384615384615385</v>
      </c>
      <c r="I27" s="1">
        <f>COUNTIFS(Table2[Sub-Sector],Table3[[#This Row],[Sub-Sector]],Table2[Relative Volume],"&gt;=1")/Table3[[#This Row],[Count]]</f>
        <v>0.46153846153846156</v>
      </c>
      <c r="J27" s="1">
        <f>COUNTIFS(Table2[Sub-Sector],Table3[[#This Row],[Sub-Sector]],Table2[% Away From Day Low],"&gt;=0.05")/Table3[[#This Row],[Count]]</f>
        <v>7.6923076923076927E-2</v>
      </c>
      <c r="K27" s="1">
        <f>COUNTIFS(Table2[Sub-Sector],Table3[[#This Row],[Sub-Sector]],Table2[% Away From Day High],"&lt;=0.05")/Table3[[#This Row],[Count]]</f>
        <v>0.92307692307692313</v>
      </c>
      <c r="L27" s="1">
        <f>COUNTIFS(Table2[Sub-Sector],Table3[[#This Row],[Sub-Sector]],Table2[% Away From Current Week Low],"&gt;=0.05")/Table3[[#This Row],[Count]]</f>
        <v>7.6923076923076927E-2</v>
      </c>
      <c r="M27" s="1">
        <f>COUNTIFS(Table2[Sub-Sector],Table3[[#This Row],[Sub-Sector]],Table2[% Away From Current Week High],"&lt;=0.05")/Table3[[#This Row],[Count]]</f>
        <v>0.92307692307692313</v>
      </c>
      <c r="N27" s="1">
        <f>COUNTIFS(Table2[Sub-Sector],Table3[[#This Row],[Sub-Sector]],Table2[% Away From Current Month Low],"&gt;=0.05")/Table3[[#This Row],[Count]]</f>
        <v>0.15384615384615385</v>
      </c>
      <c r="O27" s="1">
        <f>COUNTIFS(Table2[Sub-Sector],Table3[[#This Row],[Sub-Sector]],Table2[% Away From Current Month High],"&lt;=0.05")/Table3[[#This Row],[Count]]</f>
        <v>7.6923076923076927E-2</v>
      </c>
      <c r="P27" s="1">
        <f>COUNTIFS(Table2[Sub-Sector],Table3[[#This Row],[Sub-Sector]],Table2[% Away From 52W High],"&lt;=10")/Table3[[#This Row],[Count]]</f>
        <v>0.15384615384615385</v>
      </c>
      <c r="Q27" s="1">
        <f>COUNTIFS(Table2[Sub-Sector],Table3[[#This Row],[Sub-Sector]],Table2[% Away From 52W Low],"&gt;=10")/Table3[[#This Row],[Count]]</f>
        <v>1</v>
      </c>
      <c r="R27" s="1">
        <f>COUNTIFS(Table2[Sub-Sector],Table3[[#This Row],[Sub-Sector]],Table2[% Price above 20 EMA],"&gt;=0")/Table3[[#This Row],[Count]]</f>
        <v>0.15384615384615385</v>
      </c>
      <c r="S27" s="1">
        <f>COUNTIFS(Table2[Sub-Sector],Table3[[#This Row],[Sub-Sector]],Table2[% Price above 50 EMA],"&gt;=0")/Table3[[#This Row],[Count]]</f>
        <v>0.15384615384615385</v>
      </c>
      <c r="T27" s="1">
        <f>COUNTIFS(Table2[Sub-Sector],Table3[[#This Row],[Sub-Sector]],Table2[% Price above 200 EMA],"&gt;=0")/Table3[[#This Row],[Count]]</f>
        <v>0.46153846153846156</v>
      </c>
      <c r="U27" s="1">
        <f>COUNTIFS(Table2[Sub-Sector],Table3[[#This Row],[Sub-Sector]],Table2[Rate of Change - Zone],"Positive")/Table3[[#This Row],[Count]]</f>
        <v>0.15384615384615385</v>
      </c>
      <c r="V27" s="1">
        <f>COUNTIFS(Table2[Sub-Sector],Table3[[#This Row],[Sub-Sector]],Table2[Sharpe Ratio],"&gt;=0.10")/Table3[[#This Row],[Count]]</f>
        <v>1</v>
      </c>
      <c r="W2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291.5</v>
      </c>
      <c r="X27">
        <f>_xlfn.RANK.AVG(Table3[[#This Row],[Score]],Table3[Score],1)</f>
        <v>22</v>
      </c>
      <c r="Y2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166</v>
      </c>
      <c r="Z27">
        <f>_xlfn.RANK.AVG(Table3[[#This Row],[Score 2 ]],Table3[[Score 2 ]],1)</f>
        <v>26</v>
      </c>
    </row>
    <row r="28" spans="1:26" x14ac:dyDescent="0.3">
      <c r="A28" t="s">
        <v>372</v>
      </c>
      <c r="B28">
        <f>COUNTIFS(Table2[Sub-Sector],Table3[[#This Row],[Sub-Sector]])</f>
        <v>4</v>
      </c>
      <c r="C28" s="1">
        <f>COUNTIFS(Table2[Sub-Sector],Table3[[#This Row],[Sub-Sector]],Table2[Uptrend],"Uptrend")/Table3[[#This Row],[Count]]</f>
        <v>1</v>
      </c>
      <c r="D28" s="1">
        <f>COUNTIFS(Table2[Sub-Sector],Table3[[#This Row],[Sub-Sector]],Table2[1W Return vs Nifty],"&gt;=5")/Table3[[#This Row],[Count]]</f>
        <v>0</v>
      </c>
      <c r="E28" s="1">
        <f>COUNTIFS(Table2[Sub-Sector],Table3[[#This Row],[Sub-Sector]],Table2[1M Return vs Nifty],"&gt;=5")/Table3[[#This Row],[Count]]</f>
        <v>0.5</v>
      </c>
      <c r="F28" s="1">
        <f>COUNTIFS(Table2[Sub-Sector],Table3[[#This Row],[Sub-Sector]],Table2[6M Return vs Nifty],"&gt;=10")/Table3[[#This Row],[Count]]</f>
        <v>1</v>
      </c>
      <c r="G28" s="1">
        <f>COUNTIFS(Table2[Sub-Sector],Table3[[#This Row],[Sub-Sector]],Table2[1Y Return vs Nifty],"&gt;=10")/Table3[[#This Row],[Count]]</f>
        <v>0.75</v>
      </c>
      <c r="H28" s="1">
        <f>COUNTIFS(Table2[Sub-Sector],Table3[[#This Row],[Sub-Sector]],Table2[RSI Exponential â€“ 14D],"&gt;=50")/Table3[[#This Row],[Count]]</f>
        <v>0.25</v>
      </c>
      <c r="I28" s="1">
        <f>COUNTIFS(Table2[Sub-Sector],Table3[[#This Row],[Sub-Sector]],Table2[Relative Volume],"&gt;=1")/Table3[[#This Row],[Count]]</f>
        <v>0</v>
      </c>
      <c r="J28" s="1">
        <f>COUNTIFS(Table2[Sub-Sector],Table3[[#This Row],[Sub-Sector]],Table2[% Away From Day Low],"&gt;=0.05")/Table3[[#This Row],[Count]]</f>
        <v>0.25</v>
      </c>
      <c r="K28" s="1">
        <f>COUNTIFS(Table2[Sub-Sector],Table3[[#This Row],[Sub-Sector]],Table2[% Away From Day High],"&lt;=0.05")/Table3[[#This Row],[Count]]</f>
        <v>1</v>
      </c>
      <c r="L28" s="1">
        <f>COUNTIFS(Table2[Sub-Sector],Table3[[#This Row],[Sub-Sector]],Table2[% Away From Current Week Low],"&gt;=0.05")/Table3[[#This Row],[Count]]</f>
        <v>0.25</v>
      </c>
      <c r="M28" s="1">
        <f>COUNTIFS(Table2[Sub-Sector],Table3[[#This Row],[Sub-Sector]],Table2[% Away From Current Week High],"&lt;=0.05")/Table3[[#This Row],[Count]]</f>
        <v>1</v>
      </c>
      <c r="N28" s="1">
        <f>COUNTIFS(Table2[Sub-Sector],Table3[[#This Row],[Sub-Sector]],Table2[% Away From Current Month Low],"&gt;=0.05")/Table3[[#This Row],[Count]]</f>
        <v>0.5</v>
      </c>
      <c r="O28" s="1">
        <f>COUNTIFS(Table2[Sub-Sector],Table3[[#This Row],[Sub-Sector]],Table2[% Away From Current Month High],"&lt;=0.05")/Table3[[#This Row],[Count]]</f>
        <v>0</v>
      </c>
      <c r="P28" s="1">
        <f>COUNTIFS(Table2[Sub-Sector],Table3[[#This Row],[Sub-Sector]],Table2[% Away From 52W High],"&lt;=10")/Table3[[#This Row],[Count]]</f>
        <v>0.5</v>
      </c>
      <c r="Q28" s="1">
        <f>COUNTIFS(Table2[Sub-Sector],Table3[[#This Row],[Sub-Sector]],Table2[% Away From 52W Low],"&gt;=10")/Table3[[#This Row],[Count]]</f>
        <v>1</v>
      </c>
      <c r="R28" s="1">
        <f>COUNTIFS(Table2[Sub-Sector],Table3[[#This Row],[Sub-Sector]],Table2[% Price above 20 EMA],"&gt;=0")/Table3[[#This Row],[Count]]</f>
        <v>0.5</v>
      </c>
      <c r="S28" s="1">
        <f>COUNTIFS(Table2[Sub-Sector],Table3[[#This Row],[Sub-Sector]],Table2[% Price above 50 EMA],"&gt;=0")/Table3[[#This Row],[Count]]</f>
        <v>0.75</v>
      </c>
      <c r="T28" s="1">
        <f>COUNTIFS(Table2[Sub-Sector],Table3[[#This Row],[Sub-Sector]],Table2[% Price above 200 EMA],"&gt;=0")/Table3[[#This Row],[Count]]</f>
        <v>1</v>
      </c>
      <c r="U28" s="1">
        <f>COUNTIFS(Table2[Sub-Sector],Table3[[#This Row],[Sub-Sector]],Table2[Rate of Change - Zone],"Positive")/Table3[[#This Row],[Count]]</f>
        <v>0.25</v>
      </c>
      <c r="V28" s="1">
        <f>COUNTIFS(Table2[Sub-Sector],Table3[[#This Row],[Sub-Sector]],Table2[Sharpe Ratio],"&gt;=0.10")/Table3[[#This Row],[Count]]</f>
        <v>0.5</v>
      </c>
      <c r="W2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272.5</v>
      </c>
      <c r="X28">
        <f>_xlfn.RANK.AVG(Table3[[#This Row],[Score]],Table3[Score],1)</f>
        <v>19</v>
      </c>
      <c r="Y2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177.5</v>
      </c>
      <c r="Z28">
        <f>_xlfn.RANK.AVG(Table3[[#This Row],[Score 2 ]],Table3[[Score 2 ]],1)</f>
        <v>27</v>
      </c>
    </row>
    <row r="29" spans="1:26" x14ac:dyDescent="0.3">
      <c r="A29" t="s">
        <v>292</v>
      </c>
      <c r="B29">
        <f>COUNTIFS(Table2[Sub-Sector],Table3[[#This Row],[Sub-Sector]])</f>
        <v>20</v>
      </c>
      <c r="C29" s="1">
        <f>COUNTIFS(Table2[Sub-Sector],Table3[[#This Row],[Sub-Sector]],Table2[Uptrend],"Uptrend")/Table3[[#This Row],[Count]]</f>
        <v>0.2</v>
      </c>
      <c r="D29" s="1">
        <f>COUNTIFS(Table2[Sub-Sector],Table3[[#This Row],[Sub-Sector]],Table2[1W Return vs Nifty],"&gt;=5")/Table3[[#This Row],[Count]]</f>
        <v>0.1</v>
      </c>
      <c r="E29" s="1">
        <f>COUNTIFS(Table2[Sub-Sector],Table3[[#This Row],[Sub-Sector]],Table2[1M Return vs Nifty],"&gt;=5")/Table3[[#This Row],[Count]]</f>
        <v>0.2</v>
      </c>
      <c r="F29" s="1">
        <f>COUNTIFS(Table2[Sub-Sector],Table3[[#This Row],[Sub-Sector]],Table2[6M Return vs Nifty],"&gt;=10")/Table3[[#This Row],[Count]]</f>
        <v>0.55000000000000004</v>
      </c>
      <c r="G29" s="1">
        <f>COUNTIFS(Table2[Sub-Sector],Table3[[#This Row],[Sub-Sector]],Table2[1Y Return vs Nifty],"&gt;=10")/Table3[[#This Row],[Count]]</f>
        <v>0.65</v>
      </c>
      <c r="H29" s="1">
        <f>COUNTIFS(Table2[Sub-Sector],Table3[[#This Row],[Sub-Sector]],Table2[RSI Exponential â€“ 14D],"&gt;=50")/Table3[[#This Row],[Count]]</f>
        <v>0.2</v>
      </c>
      <c r="I29" s="1">
        <f>COUNTIFS(Table2[Sub-Sector],Table3[[#This Row],[Sub-Sector]],Table2[Relative Volume],"&gt;=1")/Table3[[#This Row],[Count]]</f>
        <v>0.2</v>
      </c>
      <c r="J29" s="1">
        <f>COUNTIFS(Table2[Sub-Sector],Table3[[#This Row],[Sub-Sector]],Table2[% Away From Day Low],"&gt;=0.05")/Table3[[#This Row],[Count]]</f>
        <v>0.15</v>
      </c>
      <c r="K29" s="1">
        <f>COUNTIFS(Table2[Sub-Sector],Table3[[#This Row],[Sub-Sector]],Table2[% Away From Day High],"&lt;=0.05")/Table3[[#This Row],[Count]]</f>
        <v>0.85</v>
      </c>
      <c r="L29" s="1">
        <f>COUNTIFS(Table2[Sub-Sector],Table3[[#This Row],[Sub-Sector]],Table2[% Away From Current Week Low],"&gt;=0.05")/Table3[[#This Row],[Count]]</f>
        <v>0.15</v>
      </c>
      <c r="M29" s="1">
        <f>COUNTIFS(Table2[Sub-Sector],Table3[[#This Row],[Sub-Sector]],Table2[% Away From Current Week High],"&lt;=0.05")/Table3[[#This Row],[Count]]</f>
        <v>0.85</v>
      </c>
      <c r="N29" s="1">
        <f>COUNTIFS(Table2[Sub-Sector],Table3[[#This Row],[Sub-Sector]],Table2[% Away From Current Month Low],"&gt;=0.05")/Table3[[#This Row],[Count]]</f>
        <v>0.25</v>
      </c>
      <c r="O29" s="1">
        <f>COUNTIFS(Table2[Sub-Sector],Table3[[#This Row],[Sub-Sector]],Table2[% Away From Current Month High],"&lt;=0.05")/Table3[[#This Row],[Count]]</f>
        <v>0.15</v>
      </c>
      <c r="P29" s="1">
        <f>COUNTIFS(Table2[Sub-Sector],Table3[[#This Row],[Sub-Sector]],Table2[% Away From 52W High],"&lt;=10")/Table3[[#This Row],[Count]]</f>
        <v>0.05</v>
      </c>
      <c r="Q29" s="1">
        <f>COUNTIFS(Table2[Sub-Sector],Table3[[#This Row],[Sub-Sector]],Table2[% Away From 52W Low],"&gt;=10")/Table3[[#This Row],[Count]]</f>
        <v>1</v>
      </c>
      <c r="R29" s="1">
        <f>COUNTIFS(Table2[Sub-Sector],Table3[[#This Row],[Sub-Sector]],Table2[% Price above 20 EMA],"&gt;=0")/Table3[[#This Row],[Count]]</f>
        <v>0.2</v>
      </c>
      <c r="S29" s="1">
        <f>COUNTIFS(Table2[Sub-Sector],Table3[[#This Row],[Sub-Sector]],Table2[% Price above 50 EMA],"&gt;=0")/Table3[[#This Row],[Count]]</f>
        <v>0.2</v>
      </c>
      <c r="T29" s="1">
        <f>COUNTIFS(Table2[Sub-Sector],Table3[[#This Row],[Sub-Sector]],Table2[% Price above 200 EMA],"&gt;=0")/Table3[[#This Row],[Count]]</f>
        <v>0.5</v>
      </c>
      <c r="U29" s="1">
        <f>COUNTIFS(Table2[Sub-Sector],Table3[[#This Row],[Sub-Sector]],Table2[Rate of Change - Zone],"Positive")/Table3[[#This Row],[Count]]</f>
        <v>0.2</v>
      </c>
      <c r="V29" s="1">
        <f>COUNTIFS(Table2[Sub-Sector],Table3[[#This Row],[Sub-Sector]],Table2[Sharpe Ratio],"&gt;=0.10")/Table3[[#This Row],[Count]]</f>
        <v>0.3</v>
      </c>
      <c r="W2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279</v>
      </c>
      <c r="X29">
        <f>_xlfn.RANK.AVG(Table3[[#This Row],[Score]],Table3[Score],1)</f>
        <v>21</v>
      </c>
      <c r="Y2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178.5</v>
      </c>
      <c r="Z29">
        <f>_xlfn.RANK.AVG(Table3[[#This Row],[Score 2 ]],Table3[[Score 2 ]],1)</f>
        <v>28</v>
      </c>
    </row>
    <row r="30" spans="1:26" x14ac:dyDescent="0.3">
      <c r="A30" t="s">
        <v>85</v>
      </c>
      <c r="B30">
        <f>COUNTIFS(Table2[Sub-Sector],Table3[[#This Row],[Sub-Sector]])</f>
        <v>5</v>
      </c>
      <c r="C30" s="1">
        <f>COUNTIFS(Table2[Sub-Sector],Table3[[#This Row],[Sub-Sector]],Table2[Uptrend],"Uptrend")/Table3[[#This Row],[Count]]</f>
        <v>0.2</v>
      </c>
      <c r="D30" s="1">
        <f>COUNTIFS(Table2[Sub-Sector],Table3[[#This Row],[Sub-Sector]],Table2[1W Return vs Nifty],"&gt;=5")/Table3[[#This Row],[Count]]</f>
        <v>0.2</v>
      </c>
      <c r="E30" s="1">
        <f>COUNTIFS(Table2[Sub-Sector],Table3[[#This Row],[Sub-Sector]],Table2[1M Return vs Nifty],"&gt;=5")/Table3[[#This Row],[Count]]</f>
        <v>0</v>
      </c>
      <c r="F30" s="1">
        <f>COUNTIFS(Table2[Sub-Sector],Table3[[#This Row],[Sub-Sector]],Table2[6M Return vs Nifty],"&gt;=10")/Table3[[#This Row],[Count]]</f>
        <v>0.6</v>
      </c>
      <c r="G30" s="1">
        <f>COUNTIFS(Table2[Sub-Sector],Table3[[#This Row],[Sub-Sector]],Table2[1Y Return vs Nifty],"&gt;=10")/Table3[[#This Row],[Count]]</f>
        <v>0.6</v>
      </c>
      <c r="H30" s="1">
        <f>COUNTIFS(Table2[Sub-Sector],Table3[[#This Row],[Sub-Sector]],Table2[RSI Exponential â€“ 14D],"&gt;=50")/Table3[[#This Row],[Count]]</f>
        <v>0.2</v>
      </c>
      <c r="I30" s="1">
        <f>COUNTIFS(Table2[Sub-Sector],Table3[[#This Row],[Sub-Sector]],Table2[Relative Volume],"&gt;=1")/Table3[[#This Row],[Count]]</f>
        <v>0.2</v>
      </c>
      <c r="J30" s="1">
        <f>COUNTIFS(Table2[Sub-Sector],Table3[[#This Row],[Sub-Sector]],Table2[% Away From Day Low],"&gt;=0.05")/Table3[[#This Row],[Count]]</f>
        <v>0</v>
      </c>
      <c r="K30" s="1">
        <f>COUNTIFS(Table2[Sub-Sector],Table3[[#This Row],[Sub-Sector]],Table2[% Away From Day High],"&lt;=0.05")/Table3[[#This Row],[Count]]</f>
        <v>0.8</v>
      </c>
      <c r="L30" s="1">
        <f>COUNTIFS(Table2[Sub-Sector],Table3[[#This Row],[Sub-Sector]],Table2[% Away From Current Week Low],"&gt;=0.05")/Table3[[#This Row],[Count]]</f>
        <v>0</v>
      </c>
      <c r="M30" s="1">
        <f>COUNTIFS(Table2[Sub-Sector],Table3[[#This Row],[Sub-Sector]],Table2[% Away From Current Week High],"&lt;=0.05")/Table3[[#This Row],[Count]]</f>
        <v>0.8</v>
      </c>
      <c r="N30" s="1">
        <f>COUNTIFS(Table2[Sub-Sector],Table3[[#This Row],[Sub-Sector]],Table2[% Away From Current Month Low],"&gt;=0.05")/Table3[[#This Row],[Count]]</f>
        <v>0.6</v>
      </c>
      <c r="O30" s="1">
        <f>COUNTIFS(Table2[Sub-Sector],Table3[[#This Row],[Sub-Sector]],Table2[% Away From Current Month High],"&lt;=0.05")/Table3[[#This Row],[Count]]</f>
        <v>0.4</v>
      </c>
      <c r="P30" s="1">
        <f>COUNTIFS(Table2[Sub-Sector],Table3[[#This Row],[Sub-Sector]],Table2[% Away From 52W High],"&lt;=10")/Table3[[#This Row],[Count]]</f>
        <v>0</v>
      </c>
      <c r="Q30" s="1">
        <f>COUNTIFS(Table2[Sub-Sector],Table3[[#This Row],[Sub-Sector]],Table2[% Away From 52W Low],"&gt;=10")/Table3[[#This Row],[Count]]</f>
        <v>0.6</v>
      </c>
      <c r="R30" s="1">
        <f>COUNTIFS(Table2[Sub-Sector],Table3[[#This Row],[Sub-Sector]],Table2[% Price above 20 EMA],"&gt;=0")/Table3[[#This Row],[Count]]</f>
        <v>0.2</v>
      </c>
      <c r="S30" s="1">
        <f>COUNTIFS(Table2[Sub-Sector],Table3[[#This Row],[Sub-Sector]],Table2[% Price above 50 EMA],"&gt;=0")/Table3[[#This Row],[Count]]</f>
        <v>0</v>
      </c>
      <c r="T30" s="1">
        <f>COUNTIFS(Table2[Sub-Sector],Table3[[#This Row],[Sub-Sector]],Table2[% Price above 200 EMA],"&gt;=0")/Table3[[#This Row],[Count]]</f>
        <v>0.6</v>
      </c>
      <c r="U30" s="1">
        <f>COUNTIFS(Table2[Sub-Sector],Table3[[#This Row],[Sub-Sector]],Table2[Rate of Change - Zone],"Positive")/Table3[[#This Row],[Count]]</f>
        <v>0.2</v>
      </c>
      <c r="V30" s="1">
        <f>COUNTIFS(Table2[Sub-Sector],Table3[[#This Row],[Sub-Sector]],Table2[Sharpe Ratio],"&gt;=0.10")/Table3[[#This Row],[Count]]</f>
        <v>0.4</v>
      </c>
      <c r="W3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328.5</v>
      </c>
      <c r="X30">
        <f>_xlfn.RANK.AVG(Table3[[#This Row],[Score]],Table3[Score],1)</f>
        <v>37</v>
      </c>
      <c r="Y3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179.5</v>
      </c>
      <c r="Z30">
        <f>_xlfn.RANK.AVG(Table3[[#This Row],[Score 2 ]],Table3[[Score 2 ]],1)</f>
        <v>29</v>
      </c>
    </row>
    <row r="31" spans="1:26" x14ac:dyDescent="0.3">
      <c r="A31" t="s">
        <v>173</v>
      </c>
      <c r="B31">
        <f>COUNTIFS(Table2[Sub-Sector],Table3[[#This Row],[Sub-Sector]])</f>
        <v>2</v>
      </c>
      <c r="C31" s="1">
        <f>COUNTIFS(Table2[Sub-Sector],Table3[[#This Row],[Sub-Sector]],Table2[Uptrend],"Uptrend")/Table3[[#This Row],[Count]]</f>
        <v>0.5</v>
      </c>
      <c r="D31" s="1">
        <f>COUNTIFS(Table2[Sub-Sector],Table3[[#This Row],[Sub-Sector]],Table2[1W Return vs Nifty],"&gt;=5")/Table3[[#This Row],[Count]]</f>
        <v>0</v>
      </c>
      <c r="E31" s="1">
        <f>COUNTIFS(Table2[Sub-Sector],Table3[[#This Row],[Sub-Sector]],Table2[1M Return vs Nifty],"&gt;=5")/Table3[[#This Row],[Count]]</f>
        <v>0</v>
      </c>
      <c r="F31" s="1">
        <f>COUNTIFS(Table2[Sub-Sector],Table3[[#This Row],[Sub-Sector]],Table2[6M Return vs Nifty],"&gt;=10")/Table3[[#This Row],[Count]]</f>
        <v>0</v>
      </c>
      <c r="G31" s="1">
        <f>COUNTIFS(Table2[Sub-Sector],Table3[[#This Row],[Sub-Sector]],Table2[1Y Return vs Nifty],"&gt;=10")/Table3[[#This Row],[Count]]</f>
        <v>0.5</v>
      </c>
      <c r="H31" s="1">
        <f>COUNTIFS(Table2[Sub-Sector],Table3[[#This Row],[Sub-Sector]],Table2[RSI Exponential â€“ 14D],"&gt;=50")/Table3[[#This Row],[Count]]</f>
        <v>0.5</v>
      </c>
      <c r="I31" s="1">
        <f>COUNTIFS(Table2[Sub-Sector],Table3[[#This Row],[Sub-Sector]],Table2[Relative Volume],"&gt;=1")/Table3[[#This Row],[Count]]</f>
        <v>1</v>
      </c>
      <c r="J31" s="1">
        <f>COUNTIFS(Table2[Sub-Sector],Table3[[#This Row],[Sub-Sector]],Table2[% Away From Day Low],"&gt;=0.05")/Table3[[#This Row],[Count]]</f>
        <v>0.5</v>
      </c>
      <c r="K31" s="1">
        <f>COUNTIFS(Table2[Sub-Sector],Table3[[#This Row],[Sub-Sector]],Table2[% Away From Day High],"&lt;=0.05")/Table3[[#This Row],[Count]]</f>
        <v>1</v>
      </c>
      <c r="L31" s="1">
        <f>COUNTIFS(Table2[Sub-Sector],Table3[[#This Row],[Sub-Sector]],Table2[% Away From Current Week Low],"&gt;=0.05")/Table3[[#This Row],[Count]]</f>
        <v>0.5</v>
      </c>
      <c r="M31" s="1">
        <f>COUNTIFS(Table2[Sub-Sector],Table3[[#This Row],[Sub-Sector]],Table2[% Away From Current Week High],"&lt;=0.05")/Table3[[#This Row],[Count]]</f>
        <v>1</v>
      </c>
      <c r="N31" s="1">
        <f>COUNTIFS(Table2[Sub-Sector],Table3[[#This Row],[Sub-Sector]],Table2[% Away From Current Month Low],"&gt;=0.05")/Table3[[#This Row],[Count]]</f>
        <v>0.5</v>
      </c>
      <c r="O31" s="1">
        <f>COUNTIFS(Table2[Sub-Sector],Table3[[#This Row],[Sub-Sector]],Table2[% Away From Current Month High],"&lt;=0.05")/Table3[[#This Row],[Count]]</f>
        <v>0.5</v>
      </c>
      <c r="P31" s="1">
        <f>COUNTIFS(Table2[Sub-Sector],Table3[[#This Row],[Sub-Sector]],Table2[% Away From 52W High],"&lt;=10")/Table3[[#This Row],[Count]]</f>
        <v>0.5</v>
      </c>
      <c r="Q31" s="1">
        <f>COUNTIFS(Table2[Sub-Sector],Table3[[#This Row],[Sub-Sector]],Table2[% Away From 52W Low],"&gt;=10")/Table3[[#This Row],[Count]]</f>
        <v>1</v>
      </c>
      <c r="R31" s="1">
        <f>COUNTIFS(Table2[Sub-Sector],Table3[[#This Row],[Sub-Sector]],Table2[% Price above 20 EMA],"&gt;=0")/Table3[[#This Row],[Count]]</f>
        <v>0.5</v>
      </c>
      <c r="S31" s="1">
        <f>COUNTIFS(Table2[Sub-Sector],Table3[[#This Row],[Sub-Sector]],Table2[% Price above 50 EMA],"&gt;=0")/Table3[[#This Row],[Count]]</f>
        <v>0.5</v>
      </c>
      <c r="T31" s="1">
        <f>COUNTIFS(Table2[Sub-Sector],Table3[[#This Row],[Sub-Sector]],Table2[% Price above 200 EMA],"&gt;=0")/Table3[[#This Row],[Count]]</f>
        <v>1</v>
      </c>
      <c r="U31" s="1">
        <f>COUNTIFS(Table2[Sub-Sector],Table3[[#This Row],[Sub-Sector]],Table2[Rate of Change - Zone],"Positive")/Table3[[#This Row],[Count]]</f>
        <v>0.5</v>
      </c>
      <c r="V31" s="1">
        <f>COUNTIFS(Table2[Sub-Sector],Table3[[#This Row],[Sub-Sector]],Table2[Sharpe Ratio],"&gt;=0.10")/Table3[[#This Row],[Count]]</f>
        <v>0.5</v>
      </c>
      <c r="W3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368</v>
      </c>
      <c r="X31">
        <f>_xlfn.RANK.AVG(Table3[[#This Row],[Score]],Table3[Score],1)</f>
        <v>42</v>
      </c>
      <c r="Y3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181.5</v>
      </c>
      <c r="Z31">
        <f>_xlfn.RANK.AVG(Table3[[#This Row],[Score 2 ]],Table3[[Score 2 ]],1)</f>
        <v>30</v>
      </c>
    </row>
    <row r="32" spans="1:26" x14ac:dyDescent="0.3">
      <c r="A32" t="s">
        <v>222</v>
      </c>
      <c r="B32">
        <f>COUNTIFS(Table2[Sub-Sector],Table3[[#This Row],[Sub-Sector]])</f>
        <v>5</v>
      </c>
      <c r="C32" s="1">
        <f>COUNTIFS(Table2[Sub-Sector],Table3[[#This Row],[Sub-Sector]],Table2[Uptrend],"Uptrend")/Table3[[#This Row],[Count]]</f>
        <v>0.4</v>
      </c>
      <c r="D32" s="1">
        <f>COUNTIFS(Table2[Sub-Sector],Table3[[#This Row],[Sub-Sector]],Table2[1W Return vs Nifty],"&gt;=5")/Table3[[#This Row],[Count]]</f>
        <v>0</v>
      </c>
      <c r="E32" s="1">
        <f>COUNTIFS(Table2[Sub-Sector],Table3[[#This Row],[Sub-Sector]],Table2[1M Return vs Nifty],"&gt;=5")/Table3[[#This Row],[Count]]</f>
        <v>0.4</v>
      </c>
      <c r="F32" s="1">
        <f>COUNTIFS(Table2[Sub-Sector],Table3[[#This Row],[Sub-Sector]],Table2[6M Return vs Nifty],"&gt;=10")/Table3[[#This Row],[Count]]</f>
        <v>0.6</v>
      </c>
      <c r="G32" s="1">
        <f>COUNTIFS(Table2[Sub-Sector],Table3[[#This Row],[Sub-Sector]],Table2[1Y Return vs Nifty],"&gt;=10")/Table3[[#This Row],[Count]]</f>
        <v>0.4</v>
      </c>
      <c r="H32" s="1">
        <f>COUNTIFS(Table2[Sub-Sector],Table3[[#This Row],[Sub-Sector]],Table2[RSI Exponential â€“ 14D],"&gt;=50")/Table3[[#This Row],[Count]]</f>
        <v>0.4</v>
      </c>
      <c r="I32" s="1">
        <f>COUNTIFS(Table2[Sub-Sector],Table3[[#This Row],[Sub-Sector]],Table2[Relative Volume],"&gt;=1")/Table3[[#This Row],[Count]]</f>
        <v>0.2</v>
      </c>
      <c r="J32" s="1">
        <f>COUNTIFS(Table2[Sub-Sector],Table3[[#This Row],[Sub-Sector]],Table2[% Away From Day Low],"&gt;=0.05")/Table3[[#This Row],[Count]]</f>
        <v>0</v>
      </c>
      <c r="K32" s="1">
        <f>COUNTIFS(Table2[Sub-Sector],Table3[[#This Row],[Sub-Sector]],Table2[% Away From Day High],"&lt;=0.05")/Table3[[#This Row],[Count]]</f>
        <v>1</v>
      </c>
      <c r="L32" s="1">
        <f>COUNTIFS(Table2[Sub-Sector],Table3[[#This Row],[Sub-Sector]],Table2[% Away From Current Week Low],"&gt;=0.05")/Table3[[#This Row],[Count]]</f>
        <v>0</v>
      </c>
      <c r="M32" s="1">
        <f>COUNTIFS(Table2[Sub-Sector],Table3[[#This Row],[Sub-Sector]],Table2[% Away From Current Week High],"&lt;=0.05")/Table3[[#This Row],[Count]]</f>
        <v>1</v>
      </c>
      <c r="N32" s="1">
        <f>COUNTIFS(Table2[Sub-Sector],Table3[[#This Row],[Sub-Sector]],Table2[% Away From Current Month Low],"&gt;=0.05")/Table3[[#This Row],[Count]]</f>
        <v>0.2</v>
      </c>
      <c r="O32" s="1">
        <f>COUNTIFS(Table2[Sub-Sector],Table3[[#This Row],[Sub-Sector]],Table2[% Away From Current Month High],"&lt;=0.05")/Table3[[#This Row],[Count]]</f>
        <v>0.2</v>
      </c>
      <c r="P32" s="1">
        <f>COUNTIFS(Table2[Sub-Sector],Table3[[#This Row],[Sub-Sector]],Table2[% Away From 52W High],"&lt;=10")/Table3[[#This Row],[Count]]</f>
        <v>0.2</v>
      </c>
      <c r="Q32" s="1">
        <f>COUNTIFS(Table2[Sub-Sector],Table3[[#This Row],[Sub-Sector]],Table2[% Away From 52W Low],"&gt;=10")/Table3[[#This Row],[Count]]</f>
        <v>0.8</v>
      </c>
      <c r="R32" s="1">
        <f>COUNTIFS(Table2[Sub-Sector],Table3[[#This Row],[Sub-Sector]],Table2[% Price above 20 EMA],"&gt;=0")/Table3[[#This Row],[Count]]</f>
        <v>0.4</v>
      </c>
      <c r="S32" s="1">
        <f>COUNTIFS(Table2[Sub-Sector],Table3[[#This Row],[Sub-Sector]],Table2[% Price above 50 EMA],"&gt;=0")/Table3[[#This Row],[Count]]</f>
        <v>0.4</v>
      </c>
      <c r="T32" s="1">
        <f>COUNTIFS(Table2[Sub-Sector],Table3[[#This Row],[Sub-Sector]],Table2[% Price above 200 EMA],"&gt;=0")/Table3[[#This Row],[Count]]</f>
        <v>0.6</v>
      </c>
      <c r="U32" s="1">
        <f>COUNTIFS(Table2[Sub-Sector],Table3[[#This Row],[Sub-Sector]],Table2[Rate of Change - Zone],"Positive")/Table3[[#This Row],[Count]]</f>
        <v>0.4</v>
      </c>
      <c r="V32" s="1">
        <f>COUNTIFS(Table2[Sub-Sector],Table3[[#This Row],[Sub-Sector]],Table2[Sharpe Ratio],"&gt;=0.10")/Table3[[#This Row],[Count]]</f>
        <v>0.2</v>
      </c>
      <c r="W3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303.5</v>
      </c>
      <c r="X32">
        <f>_xlfn.RANK.AVG(Table3[[#This Row],[Score]],Table3[Score],1)</f>
        <v>25.5</v>
      </c>
      <c r="Y3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183.5</v>
      </c>
      <c r="Z32">
        <f>_xlfn.RANK.AVG(Table3[[#This Row],[Score 2 ]],Table3[[Score 2 ]],1)</f>
        <v>31</v>
      </c>
    </row>
    <row r="33" spans="1:26" x14ac:dyDescent="0.3">
      <c r="A33" t="s">
        <v>91</v>
      </c>
      <c r="B33">
        <f>COUNTIFS(Table2[Sub-Sector],Table3[[#This Row],[Sub-Sector]])</f>
        <v>5</v>
      </c>
      <c r="C33" s="1">
        <f>COUNTIFS(Table2[Sub-Sector],Table3[[#This Row],[Sub-Sector]],Table2[Uptrend],"Uptrend")/Table3[[#This Row],[Count]]</f>
        <v>0</v>
      </c>
      <c r="D33" s="1">
        <f>COUNTIFS(Table2[Sub-Sector],Table3[[#This Row],[Sub-Sector]],Table2[1W Return vs Nifty],"&gt;=5")/Table3[[#This Row],[Count]]</f>
        <v>0</v>
      </c>
      <c r="E33" s="1">
        <f>COUNTIFS(Table2[Sub-Sector],Table3[[#This Row],[Sub-Sector]],Table2[1M Return vs Nifty],"&gt;=5")/Table3[[#This Row],[Count]]</f>
        <v>0</v>
      </c>
      <c r="F33" s="1">
        <f>COUNTIFS(Table2[Sub-Sector],Table3[[#This Row],[Sub-Sector]],Table2[6M Return vs Nifty],"&gt;=10")/Table3[[#This Row],[Count]]</f>
        <v>0.2</v>
      </c>
      <c r="G33" s="1">
        <f>COUNTIFS(Table2[Sub-Sector],Table3[[#This Row],[Sub-Sector]],Table2[1Y Return vs Nifty],"&gt;=10")/Table3[[#This Row],[Count]]</f>
        <v>0.6</v>
      </c>
      <c r="H33" s="1">
        <f>COUNTIFS(Table2[Sub-Sector],Table3[[#This Row],[Sub-Sector]],Table2[RSI Exponential â€“ 14D],"&gt;=50")/Table3[[#This Row],[Count]]</f>
        <v>0</v>
      </c>
      <c r="I33" s="1">
        <f>COUNTIFS(Table2[Sub-Sector],Table3[[#This Row],[Sub-Sector]],Table2[Relative Volume],"&gt;=1")/Table3[[#This Row],[Count]]</f>
        <v>0.4</v>
      </c>
      <c r="J33" s="1">
        <f>COUNTIFS(Table2[Sub-Sector],Table3[[#This Row],[Sub-Sector]],Table2[% Away From Day Low],"&gt;=0.05")/Table3[[#This Row],[Count]]</f>
        <v>0.2</v>
      </c>
      <c r="K33" s="1">
        <f>COUNTIFS(Table2[Sub-Sector],Table3[[#This Row],[Sub-Sector]],Table2[% Away From Day High],"&lt;=0.05")/Table3[[#This Row],[Count]]</f>
        <v>0.8</v>
      </c>
      <c r="L33" s="1">
        <f>COUNTIFS(Table2[Sub-Sector],Table3[[#This Row],[Sub-Sector]],Table2[% Away From Current Week Low],"&gt;=0.05")/Table3[[#This Row],[Count]]</f>
        <v>0.2</v>
      </c>
      <c r="M33" s="1">
        <f>COUNTIFS(Table2[Sub-Sector],Table3[[#This Row],[Sub-Sector]],Table2[% Away From Current Week High],"&lt;=0.05")/Table3[[#This Row],[Count]]</f>
        <v>0.8</v>
      </c>
      <c r="N33" s="1">
        <f>COUNTIFS(Table2[Sub-Sector],Table3[[#This Row],[Sub-Sector]],Table2[% Away From Current Month Low],"&gt;=0.05")/Table3[[#This Row],[Count]]</f>
        <v>0.2</v>
      </c>
      <c r="O33" s="1">
        <f>COUNTIFS(Table2[Sub-Sector],Table3[[#This Row],[Sub-Sector]],Table2[% Away From Current Month High],"&lt;=0.05")/Table3[[#This Row],[Count]]</f>
        <v>0</v>
      </c>
      <c r="P33" s="1">
        <f>COUNTIFS(Table2[Sub-Sector],Table3[[#This Row],[Sub-Sector]],Table2[% Away From 52W High],"&lt;=10")/Table3[[#This Row],[Count]]</f>
        <v>0</v>
      </c>
      <c r="Q33" s="1">
        <f>COUNTIFS(Table2[Sub-Sector],Table3[[#This Row],[Sub-Sector]],Table2[% Away From 52W Low],"&gt;=10")/Table3[[#This Row],[Count]]</f>
        <v>0.8</v>
      </c>
      <c r="R33" s="1">
        <f>COUNTIFS(Table2[Sub-Sector],Table3[[#This Row],[Sub-Sector]],Table2[% Price above 20 EMA],"&gt;=0")/Table3[[#This Row],[Count]]</f>
        <v>0</v>
      </c>
      <c r="S33" s="1">
        <f>COUNTIFS(Table2[Sub-Sector],Table3[[#This Row],[Sub-Sector]],Table2[% Price above 50 EMA],"&gt;=0")/Table3[[#This Row],[Count]]</f>
        <v>0</v>
      </c>
      <c r="T33" s="1">
        <f>COUNTIFS(Table2[Sub-Sector],Table3[[#This Row],[Sub-Sector]],Table2[% Price above 200 EMA],"&gt;=0")/Table3[[#This Row],[Count]]</f>
        <v>0</v>
      </c>
      <c r="U33" s="1">
        <f>COUNTIFS(Table2[Sub-Sector],Table3[[#This Row],[Sub-Sector]],Table2[Rate of Change - Zone],"Positive")/Table3[[#This Row],[Count]]</f>
        <v>0.2</v>
      </c>
      <c r="V33" s="1">
        <f>COUNTIFS(Table2[Sub-Sector],Table3[[#This Row],[Sub-Sector]],Table2[Sharpe Ratio],"&gt;=0.10")/Table3[[#This Row],[Count]]</f>
        <v>0.6</v>
      </c>
      <c r="W3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449.5</v>
      </c>
      <c r="X33">
        <f>_xlfn.RANK.AVG(Table3[[#This Row],[Score]],Table3[Score],1)</f>
        <v>60</v>
      </c>
      <c r="Y3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189</v>
      </c>
      <c r="Z33">
        <f>_xlfn.RANK.AVG(Table3[[#This Row],[Score 2 ]],Table3[[Score 2 ]],1)</f>
        <v>32</v>
      </c>
    </row>
    <row r="34" spans="1:26" x14ac:dyDescent="0.3">
      <c r="A34" t="s">
        <v>144</v>
      </c>
      <c r="B34">
        <f>COUNTIFS(Table2[Sub-Sector],Table3[[#This Row],[Sub-Sector]])</f>
        <v>8</v>
      </c>
      <c r="C34" s="1">
        <f>COUNTIFS(Table2[Sub-Sector],Table3[[#This Row],[Sub-Sector]],Table2[Uptrend],"Uptrend")/Table3[[#This Row],[Count]]</f>
        <v>0</v>
      </c>
      <c r="D34" s="1">
        <f>COUNTIFS(Table2[Sub-Sector],Table3[[#This Row],[Sub-Sector]],Table2[1W Return vs Nifty],"&gt;=5")/Table3[[#This Row],[Count]]</f>
        <v>0</v>
      </c>
      <c r="E34" s="1">
        <f>COUNTIFS(Table2[Sub-Sector],Table3[[#This Row],[Sub-Sector]],Table2[1M Return vs Nifty],"&gt;=5")/Table3[[#This Row],[Count]]</f>
        <v>0</v>
      </c>
      <c r="F34" s="1">
        <f>COUNTIFS(Table2[Sub-Sector],Table3[[#This Row],[Sub-Sector]],Table2[6M Return vs Nifty],"&gt;=10")/Table3[[#This Row],[Count]]</f>
        <v>0.125</v>
      </c>
      <c r="G34" s="1">
        <f>COUNTIFS(Table2[Sub-Sector],Table3[[#This Row],[Sub-Sector]],Table2[1Y Return vs Nifty],"&gt;=10")/Table3[[#This Row],[Count]]</f>
        <v>0.875</v>
      </c>
      <c r="H34" s="1">
        <f>COUNTIFS(Table2[Sub-Sector],Table3[[#This Row],[Sub-Sector]],Table2[RSI Exponential â€“ 14D],"&gt;=50")/Table3[[#This Row],[Count]]</f>
        <v>0.125</v>
      </c>
      <c r="I34" s="1">
        <f>COUNTIFS(Table2[Sub-Sector],Table3[[#This Row],[Sub-Sector]],Table2[Relative Volume],"&gt;=1")/Table3[[#This Row],[Count]]</f>
        <v>0.25</v>
      </c>
      <c r="J34" s="1">
        <f>COUNTIFS(Table2[Sub-Sector],Table3[[#This Row],[Sub-Sector]],Table2[% Away From Day Low],"&gt;=0.05")/Table3[[#This Row],[Count]]</f>
        <v>0.125</v>
      </c>
      <c r="K34" s="1">
        <f>COUNTIFS(Table2[Sub-Sector],Table3[[#This Row],[Sub-Sector]],Table2[% Away From Day High],"&lt;=0.05")/Table3[[#This Row],[Count]]</f>
        <v>1</v>
      </c>
      <c r="L34" s="1">
        <f>COUNTIFS(Table2[Sub-Sector],Table3[[#This Row],[Sub-Sector]],Table2[% Away From Current Week Low],"&gt;=0.05")/Table3[[#This Row],[Count]]</f>
        <v>0.125</v>
      </c>
      <c r="M34" s="1">
        <f>COUNTIFS(Table2[Sub-Sector],Table3[[#This Row],[Sub-Sector]],Table2[% Away From Current Week High],"&lt;=0.05")/Table3[[#This Row],[Count]]</f>
        <v>1</v>
      </c>
      <c r="N34" s="1">
        <f>COUNTIFS(Table2[Sub-Sector],Table3[[#This Row],[Sub-Sector]],Table2[% Away From Current Month Low],"&gt;=0.05")/Table3[[#This Row],[Count]]</f>
        <v>0.25</v>
      </c>
      <c r="O34" s="1">
        <f>COUNTIFS(Table2[Sub-Sector],Table3[[#This Row],[Sub-Sector]],Table2[% Away From Current Month High],"&lt;=0.05")/Table3[[#This Row],[Count]]</f>
        <v>0</v>
      </c>
      <c r="P34" s="1">
        <f>COUNTIFS(Table2[Sub-Sector],Table3[[#This Row],[Sub-Sector]],Table2[% Away From 52W High],"&lt;=10")/Table3[[#This Row],[Count]]</f>
        <v>0</v>
      </c>
      <c r="Q34" s="1">
        <f>COUNTIFS(Table2[Sub-Sector],Table3[[#This Row],[Sub-Sector]],Table2[% Away From 52W Low],"&gt;=10")/Table3[[#This Row],[Count]]</f>
        <v>1</v>
      </c>
      <c r="R34" s="1">
        <f>COUNTIFS(Table2[Sub-Sector],Table3[[#This Row],[Sub-Sector]],Table2[% Price above 20 EMA],"&gt;=0")/Table3[[#This Row],[Count]]</f>
        <v>0.125</v>
      </c>
      <c r="S34" s="1">
        <f>COUNTIFS(Table2[Sub-Sector],Table3[[#This Row],[Sub-Sector]],Table2[% Price above 50 EMA],"&gt;=0")/Table3[[#This Row],[Count]]</f>
        <v>0</v>
      </c>
      <c r="T34" s="1">
        <f>COUNTIFS(Table2[Sub-Sector],Table3[[#This Row],[Sub-Sector]],Table2[% Price above 200 EMA],"&gt;=0")/Table3[[#This Row],[Count]]</f>
        <v>0.375</v>
      </c>
      <c r="U34" s="1">
        <f>COUNTIFS(Table2[Sub-Sector],Table3[[#This Row],[Sub-Sector]],Table2[Rate of Change - Zone],"Positive")/Table3[[#This Row],[Count]]</f>
        <v>0.25</v>
      </c>
      <c r="V34" s="1">
        <f>COUNTIFS(Table2[Sub-Sector],Table3[[#This Row],[Sub-Sector]],Table2[Sharpe Ratio],"&gt;=0.10")/Table3[[#This Row],[Count]]</f>
        <v>0.75</v>
      </c>
      <c r="W3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452.5</v>
      </c>
      <c r="X34">
        <f>_xlfn.RANK.AVG(Table3[[#This Row],[Score]],Table3[Score],1)</f>
        <v>61</v>
      </c>
      <c r="Y3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192</v>
      </c>
      <c r="Z34">
        <f>_xlfn.RANK.AVG(Table3[[#This Row],[Score 2 ]],Table3[[Score 2 ]],1)</f>
        <v>33</v>
      </c>
    </row>
    <row r="35" spans="1:26" x14ac:dyDescent="0.3">
      <c r="A35" t="s">
        <v>120</v>
      </c>
      <c r="B35">
        <f>COUNTIFS(Table2[Sub-Sector],Table3[[#This Row],[Sub-Sector]])</f>
        <v>3</v>
      </c>
      <c r="C35" s="1">
        <f>COUNTIFS(Table2[Sub-Sector],Table3[[#This Row],[Sub-Sector]],Table2[Uptrend],"Uptrend")/Table3[[#This Row],[Count]]</f>
        <v>0.33333333333333331</v>
      </c>
      <c r="D35" s="1">
        <f>COUNTIFS(Table2[Sub-Sector],Table3[[#This Row],[Sub-Sector]],Table2[1W Return vs Nifty],"&gt;=5")/Table3[[#This Row],[Count]]</f>
        <v>0.33333333333333331</v>
      </c>
      <c r="E35" s="1">
        <f>COUNTIFS(Table2[Sub-Sector],Table3[[#This Row],[Sub-Sector]],Table2[1M Return vs Nifty],"&gt;=5")/Table3[[#This Row],[Count]]</f>
        <v>0</v>
      </c>
      <c r="F35" s="1">
        <f>COUNTIFS(Table2[Sub-Sector],Table3[[#This Row],[Sub-Sector]],Table2[6M Return vs Nifty],"&gt;=10")/Table3[[#This Row],[Count]]</f>
        <v>0.33333333333333331</v>
      </c>
      <c r="G35" s="1">
        <f>COUNTIFS(Table2[Sub-Sector],Table3[[#This Row],[Sub-Sector]],Table2[1Y Return vs Nifty],"&gt;=10")/Table3[[#This Row],[Count]]</f>
        <v>1</v>
      </c>
      <c r="H35" s="1">
        <f>COUNTIFS(Table2[Sub-Sector],Table3[[#This Row],[Sub-Sector]],Table2[RSI Exponential â€“ 14D],"&gt;=50")/Table3[[#This Row],[Count]]</f>
        <v>0</v>
      </c>
      <c r="I35" s="1">
        <f>COUNTIFS(Table2[Sub-Sector],Table3[[#This Row],[Sub-Sector]],Table2[Relative Volume],"&gt;=1")/Table3[[#This Row],[Count]]</f>
        <v>0.33333333333333331</v>
      </c>
      <c r="J35" s="1">
        <f>COUNTIFS(Table2[Sub-Sector],Table3[[#This Row],[Sub-Sector]],Table2[% Away From Day Low],"&gt;=0.05")/Table3[[#This Row],[Count]]</f>
        <v>0</v>
      </c>
      <c r="K35" s="1">
        <f>COUNTIFS(Table2[Sub-Sector],Table3[[#This Row],[Sub-Sector]],Table2[% Away From Day High],"&lt;=0.05")/Table3[[#This Row],[Count]]</f>
        <v>1</v>
      </c>
      <c r="L35" s="1">
        <f>COUNTIFS(Table2[Sub-Sector],Table3[[#This Row],[Sub-Sector]],Table2[% Away From Current Week Low],"&gt;=0.05")/Table3[[#This Row],[Count]]</f>
        <v>0</v>
      </c>
      <c r="M35" s="1">
        <f>COUNTIFS(Table2[Sub-Sector],Table3[[#This Row],[Sub-Sector]],Table2[% Away From Current Week High],"&lt;=0.05")/Table3[[#This Row],[Count]]</f>
        <v>1</v>
      </c>
      <c r="N35" s="1">
        <f>COUNTIFS(Table2[Sub-Sector],Table3[[#This Row],[Sub-Sector]],Table2[% Away From Current Month Low],"&gt;=0.05")/Table3[[#This Row],[Count]]</f>
        <v>0</v>
      </c>
      <c r="O35" s="1">
        <f>COUNTIFS(Table2[Sub-Sector],Table3[[#This Row],[Sub-Sector]],Table2[% Away From Current Month High],"&lt;=0.05")/Table3[[#This Row],[Count]]</f>
        <v>0</v>
      </c>
      <c r="P35" s="1">
        <f>COUNTIFS(Table2[Sub-Sector],Table3[[#This Row],[Sub-Sector]],Table2[% Away From 52W High],"&lt;=10")/Table3[[#This Row],[Count]]</f>
        <v>0</v>
      </c>
      <c r="Q35" s="1">
        <f>COUNTIFS(Table2[Sub-Sector],Table3[[#This Row],[Sub-Sector]],Table2[% Away From 52W Low],"&gt;=10")/Table3[[#This Row],[Count]]</f>
        <v>1</v>
      </c>
      <c r="R35" s="1">
        <f>COUNTIFS(Table2[Sub-Sector],Table3[[#This Row],[Sub-Sector]],Table2[% Price above 20 EMA],"&gt;=0")/Table3[[#This Row],[Count]]</f>
        <v>0</v>
      </c>
      <c r="S35" s="1">
        <f>COUNTIFS(Table2[Sub-Sector],Table3[[#This Row],[Sub-Sector]],Table2[% Price above 50 EMA],"&gt;=0")/Table3[[#This Row],[Count]]</f>
        <v>0</v>
      </c>
      <c r="T35" s="1">
        <f>COUNTIFS(Table2[Sub-Sector],Table3[[#This Row],[Sub-Sector]],Table2[% Price above 200 EMA],"&gt;=0")/Table3[[#This Row],[Count]]</f>
        <v>0.66666666666666663</v>
      </c>
      <c r="U35" s="1">
        <f>COUNTIFS(Table2[Sub-Sector],Table3[[#This Row],[Sub-Sector]],Table2[Rate of Change - Zone],"Positive")/Table3[[#This Row],[Count]]</f>
        <v>0</v>
      </c>
      <c r="V35" s="1">
        <f>COUNTIFS(Table2[Sub-Sector],Table3[[#This Row],[Sub-Sector]],Table2[Sharpe Ratio],"&gt;=0.10")/Table3[[#This Row],[Count]]</f>
        <v>0.33333333333333331</v>
      </c>
      <c r="W3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321</v>
      </c>
      <c r="X35">
        <f>_xlfn.RANK.AVG(Table3[[#This Row],[Score]],Table3[Score],1)</f>
        <v>33</v>
      </c>
      <c r="Y3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193</v>
      </c>
      <c r="Z35">
        <f>_xlfn.RANK.AVG(Table3[[#This Row],[Score 2 ]],Table3[[Score 2 ]],1)</f>
        <v>34</v>
      </c>
    </row>
    <row r="36" spans="1:26" x14ac:dyDescent="0.3">
      <c r="A36" t="s">
        <v>21</v>
      </c>
      <c r="B36">
        <f>COUNTIFS(Table2[Sub-Sector],Table3[[#This Row],[Sub-Sector]])</f>
        <v>21</v>
      </c>
      <c r="C36" s="1">
        <f>COUNTIFS(Table2[Sub-Sector],Table3[[#This Row],[Sub-Sector]],Table2[Uptrend],"Uptrend")/Table3[[#This Row],[Count]]</f>
        <v>0.33333333333333331</v>
      </c>
      <c r="D36" s="1">
        <f>COUNTIFS(Table2[Sub-Sector],Table3[[#This Row],[Sub-Sector]],Table2[1W Return vs Nifty],"&gt;=5")/Table3[[#This Row],[Count]]</f>
        <v>4.7619047619047616E-2</v>
      </c>
      <c r="E36" s="1">
        <f>COUNTIFS(Table2[Sub-Sector],Table3[[#This Row],[Sub-Sector]],Table2[1M Return vs Nifty],"&gt;=5")/Table3[[#This Row],[Count]]</f>
        <v>0.38095238095238093</v>
      </c>
      <c r="F36" s="1">
        <f>COUNTIFS(Table2[Sub-Sector],Table3[[#This Row],[Sub-Sector]],Table2[6M Return vs Nifty],"&gt;=10")/Table3[[#This Row],[Count]]</f>
        <v>0.42857142857142855</v>
      </c>
      <c r="G36" s="1">
        <f>COUNTIFS(Table2[Sub-Sector],Table3[[#This Row],[Sub-Sector]],Table2[1Y Return vs Nifty],"&gt;=10")/Table3[[#This Row],[Count]]</f>
        <v>0.47619047619047616</v>
      </c>
      <c r="H36" s="1">
        <f>COUNTIFS(Table2[Sub-Sector],Table3[[#This Row],[Sub-Sector]],Table2[RSI Exponential â€“ 14D],"&gt;=50")/Table3[[#This Row],[Count]]</f>
        <v>9.5238095238095233E-2</v>
      </c>
      <c r="I36" s="1">
        <f>COUNTIFS(Table2[Sub-Sector],Table3[[#This Row],[Sub-Sector]],Table2[Relative Volume],"&gt;=1")/Table3[[#This Row],[Count]]</f>
        <v>0.23809523809523808</v>
      </c>
      <c r="J36" s="1">
        <f>COUNTIFS(Table2[Sub-Sector],Table3[[#This Row],[Sub-Sector]],Table2[% Away From Day Low],"&gt;=0.05")/Table3[[#This Row],[Count]]</f>
        <v>4.7619047619047616E-2</v>
      </c>
      <c r="K36" s="1">
        <f>COUNTIFS(Table2[Sub-Sector],Table3[[#This Row],[Sub-Sector]],Table2[% Away From Day High],"&lt;=0.05")/Table3[[#This Row],[Count]]</f>
        <v>1</v>
      </c>
      <c r="L36" s="1">
        <f>COUNTIFS(Table2[Sub-Sector],Table3[[#This Row],[Sub-Sector]],Table2[% Away From Current Week Low],"&gt;=0.05")/Table3[[#This Row],[Count]]</f>
        <v>4.7619047619047616E-2</v>
      </c>
      <c r="M36" s="1">
        <f>COUNTIFS(Table2[Sub-Sector],Table3[[#This Row],[Sub-Sector]],Table2[% Away From Current Week High],"&lt;=0.05")/Table3[[#This Row],[Count]]</f>
        <v>1</v>
      </c>
      <c r="N36" s="1">
        <f>COUNTIFS(Table2[Sub-Sector],Table3[[#This Row],[Sub-Sector]],Table2[% Away From Current Month Low],"&gt;=0.05")/Table3[[#This Row],[Count]]</f>
        <v>0.19047619047619047</v>
      </c>
      <c r="O36" s="1">
        <f>COUNTIFS(Table2[Sub-Sector],Table3[[#This Row],[Sub-Sector]],Table2[% Away From Current Month High],"&lt;=0.05")/Table3[[#This Row],[Count]]</f>
        <v>0.2857142857142857</v>
      </c>
      <c r="P36" s="1">
        <f>COUNTIFS(Table2[Sub-Sector],Table3[[#This Row],[Sub-Sector]],Table2[% Away From 52W High],"&lt;=10")/Table3[[#This Row],[Count]]</f>
        <v>0.2857142857142857</v>
      </c>
      <c r="Q36" s="1">
        <f>COUNTIFS(Table2[Sub-Sector],Table3[[#This Row],[Sub-Sector]],Table2[% Away From 52W Low],"&gt;=10")/Table3[[#This Row],[Count]]</f>
        <v>0.76190476190476186</v>
      </c>
      <c r="R36" s="1">
        <f>COUNTIFS(Table2[Sub-Sector],Table3[[#This Row],[Sub-Sector]],Table2[% Price above 20 EMA],"&gt;=0")/Table3[[#This Row],[Count]]</f>
        <v>0.19047619047619047</v>
      </c>
      <c r="S36" s="1">
        <f>COUNTIFS(Table2[Sub-Sector],Table3[[#This Row],[Sub-Sector]],Table2[% Price above 50 EMA],"&gt;=0")/Table3[[#This Row],[Count]]</f>
        <v>0.2857142857142857</v>
      </c>
      <c r="T36" s="1">
        <f>COUNTIFS(Table2[Sub-Sector],Table3[[#This Row],[Sub-Sector]],Table2[% Price above 200 EMA],"&gt;=0")/Table3[[#This Row],[Count]]</f>
        <v>0.52380952380952384</v>
      </c>
      <c r="U36" s="1">
        <f>COUNTIFS(Table2[Sub-Sector],Table3[[#This Row],[Sub-Sector]],Table2[Rate of Change - Zone],"Positive")/Table3[[#This Row],[Count]]</f>
        <v>0.2857142857142857</v>
      </c>
      <c r="V36" s="1">
        <f>COUNTIFS(Table2[Sub-Sector],Table3[[#This Row],[Sub-Sector]],Table2[Sharpe Ratio],"&gt;=0.10")/Table3[[#This Row],[Count]]</f>
        <v>9.5238095238095233E-2</v>
      </c>
      <c r="W3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268.5</v>
      </c>
      <c r="X36">
        <f>_xlfn.RANK.AVG(Table3[[#This Row],[Score]],Table3[Score],1)</f>
        <v>18</v>
      </c>
      <c r="Y3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193.5</v>
      </c>
      <c r="Z36">
        <f>_xlfn.RANK.AVG(Table3[[#This Row],[Score 2 ]],Table3[[Score 2 ]],1)</f>
        <v>35</v>
      </c>
    </row>
    <row r="37" spans="1:26" x14ac:dyDescent="0.3">
      <c r="A37" t="s">
        <v>1014</v>
      </c>
      <c r="B37">
        <f>COUNTIFS(Table2[Sub-Sector],Table3[[#This Row],[Sub-Sector]])</f>
        <v>3</v>
      </c>
      <c r="C37" s="1">
        <f>COUNTIFS(Table2[Sub-Sector],Table3[[#This Row],[Sub-Sector]],Table2[Uptrend],"Uptrend")/Table3[[#This Row],[Count]]</f>
        <v>0.33333333333333331</v>
      </c>
      <c r="D37" s="1">
        <f>COUNTIFS(Table2[Sub-Sector],Table3[[#This Row],[Sub-Sector]],Table2[1W Return vs Nifty],"&gt;=5")/Table3[[#This Row],[Count]]</f>
        <v>0.66666666666666663</v>
      </c>
      <c r="E37" s="1">
        <f>COUNTIFS(Table2[Sub-Sector],Table3[[#This Row],[Sub-Sector]],Table2[1M Return vs Nifty],"&gt;=5")/Table3[[#This Row],[Count]]</f>
        <v>0.66666666666666663</v>
      </c>
      <c r="F37" s="1">
        <f>COUNTIFS(Table2[Sub-Sector],Table3[[#This Row],[Sub-Sector]],Table2[6M Return vs Nifty],"&gt;=10")/Table3[[#This Row],[Count]]</f>
        <v>0.33333333333333331</v>
      </c>
      <c r="G37" s="1">
        <f>COUNTIFS(Table2[Sub-Sector],Table3[[#This Row],[Sub-Sector]],Table2[1Y Return vs Nifty],"&gt;=10")/Table3[[#This Row],[Count]]</f>
        <v>0.66666666666666663</v>
      </c>
      <c r="H37" s="1">
        <f>COUNTIFS(Table2[Sub-Sector],Table3[[#This Row],[Sub-Sector]],Table2[RSI Exponential â€“ 14D],"&gt;=50")/Table3[[#This Row],[Count]]</f>
        <v>0.66666666666666663</v>
      </c>
      <c r="I37" s="1">
        <f>COUNTIFS(Table2[Sub-Sector],Table3[[#This Row],[Sub-Sector]],Table2[Relative Volume],"&gt;=1")/Table3[[#This Row],[Count]]</f>
        <v>0</v>
      </c>
      <c r="J37" s="1">
        <f>COUNTIFS(Table2[Sub-Sector],Table3[[#This Row],[Sub-Sector]],Table2[% Away From Day Low],"&gt;=0.05")/Table3[[#This Row],[Count]]</f>
        <v>0</v>
      </c>
      <c r="K37" s="1">
        <f>COUNTIFS(Table2[Sub-Sector],Table3[[#This Row],[Sub-Sector]],Table2[% Away From Day High],"&lt;=0.05")/Table3[[#This Row],[Count]]</f>
        <v>1</v>
      </c>
      <c r="L37" s="1">
        <f>COUNTIFS(Table2[Sub-Sector],Table3[[#This Row],[Sub-Sector]],Table2[% Away From Current Week Low],"&gt;=0.05")/Table3[[#This Row],[Count]]</f>
        <v>0</v>
      </c>
      <c r="M37" s="1">
        <f>COUNTIFS(Table2[Sub-Sector],Table3[[#This Row],[Sub-Sector]],Table2[% Away From Current Week High],"&lt;=0.05")/Table3[[#This Row],[Count]]</f>
        <v>1</v>
      </c>
      <c r="N37" s="1">
        <f>COUNTIFS(Table2[Sub-Sector],Table3[[#This Row],[Sub-Sector]],Table2[% Away From Current Month Low],"&gt;=0.05")/Table3[[#This Row],[Count]]</f>
        <v>1</v>
      </c>
      <c r="O37" s="1">
        <f>COUNTIFS(Table2[Sub-Sector],Table3[[#This Row],[Sub-Sector]],Table2[% Away From Current Month High],"&lt;=0.05")/Table3[[#This Row],[Count]]</f>
        <v>0.33333333333333331</v>
      </c>
      <c r="P37" s="1">
        <f>COUNTIFS(Table2[Sub-Sector],Table3[[#This Row],[Sub-Sector]],Table2[% Away From 52W High],"&lt;=10")/Table3[[#This Row],[Count]]</f>
        <v>0.33333333333333331</v>
      </c>
      <c r="Q37" s="1">
        <f>COUNTIFS(Table2[Sub-Sector],Table3[[#This Row],[Sub-Sector]],Table2[% Away From 52W Low],"&gt;=10")/Table3[[#This Row],[Count]]</f>
        <v>1</v>
      </c>
      <c r="R37" s="1">
        <f>COUNTIFS(Table2[Sub-Sector],Table3[[#This Row],[Sub-Sector]],Table2[% Price above 20 EMA],"&gt;=0")/Table3[[#This Row],[Count]]</f>
        <v>0.66666666666666663</v>
      </c>
      <c r="S37" s="1">
        <f>COUNTIFS(Table2[Sub-Sector],Table3[[#This Row],[Sub-Sector]],Table2[% Price above 50 EMA],"&gt;=0")/Table3[[#This Row],[Count]]</f>
        <v>0.66666666666666663</v>
      </c>
      <c r="T37" s="1">
        <f>COUNTIFS(Table2[Sub-Sector],Table3[[#This Row],[Sub-Sector]],Table2[% Price above 200 EMA],"&gt;=0")/Table3[[#This Row],[Count]]</f>
        <v>0.33333333333333331</v>
      </c>
      <c r="U37" s="1">
        <f>COUNTIFS(Table2[Sub-Sector],Table3[[#This Row],[Sub-Sector]],Table2[Rate of Change - Zone],"Positive")/Table3[[#This Row],[Count]]</f>
        <v>0.66666666666666663</v>
      </c>
      <c r="V37" s="1">
        <f>COUNTIFS(Table2[Sub-Sector],Table3[[#This Row],[Sub-Sector]],Table2[Sharpe Ratio],"&gt;=0.10")/Table3[[#This Row],[Count]]</f>
        <v>0.33333333333333331</v>
      </c>
      <c r="W3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234.5</v>
      </c>
      <c r="X37">
        <f>_xlfn.RANK.AVG(Table3[[#This Row],[Score]],Table3[Score],1)</f>
        <v>14</v>
      </c>
      <c r="Y3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194</v>
      </c>
      <c r="Z37">
        <f>_xlfn.RANK.AVG(Table3[[#This Row],[Score 2 ]],Table3[[Score 2 ]],1)</f>
        <v>36</v>
      </c>
    </row>
    <row r="38" spans="1:26" x14ac:dyDescent="0.3">
      <c r="A38" t="s">
        <v>211</v>
      </c>
      <c r="B38">
        <f>COUNTIFS(Table2[Sub-Sector],Table3[[#This Row],[Sub-Sector]])</f>
        <v>28</v>
      </c>
      <c r="C38" s="1">
        <f>COUNTIFS(Table2[Sub-Sector],Table3[[#This Row],[Sub-Sector]],Table2[Uptrend],"Uptrend")/Table3[[#This Row],[Count]]</f>
        <v>7.1428571428571425E-2</v>
      </c>
      <c r="D38" s="1">
        <f>COUNTIFS(Table2[Sub-Sector],Table3[[#This Row],[Sub-Sector]],Table2[1W Return vs Nifty],"&gt;=5")/Table3[[#This Row],[Count]]</f>
        <v>7.1428571428571425E-2</v>
      </c>
      <c r="E38" s="1">
        <f>COUNTIFS(Table2[Sub-Sector],Table3[[#This Row],[Sub-Sector]],Table2[1M Return vs Nifty],"&gt;=5")/Table3[[#This Row],[Count]]</f>
        <v>0.21428571428571427</v>
      </c>
      <c r="F38" s="1">
        <f>COUNTIFS(Table2[Sub-Sector],Table3[[#This Row],[Sub-Sector]],Table2[6M Return vs Nifty],"&gt;=10")/Table3[[#This Row],[Count]]</f>
        <v>0.2857142857142857</v>
      </c>
      <c r="G38" s="1">
        <f>COUNTIFS(Table2[Sub-Sector],Table3[[#This Row],[Sub-Sector]],Table2[1Y Return vs Nifty],"&gt;=10")/Table3[[#This Row],[Count]]</f>
        <v>0.5357142857142857</v>
      </c>
      <c r="H38" s="1">
        <f>COUNTIFS(Table2[Sub-Sector],Table3[[#This Row],[Sub-Sector]],Table2[RSI Exponential â€“ 14D],"&gt;=50")/Table3[[#This Row],[Count]]</f>
        <v>0.10714285714285714</v>
      </c>
      <c r="I38" s="1">
        <f>COUNTIFS(Table2[Sub-Sector],Table3[[#This Row],[Sub-Sector]],Table2[Relative Volume],"&gt;=1")/Table3[[#This Row],[Count]]</f>
        <v>0.17857142857142858</v>
      </c>
      <c r="J38" s="1">
        <f>COUNTIFS(Table2[Sub-Sector],Table3[[#This Row],[Sub-Sector]],Table2[% Away From Day Low],"&gt;=0.05")/Table3[[#This Row],[Count]]</f>
        <v>3.5714285714285712E-2</v>
      </c>
      <c r="K38" s="1">
        <f>COUNTIFS(Table2[Sub-Sector],Table3[[#This Row],[Sub-Sector]],Table2[% Away From Day High],"&lt;=0.05")/Table3[[#This Row],[Count]]</f>
        <v>1</v>
      </c>
      <c r="L38" s="1">
        <f>COUNTIFS(Table2[Sub-Sector],Table3[[#This Row],[Sub-Sector]],Table2[% Away From Current Week Low],"&gt;=0.05")/Table3[[#This Row],[Count]]</f>
        <v>3.5714285714285712E-2</v>
      </c>
      <c r="M38" s="1">
        <f>COUNTIFS(Table2[Sub-Sector],Table3[[#This Row],[Sub-Sector]],Table2[% Away From Current Week High],"&lt;=0.05")/Table3[[#This Row],[Count]]</f>
        <v>1</v>
      </c>
      <c r="N38" s="1">
        <f>COUNTIFS(Table2[Sub-Sector],Table3[[#This Row],[Sub-Sector]],Table2[% Away From Current Month Low],"&gt;=0.05")/Table3[[#This Row],[Count]]</f>
        <v>0.21428571428571427</v>
      </c>
      <c r="O38" s="1">
        <f>COUNTIFS(Table2[Sub-Sector],Table3[[#This Row],[Sub-Sector]],Table2[% Away From Current Month High],"&lt;=0.05")/Table3[[#This Row],[Count]]</f>
        <v>0.10714285714285714</v>
      </c>
      <c r="P38" s="1">
        <f>COUNTIFS(Table2[Sub-Sector],Table3[[#This Row],[Sub-Sector]],Table2[% Away From 52W High],"&lt;=10")/Table3[[#This Row],[Count]]</f>
        <v>3.5714285714285712E-2</v>
      </c>
      <c r="Q38" s="1">
        <f>COUNTIFS(Table2[Sub-Sector],Table3[[#This Row],[Sub-Sector]],Table2[% Away From 52W Low],"&gt;=10")/Table3[[#This Row],[Count]]</f>
        <v>0.9285714285714286</v>
      </c>
      <c r="R38" s="1">
        <f>COUNTIFS(Table2[Sub-Sector],Table3[[#This Row],[Sub-Sector]],Table2[% Price above 20 EMA],"&gt;=0")/Table3[[#This Row],[Count]]</f>
        <v>0.10714285714285714</v>
      </c>
      <c r="S38" s="1">
        <f>COUNTIFS(Table2[Sub-Sector],Table3[[#This Row],[Sub-Sector]],Table2[% Price above 50 EMA],"&gt;=0")/Table3[[#This Row],[Count]]</f>
        <v>7.1428571428571425E-2</v>
      </c>
      <c r="T38" s="1">
        <f>COUNTIFS(Table2[Sub-Sector],Table3[[#This Row],[Sub-Sector]],Table2[% Price above 200 EMA],"&gt;=0")/Table3[[#This Row],[Count]]</f>
        <v>0.42857142857142855</v>
      </c>
      <c r="U38" s="1">
        <f>COUNTIFS(Table2[Sub-Sector],Table3[[#This Row],[Sub-Sector]],Table2[Rate of Change - Zone],"Positive")/Table3[[#This Row],[Count]]</f>
        <v>0.25</v>
      </c>
      <c r="V38" s="1">
        <f>COUNTIFS(Table2[Sub-Sector],Table3[[#This Row],[Sub-Sector]],Table2[Sharpe Ratio],"&gt;=0.10")/Table3[[#This Row],[Count]]</f>
        <v>0.32142857142857145</v>
      </c>
      <c r="W3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316</v>
      </c>
      <c r="X38">
        <f>_xlfn.RANK.AVG(Table3[[#This Row],[Score]],Table3[Score],1)</f>
        <v>32</v>
      </c>
      <c r="Y3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201.5</v>
      </c>
      <c r="Z38">
        <f>_xlfn.RANK.AVG(Table3[[#This Row],[Score 2 ]],Table3[[Score 2 ]],1)</f>
        <v>37</v>
      </c>
    </row>
    <row r="39" spans="1:26" x14ac:dyDescent="0.3">
      <c r="A39" t="s">
        <v>126</v>
      </c>
      <c r="B39">
        <f>COUNTIFS(Table2[Sub-Sector],Table3[[#This Row],[Sub-Sector]])</f>
        <v>4</v>
      </c>
      <c r="C39" s="1">
        <f>COUNTIFS(Table2[Sub-Sector],Table3[[#This Row],[Sub-Sector]],Table2[Uptrend],"Uptrend")/Table3[[#This Row],[Count]]</f>
        <v>0</v>
      </c>
      <c r="D39" s="1">
        <f>COUNTIFS(Table2[Sub-Sector],Table3[[#This Row],[Sub-Sector]],Table2[1W Return vs Nifty],"&gt;=5")/Table3[[#This Row],[Count]]</f>
        <v>0</v>
      </c>
      <c r="E39" s="1">
        <f>COUNTIFS(Table2[Sub-Sector],Table3[[#This Row],[Sub-Sector]],Table2[1M Return vs Nifty],"&gt;=5")/Table3[[#This Row],[Count]]</f>
        <v>0</v>
      </c>
      <c r="F39" s="1">
        <f>COUNTIFS(Table2[Sub-Sector],Table3[[#This Row],[Sub-Sector]],Table2[6M Return vs Nifty],"&gt;=10")/Table3[[#This Row],[Count]]</f>
        <v>0.25</v>
      </c>
      <c r="G39" s="1">
        <f>COUNTIFS(Table2[Sub-Sector],Table3[[#This Row],[Sub-Sector]],Table2[1Y Return vs Nifty],"&gt;=10")/Table3[[#This Row],[Count]]</f>
        <v>0.5</v>
      </c>
      <c r="H39" s="1">
        <f>COUNTIFS(Table2[Sub-Sector],Table3[[#This Row],[Sub-Sector]],Table2[RSI Exponential â€“ 14D],"&gt;=50")/Table3[[#This Row],[Count]]</f>
        <v>0.25</v>
      </c>
      <c r="I39" s="1">
        <f>COUNTIFS(Table2[Sub-Sector],Table3[[#This Row],[Sub-Sector]],Table2[Relative Volume],"&gt;=1")/Table3[[#This Row],[Count]]</f>
        <v>0.25</v>
      </c>
      <c r="J39" s="1">
        <f>COUNTIFS(Table2[Sub-Sector],Table3[[#This Row],[Sub-Sector]],Table2[% Away From Day Low],"&gt;=0.05")/Table3[[#This Row],[Count]]</f>
        <v>0</v>
      </c>
      <c r="K39" s="1">
        <f>COUNTIFS(Table2[Sub-Sector],Table3[[#This Row],[Sub-Sector]],Table2[% Away From Day High],"&lt;=0.05")/Table3[[#This Row],[Count]]</f>
        <v>1</v>
      </c>
      <c r="L39" s="1">
        <f>COUNTIFS(Table2[Sub-Sector],Table3[[#This Row],[Sub-Sector]],Table2[% Away From Current Week Low],"&gt;=0.05")/Table3[[#This Row],[Count]]</f>
        <v>0</v>
      </c>
      <c r="M39" s="1">
        <f>COUNTIFS(Table2[Sub-Sector],Table3[[#This Row],[Sub-Sector]],Table2[% Away From Current Week High],"&lt;=0.05")/Table3[[#This Row],[Count]]</f>
        <v>1</v>
      </c>
      <c r="N39" s="1">
        <f>COUNTIFS(Table2[Sub-Sector],Table3[[#This Row],[Sub-Sector]],Table2[% Away From Current Month Low],"&gt;=0.05")/Table3[[#This Row],[Count]]</f>
        <v>0.25</v>
      </c>
      <c r="O39" s="1">
        <f>COUNTIFS(Table2[Sub-Sector],Table3[[#This Row],[Sub-Sector]],Table2[% Away From Current Month High],"&lt;=0.05")/Table3[[#This Row],[Count]]</f>
        <v>0</v>
      </c>
      <c r="P39" s="1">
        <f>COUNTIFS(Table2[Sub-Sector],Table3[[#This Row],[Sub-Sector]],Table2[% Away From 52W High],"&lt;=10")/Table3[[#This Row],[Count]]</f>
        <v>0</v>
      </c>
      <c r="Q39" s="1">
        <f>COUNTIFS(Table2[Sub-Sector],Table3[[#This Row],[Sub-Sector]],Table2[% Away From 52W Low],"&gt;=10")/Table3[[#This Row],[Count]]</f>
        <v>0.75</v>
      </c>
      <c r="R39" s="1">
        <f>COUNTIFS(Table2[Sub-Sector],Table3[[#This Row],[Sub-Sector]],Table2[% Price above 20 EMA],"&gt;=0")/Table3[[#This Row],[Count]]</f>
        <v>0</v>
      </c>
      <c r="S39" s="1">
        <f>COUNTIFS(Table2[Sub-Sector],Table3[[#This Row],[Sub-Sector]],Table2[% Price above 50 EMA],"&gt;=0")/Table3[[#This Row],[Count]]</f>
        <v>0</v>
      </c>
      <c r="T39" s="1">
        <f>COUNTIFS(Table2[Sub-Sector],Table3[[#This Row],[Sub-Sector]],Table2[% Price above 200 EMA],"&gt;=0")/Table3[[#This Row],[Count]]</f>
        <v>0.25</v>
      </c>
      <c r="U39" s="1">
        <f>COUNTIFS(Table2[Sub-Sector],Table3[[#This Row],[Sub-Sector]],Table2[Rate of Change - Zone],"Positive")/Table3[[#This Row],[Count]]</f>
        <v>0.25</v>
      </c>
      <c r="V39" s="1">
        <f>COUNTIFS(Table2[Sub-Sector],Table3[[#This Row],[Sub-Sector]],Table2[Sharpe Ratio],"&gt;=0.10")/Table3[[#This Row],[Count]]</f>
        <v>0.5</v>
      </c>
      <c r="W3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463</v>
      </c>
      <c r="X39">
        <f>_xlfn.RANK.AVG(Table3[[#This Row],[Score]],Table3[Score],1)</f>
        <v>63</v>
      </c>
      <c r="Y3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202.5</v>
      </c>
      <c r="Z39">
        <f>_xlfn.RANK.AVG(Table3[[#This Row],[Score 2 ]],Table3[[Score 2 ]],1)</f>
        <v>38</v>
      </c>
    </row>
    <row r="40" spans="1:26" x14ac:dyDescent="0.3">
      <c r="A40" t="s">
        <v>982</v>
      </c>
      <c r="B40">
        <f>COUNTIFS(Table2[Sub-Sector],Table3[[#This Row],[Sub-Sector]])</f>
        <v>2</v>
      </c>
      <c r="C40" s="1">
        <f>COUNTIFS(Table2[Sub-Sector],Table3[[#This Row],[Sub-Sector]],Table2[Uptrend],"Uptrend")/Table3[[#This Row],[Count]]</f>
        <v>0</v>
      </c>
      <c r="D40" s="1">
        <f>COUNTIFS(Table2[Sub-Sector],Table3[[#This Row],[Sub-Sector]],Table2[1W Return vs Nifty],"&gt;=5")/Table3[[#This Row],[Count]]</f>
        <v>0</v>
      </c>
      <c r="E40" s="1">
        <f>COUNTIFS(Table2[Sub-Sector],Table3[[#This Row],[Sub-Sector]],Table2[1M Return vs Nifty],"&gt;=5")/Table3[[#This Row],[Count]]</f>
        <v>0</v>
      </c>
      <c r="F40" s="1">
        <f>COUNTIFS(Table2[Sub-Sector],Table3[[#This Row],[Sub-Sector]],Table2[6M Return vs Nifty],"&gt;=10")/Table3[[#This Row],[Count]]</f>
        <v>0.5</v>
      </c>
      <c r="G40" s="1">
        <f>COUNTIFS(Table2[Sub-Sector],Table3[[#This Row],[Sub-Sector]],Table2[1Y Return vs Nifty],"&gt;=10")/Table3[[#This Row],[Count]]</f>
        <v>0.5</v>
      </c>
      <c r="H40" s="1">
        <f>COUNTIFS(Table2[Sub-Sector],Table3[[#This Row],[Sub-Sector]],Table2[RSI Exponential â€“ 14D],"&gt;=50")/Table3[[#This Row],[Count]]</f>
        <v>0.5</v>
      </c>
      <c r="I40" s="1">
        <f>COUNTIFS(Table2[Sub-Sector],Table3[[#This Row],[Sub-Sector]],Table2[Relative Volume],"&gt;=1")/Table3[[#This Row],[Count]]</f>
        <v>0</v>
      </c>
      <c r="J40" s="1">
        <f>COUNTIFS(Table2[Sub-Sector],Table3[[#This Row],[Sub-Sector]],Table2[% Away From Day Low],"&gt;=0.05")/Table3[[#This Row],[Count]]</f>
        <v>0</v>
      </c>
      <c r="K40" s="1">
        <f>COUNTIFS(Table2[Sub-Sector],Table3[[#This Row],[Sub-Sector]],Table2[% Away From Day High],"&lt;=0.05")/Table3[[#This Row],[Count]]</f>
        <v>1</v>
      </c>
      <c r="L40" s="1">
        <f>COUNTIFS(Table2[Sub-Sector],Table3[[#This Row],[Sub-Sector]],Table2[% Away From Current Week Low],"&gt;=0.05")/Table3[[#This Row],[Count]]</f>
        <v>0</v>
      </c>
      <c r="M40" s="1">
        <f>COUNTIFS(Table2[Sub-Sector],Table3[[#This Row],[Sub-Sector]],Table2[% Away From Current Week High],"&lt;=0.05")/Table3[[#This Row],[Count]]</f>
        <v>1</v>
      </c>
      <c r="N40" s="1">
        <f>COUNTIFS(Table2[Sub-Sector],Table3[[#This Row],[Sub-Sector]],Table2[% Away From Current Month Low],"&gt;=0.05")/Table3[[#This Row],[Count]]</f>
        <v>0.5</v>
      </c>
      <c r="O40" s="1">
        <f>COUNTIFS(Table2[Sub-Sector],Table3[[#This Row],[Sub-Sector]],Table2[% Away From Current Month High],"&lt;=0.05")/Table3[[#This Row],[Count]]</f>
        <v>0.5</v>
      </c>
      <c r="P40" s="1">
        <f>COUNTIFS(Table2[Sub-Sector],Table3[[#This Row],[Sub-Sector]],Table2[% Away From 52W High],"&lt;=10")/Table3[[#This Row],[Count]]</f>
        <v>0</v>
      </c>
      <c r="Q40" s="1">
        <f>COUNTIFS(Table2[Sub-Sector],Table3[[#This Row],[Sub-Sector]],Table2[% Away From 52W Low],"&gt;=10")/Table3[[#This Row],[Count]]</f>
        <v>0.5</v>
      </c>
      <c r="R40" s="1">
        <f>COUNTIFS(Table2[Sub-Sector],Table3[[#This Row],[Sub-Sector]],Table2[% Price above 20 EMA],"&gt;=0")/Table3[[#This Row],[Count]]</f>
        <v>0</v>
      </c>
      <c r="S40" s="1">
        <f>COUNTIFS(Table2[Sub-Sector],Table3[[#This Row],[Sub-Sector]],Table2[% Price above 50 EMA],"&gt;=0")/Table3[[#This Row],[Count]]</f>
        <v>0</v>
      </c>
      <c r="T40" s="1">
        <f>COUNTIFS(Table2[Sub-Sector],Table3[[#This Row],[Sub-Sector]],Table2[% Price above 200 EMA],"&gt;=0")/Table3[[#This Row],[Count]]</f>
        <v>0.5</v>
      </c>
      <c r="U40" s="1">
        <f>COUNTIFS(Table2[Sub-Sector],Table3[[#This Row],[Sub-Sector]],Table2[Rate of Change - Zone],"Positive")/Table3[[#This Row],[Count]]</f>
        <v>0.5</v>
      </c>
      <c r="V40" s="1">
        <f>COUNTIFS(Table2[Sub-Sector],Table3[[#This Row],[Sub-Sector]],Table2[Sharpe Ratio],"&gt;=0.10")/Table3[[#This Row],[Count]]</f>
        <v>0</v>
      </c>
      <c r="W4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467.5</v>
      </c>
      <c r="X40">
        <f>_xlfn.RANK.AVG(Table3[[#This Row],[Score]],Table3[Score],1)</f>
        <v>65</v>
      </c>
      <c r="Y4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</v>
      </c>
      <c r="Z40">
        <f>_xlfn.RANK.AVG(Table3[[#This Row],[Score 2 ]],Table3[[Score 2 ]],1)</f>
        <v>39</v>
      </c>
    </row>
    <row r="41" spans="1:26" x14ac:dyDescent="0.3">
      <c r="A41" t="s">
        <v>506</v>
      </c>
      <c r="B41">
        <f>COUNTIFS(Table2[Sub-Sector],Table3[[#This Row],[Sub-Sector]])</f>
        <v>9</v>
      </c>
      <c r="C41" s="1">
        <f>COUNTIFS(Table2[Sub-Sector],Table3[[#This Row],[Sub-Sector]],Table2[Uptrend],"Uptrend")/Table3[[#This Row],[Count]]</f>
        <v>0.66666666666666663</v>
      </c>
      <c r="D41" s="1">
        <f>COUNTIFS(Table2[Sub-Sector],Table3[[#This Row],[Sub-Sector]],Table2[1W Return vs Nifty],"&gt;=5")/Table3[[#This Row],[Count]]</f>
        <v>0</v>
      </c>
      <c r="E41" s="1">
        <f>COUNTIFS(Table2[Sub-Sector],Table3[[#This Row],[Sub-Sector]],Table2[1M Return vs Nifty],"&gt;=5")/Table3[[#This Row],[Count]]</f>
        <v>0.22222222222222221</v>
      </c>
      <c r="F41" s="1">
        <f>COUNTIFS(Table2[Sub-Sector],Table3[[#This Row],[Sub-Sector]],Table2[6M Return vs Nifty],"&gt;=10")/Table3[[#This Row],[Count]]</f>
        <v>0.55555555555555558</v>
      </c>
      <c r="G41" s="1">
        <f>COUNTIFS(Table2[Sub-Sector],Table3[[#This Row],[Sub-Sector]],Table2[1Y Return vs Nifty],"&gt;=10")/Table3[[#This Row],[Count]]</f>
        <v>0.44444444444444442</v>
      </c>
      <c r="H41" s="1">
        <f>COUNTIFS(Table2[Sub-Sector],Table3[[#This Row],[Sub-Sector]],Table2[RSI Exponential â€“ 14D],"&gt;=50")/Table3[[#This Row],[Count]]</f>
        <v>0.33333333333333331</v>
      </c>
      <c r="I41" s="1">
        <f>COUNTIFS(Table2[Sub-Sector],Table3[[#This Row],[Sub-Sector]],Table2[Relative Volume],"&gt;=1")/Table3[[#This Row],[Count]]</f>
        <v>0.1111111111111111</v>
      </c>
      <c r="J41" s="1">
        <f>COUNTIFS(Table2[Sub-Sector],Table3[[#This Row],[Sub-Sector]],Table2[% Away From Day Low],"&gt;=0.05")/Table3[[#This Row],[Count]]</f>
        <v>0</v>
      </c>
      <c r="K41" s="1">
        <f>COUNTIFS(Table2[Sub-Sector],Table3[[#This Row],[Sub-Sector]],Table2[% Away From Day High],"&lt;=0.05")/Table3[[#This Row],[Count]]</f>
        <v>1</v>
      </c>
      <c r="L41" s="1">
        <f>COUNTIFS(Table2[Sub-Sector],Table3[[#This Row],[Sub-Sector]],Table2[% Away From Current Week Low],"&gt;=0.05")/Table3[[#This Row],[Count]]</f>
        <v>0</v>
      </c>
      <c r="M41" s="1">
        <f>COUNTIFS(Table2[Sub-Sector],Table3[[#This Row],[Sub-Sector]],Table2[% Away From Current Week High],"&lt;=0.05")/Table3[[#This Row],[Count]]</f>
        <v>1</v>
      </c>
      <c r="N41" s="1">
        <f>COUNTIFS(Table2[Sub-Sector],Table3[[#This Row],[Sub-Sector]],Table2[% Away From Current Month Low],"&gt;=0.05")/Table3[[#This Row],[Count]]</f>
        <v>0.1111111111111111</v>
      </c>
      <c r="O41" s="1">
        <f>COUNTIFS(Table2[Sub-Sector],Table3[[#This Row],[Sub-Sector]],Table2[% Away From Current Month High],"&lt;=0.05")/Table3[[#This Row],[Count]]</f>
        <v>0.44444444444444442</v>
      </c>
      <c r="P41" s="1">
        <f>COUNTIFS(Table2[Sub-Sector],Table3[[#This Row],[Sub-Sector]],Table2[% Away From 52W High],"&lt;=10")/Table3[[#This Row],[Count]]</f>
        <v>0.22222222222222221</v>
      </c>
      <c r="Q41" s="1">
        <f>COUNTIFS(Table2[Sub-Sector],Table3[[#This Row],[Sub-Sector]],Table2[% Away From 52W Low],"&gt;=10")/Table3[[#This Row],[Count]]</f>
        <v>0.88888888888888884</v>
      </c>
      <c r="R41" s="1">
        <f>COUNTIFS(Table2[Sub-Sector],Table3[[#This Row],[Sub-Sector]],Table2[% Price above 20 EMA],"&gt;=0")/Table3[[#This Row],[Count]]</f>
        <v>0.33333333333333331</v>
      </c>
      <c r="S41" s="1">
        <f>COUNTIFS(Table2[Sub-Sector],Table3[[#This Row],[Sub-Sector]],Table2[% Price above 50 EMA],"&gt;=0")/Table3[[#This Row],[Count]]</f>
        <v>0.33333333333333331</v>
      </c>
      <c r="T41" s="1">
        <f>COUNTIFS(Table2[Sub-Sector],Table3[[#This Row],[Sub-Sector]],Table2[% Price above 200 EMA],"&gt;=0")/Table3[[#This Row],[Count]]</f>
        <v>0.77777777777777779</v>
      </c>
      <c r="U41" s="1">
        <f>COUNTIFS(Table2[Sub-Sector],Table3[[#This Row],[Sub-Sector]],Table2[Rate of Change - Zone],"Positive")/Table3[[#This Row],[Count]]</f>
        <v>0.22222222222222221</v>
      </c>
      <c r="V41" s="1">
        <f>COUNTIFS(Table2[Sub-Sector],Table3[[#This Row],[Sub-Sector]],Table2[Sharpe Ratio],"&gt;=0.10")/Table3[[#This Row],[Count]]</f>
        <v>0.22222222222222221</v>
      </c>
      <c r="W4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330</v>
      </c>
      <c r="X41">
        <f>_xlfn.RANK.AVG(Table3[[#This Row],[Score]],Table3[Score],1)</f>
        <v>38</v>
      </c>
      <c r="Y4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208.5</v>
      </c>
      <c r="Z41">
        <f>_xlfn.RANK.AVG(Table3[[#This Row],[Score 2 ]],Table3[[Score 2 ]],1)</f>
        <v>40</v>
      </c>
    </row>
    <row r="42" spans="1:26" x14ac:dyDescent="0.3">
      <c r="A42" t="s">
        <v>123</v>
      </c>
      <c r="B42">
        <f>COUNTIFS(Table2[Sub-Sector],Table3[[#This Row],[Sub-Sector]])</f>
        <v>9</v>
      </c>
      <c r="C42" s="1">
        <f>COUNTIFS(Table2[Sub-Sector],Table3[[#This Row],[Sub-Sector]],Table2[Uptrend],"Uptrend")/Table3[[#This Row],[Count]]</f>
        <v>0</v>
      </c>
      <c r="D42" s="1">
        <f>COUNTIFS(Table2[Sub-Sector],Table3[[#This Row],[Sub-Sector]],Table2[1W Return vs Nifty],"&gt;=5")/Table3[[#This Row],[Count]]</f>
        <v>0</v>
      </c>
      <c r="E42" s="1">
        <f>COUNTIFS(Table2[Sub-Sector],Table3[[#This Row],[Sub-Sector]],Table2[1M Return vs Nifty],"&gt;=5")/Table3[[#This Row],[Count]]</f>
        <v>0.1111111111111111</v>
      </c>
      <c r="F42" s="1">
        <f>COUNTIFS(Table2[Sub-Sector],Table3[[#This Row],[Sub-Sector]],Table2[6M Return vs Nifty],"&gt;=10")/Table3[[#This Row],[Count]]</f>
        <v>0.44444444444444442</v>
      </c>
      <c r="G42" s="1">
        <f>COUNTIFS(Table2[Sub-Sector],Table3[[#This Row],[Sub-Sector]],Table2[1Y Return vs Nifty],"&gt;=10")/Table3[[#This Row],[Count]]</f>
        <v>0.33333333333333331</v>
      </c>
      <c r="H42" s="1">
        <f>COUNTIFS(Table2[Sub-Sector],Table3[[#This Row],[Sub-Sector]],Table2[RSI Exponential â€“ 14D],"&gt;=50")/Table3[[#This Row],[Count]]</f>
        <v>0</v>
      </c>
      <c r="I42" s="1">
        <f>COUNTIFS(Table2[Sub-Sector],Table3[[#This Row],[Sub-Sector]],Table2[Relative Volume],"&gt;=1")/Table3[[#This Row],[Count]]</f>
        <v>0.33333333333333331</v>
      </c>
      <c r="J42" s="1">
        <f>COUNTIFS(Table2[Sub-Sector],Table3[[#This Row],[Sub-Sector]],Table2[% Away From Day Low],"&gt;=0.05")/Table3[[#This Row],[Count]]</f>
        <v>0</v>
      </c>
      <c r="K42" s="1">
        <f>COUNTIFS(Table2[Sub-Sector],Table3[[#This Row],[Sub-Sector]],Table2[% Away From Day High],"&lt;=0.05")/Table3[[#This Row],[Count]]</f>
        <v>1</v>
      </c>
      <c r="L42" s="1">
        <f>COUNTIFS(Table2[Sub-Sector],Table3[[#This Row],[Sub-Sector]],Table2[% Away From Current Week Low],"&gt;=0.05")/Table3[[#This Row],[Count]]</f>
        <v>0</v>
      </c>
      <c r="M42" s="1">
        <f>COUNTIFS(Table2[Sub-Sector],Table3[[#This Row],[Sub-Sector]],Table2[% Away From Current Week High],"&lt;=0.05")/Table3[[#This Row],[Count]]</f>
        <v>1</v>
      </c>
      <c r="N42" s="1">
        <f>COUNTIFS(Table2[Sub-Sector],Table3[[#This Row],[Sub-Sector]],Table2[% Away From Current Month Low],"&gt;=0.05")/Table3[[#This Row],[Count]]</f>
        <v>0</v>
      </c>
      <c r="O42" s="1">
        <f>COUNTIFS(Table2[Sub-Sector],Table3[[#This Row],[Sub-Sector]],Table2[% Away From Current Month High],"&lt;=0.05")/Table3[[#This Row],[Count]]</f>
        <v>0.1111111111111111</v>
      </c>
      <c r="P42" s="1">
        <f>COUNTIFS(Table2[Sub-Sector],Table3[[#This Row],[Sub-Sector]],Table2[% Away From 52W High],"&lt;=10")/Table3[[#This Row],[Count]]</f>
        <v>0</v>
      </c>
      <c r="Q42" s="1">
        <f>COUNTIFS(Table2[Sub-Sector],Table3[[#This Row],[Sub-Sector]],Table2[% Away From 52W Low],"&gt;=10")/Table3[[#This Row],[Count]]</f>
        <v>0.77777777777777779</v>
      </c>
      <c r="R42" s="1">
        <f>COUNTIFS(Table2[Sub-Sector],Table3[[#This Row],[Sub-Sector]],Table2[% Price above 20 EMA],"&gt;=0")/Table3[[#This Row],[Count]]</f>
        <v>0</v>
      </c>
      <c r="S42" s="1">
        <f>COUNTIFS(Table2[Sub-Sector],Table3[[#This Row],[Sub-Sector]],Table2[% Price above 50 EMA],"&gt;=0")/Table3[[#This Row],[Count]]</f>
        <v>0</v>
      </c>
      <c r="T42" s="1">
        <f>COUNTIFS(Table2[Sub-Sector],Table3[[#This Row],[Sub-Sector]],Table2[% Price above 200 EMA],"&gt;=0")/Table3[[#This Row],[Count]]</f>
        <v>0.44444444444444442</v>
      </c>
      <c r="U42" s="1">
        <f>COUNTIFS(Table2[Sub-Sector],Table3[[#This Row],[Sub-Sector]],Table2[Rate of Change - Zone],"Positive")/Table3[[#This Row],[Count]]</f>
        <v>0.1111111111111111</v>
      </c>
      <c r="V42" s="1">
        <f>COUNTIFS(Table2[Sub-Sector],Table3[[#This Row],[Sub-Sector]],Table2[Sharpe Ratio],"&gt;=0.10")/Table3[[#This Row],[Count]]</f>
        <v>0.22222222222222221</v>
      </c>
      <c r="W4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430</v>
      </c>
      <c r="X42">
        <f>_xlfn.RANK.AVG(Table3[[#This Row],[Score]],Table3[Score],1)</f>
        <v>57</v>
      </c>
      <c r="Y4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211.5</v>
      </c>
      <c r="Z42">
        <f>_xlfn.RANK.AVG(Table3[[#This Row],[Score 2 ]],Table3[[Score 2 ]],1)</f>
        <v>41</v>
      </c>
    </row>
    <row r="43" spans="1:26" x14ac:dyDescent="0.3">
      <c r="A43" t="s">
        <v>141</v>
      </c>
      <c r="B43">
        <f>COUNTIFS(Table2[Sub-Sector],Table3[[#This Row],[Sub-Sector]])</f>
        <v>20</v>
      </c>
      <c r="C43" s="1">
        <f>COUNTIFS(Table2[Sub-Sector],Table3[[#This Row],[Sub-Sector]],Table2[Uptrend],"Uptrend")/Table3[[#This Row],[Count]]</f>
        <v>0.2</v>
      </c>
      <c r="D43" s="1">
        <f>COUNTIFS(Table2[Sub-Sector],Table3[[#This Row],[Sub-Sector]],Table2[1W Return vs Nifty],"&gt;=5")/Table3[[#This Row],[Count]]</f>
        <v>0.05</v>
      </c>
      <c r="E43" s="1">
        <f>COUNTIFS(Table2[Sub-Sector],Table3[[#This Row],[Sub-Sector]],Table2[1M Return vs Nifty],"&gt;=5")/Table3[[#This Row],[Count]]</f>
        <v>0.2</v>
      </c>
      <c r="F43" s="1">
        <f>COUNTIFS(Table2[Sub-Sector],Table3[[#This Row],[Sub-Sector]],Table2[6M Return vs Nifty],"&gt;=10")/Table3[[#This Row],[Count]]</f>
        <v>0.15</v>
      </c>
      <c r="G43" s="1">
        <f>COUNTIFS(Table2[Sub-Sector],Table3[[#This Row],[Sub-Sector]],Table2[1Y Return vs Nifty],"&gt;=10")/Table3[[#This Row],[Count]]</f>
        <v>0.6</v>
      </c>
      <c r="H43" s="1">
        <f>COUNTIFS(Table2[Sub-Sector],Table3[[#This Row],[Sub-Sector]],Table2[RSI Exponential â€“ 14D],"&gt;=50")/Table3[[#This Row],[Count]]</f>
        <v>0.2</v>
      </c>
      <c r="I43" s="1">
        <f>COUNTIFS(Table2[Sub-Sector],Table3[[#This Row],[Sub-Sector]],Table2[Relative Volume],"&gt;=1")/Table3[[#This Row],[Count]]</f>
        <v>0.3</v>
      </c>
      <c r="J43" s="1">
        <f>COUNTIFS(Table2[Sub-Sector],Table3[[#This Row],[Sub-Sector]],Table2[% Away From Day Low],"&gt;=0.05")/Table3[[#This Row],[Count]]</f>
        <v>0.05</v>
      </c>
      <c r="K43" s="1">
        <f>COUNTIFS(Table2[Sub-Sector],Table3[[#This Row],[Sub-Sector]],Table2[% Away From Day High],"&lt;=0.05")/Table3[[#This Row],[Count]]</f>
        <v>0.9</v>
      </c>
      <c r="L43" s="1">
        <f>COUNTIFS(Table2[Sub-Sector],Table3[[#This Row],[Sub-Sector]],Table2[% Away From Current Week Low],"&gt;=0.05")/Table3[[#This Row],[Count]]</f>
        <v>0.05</v>
      </c>
      <c r="M43" s="1">
        <f>COUNTIFS(Table2[Sub-Sector],Table3[[#This Row],[Sub-Sector]],Table2[% Away From Current Week High],"&lt;=0.05")/Table3[[#This Row],[Count]]</f>
        <v>0.9</v>
      </c>
      <c r="N43" s="1">
        <f>COUNTIFS(Table2[Sub-Sector],Table3[[#This Row],[Sub-Sector]],Table2[% Away From Current Month Low],"&gt;=0.05")/Table3[[#This Row],[Count]]</f>
        <v>0.3</v>
      </c>
      <c r="O43" s="1">
        <f>COUNTIFS(Table2[Sub-Sector],Table3[[#This Row],[Sub-Sector]],Table2[% Away From Current Month High],"&lt;=0.05")/Table3[[#This Row],[Count]]</f>
        <v>0.15</v>
      </c>
      <c r="P43" s="1">
        <f>COUNTIFS(Table2[Sub-Sector],Table3[[#This Row],[Sub-Sector]],Table2[% Away From 52W High],"&lt;=10")/Table3[[#This Row],[Count]]</f>
        <v>0.15</v>
      </c>
      <c r="Q43" s="1">
        <f>COUNTIFS(Table2[Sub-Sector],Table3[[#This Row],[Sub-Sector]],Table2[% Away From 52W Low],"&gt;=10")/Table3[[#This Row],[Count]]</f>
        <v>0.85</v>
      </c>
      <c r="R43" s="1">
        <f>COUNTIFS(Table2[Sub-Sector],Table3[[#This Row],[Sub-Sector]],Table2[% Price above 20 EMA],"&gt;=0")/Table3[[#This Row],[Count]]</f>
        <v>0.2</v>
      </c>
      <c r="S43" s="1">
        <f>COUNTIFS(Table2[Sub-Sector],Table3[[#This Row],[Sub-Sector]],Table2[% Price above 50 EMA],"&gt;=0")/Table3[[#This Row],[Count]]</f>
        <v>0.15</v>
      </c>
      <c r="T43" s="1">
        <f>COUNTIFS(Table2[Sub-Sector],Table3[[#This Row],[Sub-Sector]],Table2[% Price above 200 EMA],"&gt;=0")/Table3[[#This Row],[Count]]</f>
        <v>0.35</v>
      </c>
      <c r="U43" s="1">
        <f>COUNTIFS(Table2[Sub-Sector],Table3[[#This Row],[Sub-Sector]],Table2[Rate of Change - Zone],"Positive")/Table3[[#This Row],[Count]]</f>
        <v>0.2</v>
      </c>
      <c r="V43" s="1">
        <f>COUNTIFS(Table2[Sub-Sector],Table3[[#This Row],[Sub-Sector]],Table2[Sharpe Ratio],"&gt;=0.10")/Table3[[#This Row],[Count]]</f>
        <v>0.4</v>
      </c>
      <c r="W4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322</v>
      </c>
      <c r="X43">
        <f>_xlfn.RANK.AVG(Table3[[#This Row],[Score]],Table3[Score],1)</f>
        <v>34</v>
      </c>
      <c r="Y4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214</v>
      </c>
      <c r="Z43">
        <f>_xlfn.RANK.AVG(Table3[[#This Row],[Score 2 ]],Table3[[Score 2 ]],1)</f>
        <v>42.5</v>
      </c>
    </row>
    <row r="44" spans="1:26" x14ac:dyDescent="0.3">
      <c r="A44" t="s">
        <v>800</v>
      </c>
      <c r="B44">
        <f>COUNTIFS(Table2[Sub-Sector],Table3[[#This Row],[Sub-Sector]])</f>
        <v>5</v>
      </c>
      <c r="C44" s="1">
        <f>COUNTIFS(Table2[Sub-Sector],Table3[[#This Row],[Sub-Sector]],Table2[Uptrend],"Uptrend")/Table3[[#This Row],[Count]]</f>
        <v>0.2</v>
      </c>
      <c r="D44" s="1">
        <f>COUNTIFS(Table2[Sub-Sector],Table3[[#This Row],[Sub-Sector]],Table2[1W Return vs Nifty],"&gt;=5")/Table3[[#This Row],[Count]]</f>
        <v>0</v>
      </c>
      <c r="E44" s="1">
        <f>COUNTIFS(Table2[Sub-Sector],Table3[[#This Row],[Sub-Sector]],Table2[1M Return vs Nifty],"&gt;=5")/Table3[[#This Row],[Count]]</f>
        <v>0</v>
      </c>
      <c r="F44" s="1">
        <f>COUNTIFS(Table2[Sub-Sector],Table3[[#This Row],[Sub-Sector]],Table2[6M Return vs Nifty],"&gt;=10")/Table3[[#This Row],[Count]]</f>
        <v>0.2</v>
      </c>
      <c r="G44" s="1">
        <f>COUNTIFS(Table2[Sub-Sector],Table3[[#This Row],[Sub-Sector]],Table2[1Y Return vs Nifty],"&gt;=10")/Table3[[#This Row],[Count]]</f>
        <v>0.4</v>
      </c>
      <c r="H44" s="1">
        <f>COUNTIFS(Table2[Sub-Sector],Table3[[#This Row],[Sub-Sector]],Table2[RSI Exponential â€“ 14D],"&gt;=50")/Table3[[#This Row],[Count]]</f>
        <v>0</v>
      </c>
      <c r="I44" s="1">
        <f>COUNTIFS(Table2[Sub-Sector],Table3[[#This Row],[Sub-Sector]],Table2[Relative Volume],"&gt;=1")/Table3[[#This Row],[Count]]</f>
        <v>0.4</v>
      </c>
      <c r="J44" s="1">
        <f>COUNTIFS(Table2[Sub-Sector],Table3[[#This Row],[Sub-Sector]],Table2[% Away From Day Low],"&gt;=0.05")/Table3[[#This Row],[Count]]</f>
        <v>0</v>
      </c>
      <c r="K44" s="1">
        <f>COUNTIFS(Table2[Sub-Sector],Table3[[#This Row],[Sub-Sector]],Table2[% Away From Day High],"&lt;=0.05")/Table3[[#This Row],[Count]]</f>
        <v>1</v>
      </c>
      <c r="L44" s="1">
        <f>COUNTIFS(Table2[Sub-Sector],Table3[[#This Row],[Sub-Sector]],Table2[% Away From Current Week Low],"&gt;=0.05")/Table3[[#This Row],[Count]]</f>
        <v>0</v>
      </c>
      <c r="M44" s="1">
        <f>COUNTIFS(Table2[Sub-Sector],Table3[[#This Row],[Sub-Sector]],Table2[% Away From Current Week High],"&lt;=0.05")/Table3[[#This Row],[Count]]</f>
        <v>1</v>
      </c>
      <c r="N44" s="1">
        <f>COUNTIFS(Table2[Sub-Sector],Table3[[#This Row],[Sub-Sector]],Table2[% Away From Current Month Low],"&gt;=0.05")/Table3[[#This Row],[Count]]</f>
        <v>0</v>
      </c>
      <c r="O44" s="1">
        <f>COUNTIFS(Table2[Sub-Sector],Table3[[#This Row],[Sub-Sector]],Table2[% Away From Current Month High],"&lt;=0.05")/Table3[[#This Row],[Count]]</f>
        <v>0.2</v>
      </c>
      <c r="P44" s="1">
        <f>COUNTIFS(Table2[Sub-Sector],Table3[[#This Row],[Sub-Sector]],Table2[% Away From 52W High],"&lt;=10")/Table3[[#This Row],[Count]]</f>
        <v>0</v>
      </c>
      <c r="Q44" s="1">
        <f>COUNTIFS(Table2[Sub-Sector],Table3[[#This Row],[Sub-Sector]],Table2[% Away From 52W Low],"&gt;=10")/Table3[[#This Row],[Count]]</f>
        <v>1</v>
      </c>
      <c r="R44" s="1">
        <f>COUNTIFS(Table2[Sub-Sector],Table3[[#This Row],[Sub-Sector]],Table2[% Price above 20 EMA],"&gt;=0")/Table3[[#This Row],[Count]]</f>
        <v>0</v>
      </c>
      <c r="S44" s="1">
        <f>COUNTIFS(Table2[Sub-Sector],Table3[[#This Row],[Sub-Sector]],Table2[% Price above 50 EMA],"&gt;=0")/Table3[[#This Row],[Count]]</f>
        <v>0</v>
      </c>
      <c r="T44" s="1">
        <f>COUNTIFS(Table2[Sub-Sector],Table3[[#This Row],[Sub-Sector]],Table2[% Price above 200 EMA],"&gt;=0")/Table3[[#This Row],[Count]]</f>
        <v>0.4</v>
      </c>
      <c r="U44" s="1">
        <f>COUNTIFS(Table2[Sub-Sector],Table3[[#This Row],[Sub-Sector]],Table2[Rate of Change - Zone],"Positive")/Table3[[#This Row],[Count]]</f>
        <v>0.2</v>
      </c>
      <c r="V44" s="1">
        <f>COUNTIFS(Table2[Sub-Sector],Table3[[#This Row],[Sub-Sector]],Table2[Sharpe Ratio],"&gt;=0.10")/Table3[[#This Row],[Count]]</f>
        <v>1</v>
      </c>
      <c r="W4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429</v>
      </c>
      <c r="X44">
        <f>_xlfn.RANK.AVG(Table3[[#This Row],[Score]],Table3[Score],1)</f>
        <v>56</v>
      </c>
      <c r="Y4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214</v>
      </c>
      <c r="Z44">
        <f>_xlfn.RANK.AVG(Table3[[#This Row],[Score 2 ]],Table3[[Score 2 ]],1)</f>
        <v>42.5</v>
      </c>
    </row>
    <row r="45" spans="1:26" x14ac:dyDescent="0.3">
      <c r="A45" t="s">
        <v>60</v>
      </c>
      <c r="B45">
        <f>COUNTIFS(Table2[Sub-Sector],Table3[[#This Row],[Sub-Sector]])</f>
        <v>4</v>
      </c>
      <c r="C45" s="1">
        <f>COUNTIFS(Table2[Sub-Sector],Table3[[#This Row],[Sub-Sector]],Table2[Uptrend],"Uptrend")/Table3[[#This Row],[Count]]</f>
        <v>0</v>
      </c>
      <c r="D45" s="1">
        <f>COUNTIFS(Table2[Sub-Sector],Table3[[#This Row],[Sub-Sector]],Table2[1W Return vs Nifty],"&gt;=5")/Table3[[#This Row],[Count]]</f>
        <v>0</v>
      </c>
      <c r="E45" s="1">
        <f>COUNTIFS(Table2[Sub-Sector],Table3[[#This Row],[Sub-Sector]],Table2[1M Return vs Nifty],"&gt;=5")/Table3[[#This Row],[Count]]</f>
        <v>0.25</v>
      </c>
      <c r="F45" s="1">
        <f>COUNTIFS(Table2[Sub-Sector],Table3[[#This Row],[Sub-Sector]],Table2[6M Return vs Nifty],"&gt;=10")/Table3[[#This Row],[Count]]</f>
        <v>0</v>
      </c>
      <c r="G45" s="1">
        <f>COUNTIFS(Table2[Sub-Sector],Table3[[#This Row],[Sub-Sector]],Table2[1Y Return vs Nifty],"&gt;=10")/Table3[[#This Row],[Count]]</f>
        <v>0.5</v>
      </c>
      <c r="H45" s="1">
        <f>COUNTIFS(Table2[Sub-Sector],Table3[[#This Row],[Sub-Sector]],Table2[RSI Exponential â€“ 14D],"&gt;=50")/Table3[[#This Row],[Count]]</f>
        <v>0</v>
      </c>
      <c r="I45" s="1">
        <f>COUNTIFS(Table2[Sub-Sector],Table3[[#This Row],[Sub-Sector]],Table2[Relative Volume],"&gt;=1")/Table3[[#This Row],[Count]]</f>
        <v>0.5</v>
      </c>
      <c r="J45" s="1">
        <f>COUNTIFS(Table2[Sub-Sector],Table3[[#This Row],[Sub-Sector]],Table2[% Away From Day Low],"&gt;=0.05")/Table3[[#This Row],[Count]]</f>
        <v>0</v>
      </c>
      <c r="K45" s="1">
        <f>COUNTIFS(Table2[Sub-Sector],Table3[[#This Row],[Sub-Sector]],Table2[% Away From Day High],"&lt;=0.05")/Table3[[#This Row],[Count]]</f>
        <v>1</v>
      </c>
      <c r="L45" s="1">
        <f>COUNTIFS(Table2[Sub-Sector],Table3[[#This Row],[Sub-Sector]],Table2[% Away From Current Week Low],"&gt;=0.05")/Table3[[#This Row],[Count]]</f>
        <v>0</v>
      </c>
      <c r="M45" s="1">
        <f>COUNTIFS(Table2[Sub-Sector],Table3[[#This Row],[Sub-Sector]],Table2[% Away From Current Week High],"&lt;=0.05")/Table3[[#This Row],[Count]]</f>
        <v>1</v>
      </c>
      <c r="N45" s="1">
        <f>COUNTIFS(Table2[Sub-Sector],Table3[[#This Row],[Sub-Sector]],Table2[% Away From Current Month Low],"&gt;=0.05")/Table3[[#This Row],[Count]]</f>
        <v>0</v>
      </c>
      <c r="O45" s="1">
        <f>COUNTIFS(Table2[Sub-Sector],Table3[[#This Row],[Sub-Sector]],Table2[% Away From Current Month High],"&lt;=0.05")/Table3[[#This Row],[Count]]</f>
        <v>0.25</v>
      </c>
      <c r="P45" s="1">
        <f>COUNTIFS(Table2[Sub-Sector],Table3[[#This Row],[Sub-Sector]],Table2[% Away From 52W High],"&lt;=10")/Table3[[#This Row],[Count]]</f>
        <v>0</v>
      </c>
      <c r="Q45" s="1">
        <f>COUNTIFS(Table2[Sub-Sector],Table3[[#This Row],[Sub-Sector]],Table2[% Away From 52W Low],"&gt;=10")/Table3[[#This Row],[Count]]</f>
        <v>1</v>
      </c>
      <c r="R45" s="1">
        <f>COUNTIFS(Table2[Sub-Sector],Table3[[#This Row],[Sub-Sector]],Table2[% Price above 20 EMA],"&gt;=0")/Table3[[#This Row],[Count]]</f>
        <v>0</v>
      </c>
      <c r="S45" s="1">
        <f>COUNTIFS(Table2[Sub-Sector],Table3[[#This Row],[Sub-Sector]],Table2[% Price above 50 EMA],"&gt;=0")/Table3[[#This Row],[Count]]</f>
        <v>0</v>
      </c>
      <c r="T45" s="1">
        <f>COUNTIFS(Table2[Sub-Sector],Table3[[#This Row],[Sub-Sector]],Table2[% Price above 200 EMA],"&gt;=0")/Table3[[#This Row],[Count]]</f>
        <v>0.25</v>
      </c>
      <c r="U45" s="1">
        <f>COUNTIFS(Table2[Sub-Sector],Table3[[#This Row],[Sub-Sector]],Table2[Rate of Change - Zone],"Positive")/Table3[[#This Row],[Count]]</f>
        <v>0.25</v>
      </c>
      <c r="V45" s="1">
        <f>COUNTIFS(Table2[Sub-Sector],Table3[[#This Row],[Sub-Sector]],Table2[Sharpe Ratio],"&gt;=0.10")/Table3[[#This Row],[Count]]</f>
        <v>0.5</v>
      </c>
      <c r="W4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413.5</v>
      </c>
      <c r="X45">
        <f>_xlfn.RANK.AVG(Table3[[#This Row],[Score]],Table3[Score],1)</f>
        <v>52</v>
      </c>
      <c r="Y4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216</v>
      </c>
      <c r="Z45">
        <f>_xlfn.RANK.AVG(Table3[[#This Row],[Score 2 ]],Table3[[Score 2 ]],1)</f>
        <v>44</v>
      </c>
    </row>
    <row r="46" spans="1:26" x14ac:dyDescent="0.3">
      <c r="A46" t="s">
        <v>234</v>
      </c>
      <c r="B46">
        <f>COUNTIFS(Table2[Sub-Sector],Table3[[#This Row],[Sub-Sector]])</f>
        <v>3</v>
      </c>
      <c r="C46" s="1">
        <f>COUNTIFS(Table2[Sub-Sector],Table3[[#This Row],[Sub-Sector]],Table2[Uptrend],"Uptrend")/Table3[[#This Row],[Count]]</f>
        <v>0.33333333333333331</v>
      </c>
      <c r="D46" s="1">
        <f>COUNTIFS(Table2[Sub-Sector],Table3[[#This Row],[Sub-Sector]],Table2[1W Return vs Nifty],"&gt;=5")/Table3[[#This Row],[Count]]</f>
        <v>0</v>
      </c>
      <c r="E46" s="1">
        <f>COUNTIFS(Table2[Sub-Sector],Table3[[#This Row],[Sub-Sector]],Table2[1M Return vs Nifty],"&gt;=5")/Table3[[#This Row],[Count]]</f>
        <v>0</v>
      </c>
      <c r="F46" s="1">
        <f>COUNTIFS(Table2[Sub-Sector],Table3[[#This Row],[Sub-Sector]],Table2[6M Return vs Nifty],"&gt;=10")/Table3[[#This Row],[Count]]</f>
        <v>0.33333333333333331</v>
      </c>
      <c r="G46" s="1">
        <f>COUNTIFS(Table2[Sub-Sector],Table3[[#This Row],[Sub-Sector]],Table2[1Y Return vs Nifty],"&gt;=10")/Table3[[#This Row],[Count]]</f>
        <v>0.66666666666666663</v>
      </c>
      <c r="H46" s="1">
        <f>COUNTIFS(Table2[Sub-Sector],Table3[[#This Row],[Sub-Sector]],Table2[RSI Exponential â€“ 14D],"&gt;=50")/Table3[[#This Row],[Count]]</f>
        <v>0</v>
      </c>
      <c r="I46" s="1">
        <f>COUNTIFS(Table2[Sub-Sector],Table3[[#This Row],[Sub-Sector]],Table2[Relative Volume],"&gt;=1")/Table3[[#This Row],[Count]]</f>
        <v>0.33333333333333331</v>
      </c>
      <c r="J46" s="1">
        <f>COUNTIFS(Table2[Sub-Sector],Table3[[#This Row],[Sub-Sector]],Table2[% Away From Day Low],"&gt;=0.05")/Table3[[#This Row],[Count]]</f>
        <v>0</v>
      </c>
      <c r="K46" s="1">
        <f>COUNTIFS(Table2[Sub-Sector],Table3[[#This Row],[Sub-Sector]],Table2[% Away From Day High],"&lt;=0.05")/Table3[[#This Row],[Count]]</f>
        <v>0.66666666666666663</v>
      </c>
      <c r="L46" s="1">
        <f>COUNTIFS(Table2[Sub-Sector],Table3[[#This Row],[Sub-Sector]],Table2[% Away From Current Week Low],"&gt;=0.05")/Table3[[#This Row],[Count]]</f>
        <v>0</v>
      </c>
      <c r="M46" s="1">
        <f>COUNTIFS(Table2[Sub-Sector],Table3[[#This Row],[Sub-Sector]],Table2[% Away From Current Week High],"&lt;=0.05")/Table3[[#This Row],[Count]]</f>
        <v>0.66666666666666663</v>
      </c>
      <c r="N46" s="1">
        <f>COUNTIFS(Table2[Sub-Sector],Table3[[#This Row],[Sub-Sector]],Table2[% Away From Current Month Low],"&gt;=0.05")/Table3[[#This Row],[Count]]</f>
        <v>0</v>
      </c>
      <c r="O46" s="1">
        <f>COUNTIFS(Table2[Sub-Sector],Table3[[#This Row],[Sub-Sector]],Table2[% Away From Current Month High],"&lt;=0.05")/Table3[[#This Row],[Count]]</f>
        <v>0</v>
      </c>
      <c r="P46" s="1">
        <f>COUNTIFS(Table2[Sub-Sector],Table3[[#This Row],[Sub-Sector]],Table2[% Away From 52W High],"&lt;=10")/Table3[[#This Row],[Count]]</f>
        <v>0</v>
      </c>
      <c r="Q46" s="1">
        <f>COUNTIFS(Table2[Sub-Sector],Table3[[#This Row],[Sub-Sector]],Table2[% Away From 52W Low],"&gt;=10")/Table3[[#This Row],[Count]]</f>
        <v>1</v>
      </c>
      <c r="R46" s="1">
        <f>COUNTIFS(Table2[Sub-Sector],Table3[[#This Row],[Sub-Sector]],Table2[% Price above 20 EMA],"&gt;=0")/Table3[[#This Row],[Count]]</f>
        <v>0</v>
      </c>
      <c r="S46" s="1">
        <f>COUNTIFS(Table2[Sub-Sector],Table3[[#This Row],[Sub-Sector]],Table2[% Price above 50 EMA],"&gt;=0")/Table3[[#This Row],[Count]]</f>
        <v>0</v>
      </c>
      <c r="T46" s="1">
        <f>COUNTIFS(Table2[Sub-Sector],Table3[[#This Row],[Sub-Sector]],Table2[% Price above 200 EMA],"&gt;=0")/Table3[[#This Row],[Count]]</f>
        <v>0.66666666666666663</v>
      </c>
      <c r="U46" s="1">
        <f>COUNTIFS(Table2[Sub-Sector],Table3[[#This Row],[Sub-Sector]],Table2[Rate of Change - Zone],"Positive")/Table3[[#This Row],[Count]]</f>
        <v>0</v>
      </c>
      <c r="V46" s="1">
        <f>COUNTIFS(Table2[Sub-Sector],Table3[[#This Row],[Sub-Sector]],Table2[Sharpe Ratio],"&gt;=0.10")/Table3[[#This Row],[Count]]</f>
        <v>0.33333333333333331</v>
      </c>
      <c r="W4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415</v>
      </c>
      <c r="X46">
        <f>_xlfn.RANK.AVG(Table3[[#This Row],[Score]],Table3[Score],1)</f>
        <v>53</v>
      </c>
      <c r="Y4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216.5</v>
      </c>
      <c r="Z46">
        <f>_xlfn.RANK.AVG(Table3[[#This Row],[Score 2 ]],Table3[[Score 2 ]],1)</f>
        <v>45</v>
      </c>
    </row>
    <row r="47" spans="1:26" x14ac:dyDescent="0.3">
      <c r="A47" t="s">
        <v>1138</v>
      </c>
      <c r="B47">
        <f>COUNTIFS(Table2[Sub-Sector],Table3[[#This Row],[Sub-Sector]])</f>
        <v>1</v>
      </c>
      <c r="C47" s="1">
        <f>COUNTIFS(Table2[Sub-Sector],Table3[[#This Row],[Sub-Sector]],Table2[Uptrend],"Uptrend")/Table3[[#This Row],[Count]]</f>
        <v>1</v>
      </c>
      <c r="D47" s="1">
        <f>COUNTIFS(Table2[Sub-Sector],Table3[[#This Row],[Sub-Sector]],Table2[1W Return vs Nifty],"&gt;=5")/Table3[[#This Row],[Count]]</f>
        <v>0</v>
      </c>
      <c r="E47" s="1">
        <f>COUNTIFS(Table2[Sub-Sector],Table3[[#This Row],[Sub-Sector]],Table2[1M Return vs Nifty],"&gt;=5")/Table3[[#This Row],[Count]]</f>
        <v>0</v>
      </c>
      <c r="F47" s="1">
        <f>COUNTIFS(Table2[Sub-Sector],Table3[[#This Row],[Sub-Sector]],Table2[6M Return vs Nifty],"&gt;=10")/Table3[[#This Row],[Count]]</f>
        <v>1</v>
      </c>
      <c r="G47" s="1">
        <f>COUNTIFS(Table2[Sub-Sector],Table3[[#This Row],[Sub-Sector]],Table2[1Y Return vs Nifty],"&gt;=10")/Table3[[#This Row],[Count]]</f>
        <v>1</v>
      </c>
      <c r="H47" s="1">
        <f>COUNTIFS(Table2[Sub-Sector],Table3[[#This Row],[Sub-Sector]],Table2[RSI Exponential â€“ 14D],"&gt;=50")/Table3[[#This Row],[Count]]</f>
        <v>0</v>
      </c>
      <c r="I47" s="1">
        <f>COUNTIFS(Table2[Sub-Sector],Table3[[#This Row],[Sub-Sector]],Table2[Relative Volume],"&gt;=1")/Table3[[#This Row],[Count]]</f>
        <v>0</v>
      </c>
      <c r="J47" s="1">
        <f>COUNTIFS(Table2[Sub-Sector],Table3[[#This Row],[Sub-Sector]],Table2[% Away From Day Low],"&gt;=0.05")/Table3[[#This Row],[Count]]</f>
        <v>0</v>
      </c>
      <c r="K47" s="1">
        <f>COUNTIFS(Table2[Sub-Sector],Table3[[#This Row],[Sub-Sector]],Table2[% Away From Day High],"&lt;=0.05")/Table3[[#This Row],[Count]]</f>
        <v>1</v>
      </c>
      <c r="L47" s="1">
        <f>COUNTIFS(Table2[Sub-Sector],Table3[[#This Row],[Sub-Sector]],Table2[% Away From Current Week Low],"&gt;=0.05")/Table3[[#This Row],[Count]]</f>
        <v>0</v>
      </c>
      <c r="M47" s="1">
        <f>COUNTIFS(Table2[Sub-Sector],Table3[[#This Row],[Sub-Sector]],Table2[% Away From Current Week High],"&lt;=0.05")/Table3[[#This Row],[Count]]</f>
        <v>1</v>
      </c>
      <c r="N47" s="1">
        <f>COUNTIFS(Table2[Sub-Sector],Table3[[#This Row],[Sub-Sector]],Table2[% Away From Current Month Low],"&gt;=0.05")/Table3[[#This Row],[Count]]</f>
        <v>0</v>
      </c>
      <c r="O47" s="1">
        <f>COUNTIFS(Table2[Sub-Sector],Table3[[#This Row],[Sub-Sector]],Table2[% Away From Current Month High],"&lt;=0.05")/Table3[[#This Row],[Count]]</f>
        <v>0</v>
      </c>
      <c r="P47" s="1">
        <f>COUNTIFS(Table2[Sub-Sector],Table3[[#This Row],[Sub-Sector]],Table2[% Away From 52W High],"&lt;=10")/Table3[[#This Row],[Count]]</f>
        <v>0</v>
      </c>
      <c r="Q47" s="1">
        <f>COUNTIFS(Table2[Sub-Sector],Table3[[#This Row],[Sub-Sector]],Table2[% Away From 52W Low],"&gt;=10")/Table3[[#This Row],[Count]]</f>
        <v>1</v>
      </c>
      <c r="R47" s="1">
        <f>COUNTIFS(Table2[Sub-Sector],Table3[[#This Row],[Sub-Sector]],Table2[% Price above 20 EMA],"&gt;=0")/Table3[[#This Row],[Count]]</f>
        <v>1</v>
      </c>
      <c r="S47" s="1">
        <f>COUNTIFS(Table2[Sub-Sector],Table3[[#This Row],[Sub-Sector]],Table2[% Price above 50 EMA],"&gt;=0")/Table3[[#This Row],[Count]]</f>
        <v>1</v>
      </c>
      <c r="T47" s="1">
        <f>COUNTIFS(Table2[Sub-Sector],Table3[[#This Row],[Sub-Sector]],Table2[% Price above 200 EMA],"&gt;=0")/Table3[[#This Row],[Count]]</f>
        <v>1</v>
      </c>
      <c r="U47" s="1">
        <f>COUNTIFS(Table2[Sub-Sector],Table3[[#This Row],[Sub-Sector]],Table2[Rate of Change - Zone],"Positive")/Table3[[#This Row],[Count]]</f>
        <v>0</v>
      </c>
      <c r="V47" s="1">
        <f>COUNTIFS(Table2[Sub-Sector],Table3[[#This Row],[Sub-Sector]],Table2[Sharpe Ratio],"&gt;=0.10")/Table3[[#This Row],[Count]]</f>
        <v>1</v>
      </c>
      <c r="W4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390</v>
      </c>
      <c r="X47">
        <f>_xlfn.RANK.AVG(Table3[[#This Row],[Score]],Table3[Score],1)</f>
        <v>46</v>
      </c>
      <c r="Y4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217.5</v>
      </c>
      <c r="Z47">
        <f>_xlfn.RANK.AVG(Table3[[#This Row],[Score 2 ]],Table3[[Score 2 ]],1)</f>
        <v>46</v>
      </c>
    </row>
    <row r="48" spans="1:26" x14ac:dyDescent="0.3">
      <c r="A48" t="s">
        <v>163</v>
      </c>
      <c r="B48">
        <f>COUNTIFS(Table2[Sub-Sector],Table3[[#This Row],[Sub-Sector]])</f>
        <v>9</v>
      </c>
      <c r="C48" s="1">
        <f>COUNTIFS(Table2[Sub-Sector],Table3[[#This Row],[Sub-Sector]],Table2[Uptrend],"Uptrend")/Table3[[#This Row],[Count]]</f>
        <v>0.22222222222222221</v>
      </c>
      <c r="D48" s="1">
        <f>COUNTIFS(Table2[Sub-Sector],Table3[[#This Row],[Sub-Sector]],Table2[1W Return vs Nifty],"&gt;=5")/Table3[[#This Row],[Count]]</f>
        <v>0.1111111111111111</v>
      </c>
      <c r="E48" s="1">
        <f>COUNTIFS(Table2[Sub-Sector],Table3[[#This Row],[Sub-Sector]],Table2[1M Return vs Nifty],"&gt;=5")/Table3[[#This Row],[Count]]</f>
        <v>0.22222222222222221</v>
      </c>
      <c r="F48" s="1">
        <f>COUNTIFS(Table2[Sub-Sector],Table3[[#This Row],[Sub-Sector]],Table2[6M Return vs Nifty],"&gt;=10")/Table3[[#This Row],[Count]]</f>
        <v>0.66666666666666663</v>
      </c>
      <c r="G48" s="1">
        <f>COUNTIFS(Table2[Sub-Sector],Table3[[#This Row],[Sub-Sector]],Table2[1Y Return vs Nifty],"&gt;=10")/Table3[[#This Row],[Count]]</f>
        <v>0.44444444444444442</v>
      </c>
      <c r="H48" s="1">
        <f>COUNTIFS(Table2[Sub-Sector],Table3[[#This Row],[Sub-Sector]],Table2[RSI Exponential â€“ 14D],"&gt;=50")/Table3[[#This Row],[Count]]</f>
        <v>0.22222222222222221</v>
      </c>
      <c r="I48" s="1">
        <f>COUNTIFS(Table2[Sub-Sector],Table3[[#This Row],[Sub-Sector]],Table2[Relative Volume],"&gt;=1")/Table3[[#This Row],[Count]]</f>
        <v>0.33333333333333331</v>
      </c>
      <c r="J48" s="1">
        <f>COUNTIFS(Table2[Sub-Sector],Table3[[#This Row],[Sub-Sector]],Table2[% Away From Day Low],"&gt;=0.05")/Table3[[#This Row],[Count]]</f>
        <v>0.1111111111111111</v>
      </c>
      <c r="K48" s="1">
        <f>COUNTIFS(Table2[Sub-Sector],Table3[[#This Row],[Sub-Sector]],Table2[% Away From Day High],"&lt;=0.05")/Table3[[#This Row],[Count]]</f>
        <v>0.66666666666666663</v>
      </c>
      <c r="L48" s="1">
        <f>COUNTIFS(Table2[Sub-Sector],Table3[[#This Row],[Sub-Sector]],Table2[% Away From Current Week Low],"&gt;=0.05")/Table3[[#This Row],[Count]]</f>
        <v>0.1111111111111111</v>
      </c>
      <c r="M48" s="1">
        <f>COUNTIFS(Table2[Sub-Sector],Table3[[#This Row],[Sub-Sector]],Table2[% Away From Current Week High],"&lt;=0.05")/Table3[[#This Row],[Count]]</f>
        <v>0.66666666666666663</v>
      </c>
      <c r="N48" s="1">
        <f>COUNTIFS(Table2[Sub-Sector],Table3[[#This Row],[Sub-Sector]],Table2[% Away From Current Month Low],"&gt;=0.05")/Table3[[#This Row],[Count]]</f>
        <v>0.1111111111111111</v>
      </c>
      <c r="O48" s="1">
        <f>COUNTIFS(Table2[Sub-Sector],Table3[[#This Row],[Sub-Sector]],Table2[% Away From Current Month High],"&lt;=0.05")/Table3[[#This Row],[Count]]</f>
        <v>0</v>
      </c>
      <c r="P48" s="1">
        <f>COUNTIFS(Table2[Sub-Sector],Table3[[#This Row],[Sub-Sector]],Table2[% Away From 52W High],"&lt;=10")/Table3[[#This Row],[Count]]</f>
        <v>0.1111111111111111</v>
      </c>
      <c r="Q48" s="1">
        <f>COUNTIFS(Table2[Sub-Sector],Table3[[#This Row],[Sub-Sector]],Table2[% Away From 52W Low],"&gt;=10")/Table3[[#This Row],[Count]]</f>
        <v>0.88888888888888884</v>
      </c>
      <c r="R48" s="1">
        <f>COUNTIFS(Table2[Sub-Sector],Table3[[#This Row],[Sub-Sector]],Table2[% Price above 20 EMA],"&gt;=0")/Table3[[#This Row],[Count]]</f>
        <v>0.1111111111111111</v>
      </c>
      <c r="S48" s="1">
        <f>COUNTIFS(Table2[Sub-Sector],Table3[[#This Row],[Sub-Sector]],Table2[% Price above 50 EMA],"&gt;=0")/Table3[[#This Row],[Count]]</f>
        <v>0.1111111111111111</v>
      </c>
      <c r="T48" s="1">
        <f>COUNTIFS(Table2[Sub-Sector],Table3[[#This Row],[Sub-Sector]],Table2[% Price above 200 EMA],"&gt;=0")/Table3[[#This Row],[Count]]</f>
        <v>0.66666666666666663</v>
      </c>
      <c r="U48" s="1">
        <f>COUNTIFS(Table2[Sub-Sector],Table3[[#This Row],[Sub-Sector]],Table2[Rate of Change - Zone],"Positive")/Table3[[#This Row],[Count]]</f>
        <v>0</v>
      </c>
      <c r="V48" s="1">
        <f>COUNTIFS(Table2[Sub-Sector],Table3[[#This Row],[Sub-Sector]],Table2[Sharpe Ratio],"&gt;=0.10")/Table3[[#This Row],[Count]]</f>
        <v>0</v>
      </c>
      <c r="W4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309</v>
      </c>
      <c r="X48">
        <f>_xlfn.RANK.AVG(Table3[[#This Row],[Score]],Table3[Score],1)</f>
        <v>29</v>
      </c>
      <c r="Y4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219.5</v>
      </c>
      <c r="Z48">
        <f>_xlfn.RANK.AVG(Table3[[#This Row],[Score 2 ]],Table3[[Score 2 ]],1)</f>
        <v>47</v>
      </c>
    </row>
    <row r="49" spans="1:26" x14ac:dyDescent="0.3">
      <c r="A49" t="s">
        <v>136</v>
      </c>
      <c r="B49">
        <f>COUNTIFS(Table2[Sub-Sector],Table3[[#This Row],[Sub-Sector]])</f>
        <v>1</v>
      </c>
      <c r="C49" s="1">
        <f>COUNTIFS(Table2[Sub-Sector],Table3[[#This Row],[Sub-Sector]],Table2[Uptrend],"Uptrend")/Table3[[#This Row],[Count]]</f>
        <v>0</v>
      </c>
      <c r="D49" s="1">
        <f>COUNTIFS(Table2[Sub-Sector],Table3[[#This Row],[Sub-Sector]],Table2[1W Return vs Nifty],"&gt;=5")/Table3[[#This Row],[Count]]</f>
        <v>0</v>
      </c>
      <c r="E49" s="1">
        <f>COUNTIFS(Table2[Sub-Sector],Table3[[#This Row],[Sub-Sector]],Table2[1M Return vs Nifty],"&gt;=5")/Table3[[#This Row],[Count]]</f>
        <v>0</v>
      </c>
      <c r="F49" s="1">
        <f>COUNTIFS(Table2[Sub-Sector],Table3[[#This Row],[Sub-Sector]],Table2[6M Return vs Nifty],"&gt;=10")/Table3[[#This Row],[Count]]</f>
        <v>0</v>
      </c>
      <c r="G49" s="1">
        <f>COUNTIFS(Table2[Sub-Sector],Table3[[#This Row],[Sub-Sector]],Table2[1Y Return vs Nifty],"&gt;=10")/Table3[[#This Row],[Count]]</f>
        <v>1</v>
      </c>
      <c r="H49" s="1">
        <f>COUNTIFS(Table2[Sub-Sector],Table3[[#This Row],[Sub-Sector]],Table2[RSI Exponential â€“ 14D],"&gt;=50")/Table3[[#This Row],[Count]]</f>
        <v>1</v>
      </c>
      <c r="I49" s="1">
        <f>COUNTIFS(Table2[Sub-Sector],Table3[[#This Row],[Sub-Sector]],Table2[Relative Volume],"&gt;=1")/Table3[[#This Row],[Count]]</f>
        <v>0</v>
      </c>
      <c r="J49" s="1">
        <f>COUNTIFS(Table2[Sub-Sector],Table3[[#This Row],[Sub-Sector]],Table2[% Away From Day Low],"&gt;=0.05")/Table3[[#This Row],[Count]]</f>
        <v>0</v>
      </c>
      <c r="K49" s="1">
        <f>COUNTIFS(Table2[Sub-Sector],Table3[[#This Row],[Sub-Sector]],Table2[% Away From Day High],"&lt;=0.05")/Table3[[#This Row],[Count]]</f>
        <v>1</v>
      </c>
      <c r="L49" s="1">
        <f>COUNTIFS(Table2[Sub-Sector],Table3[[#This Row],[Sub-Sector]],Table2[% Away From Current Week Low],"&gt;=0.05")/Table3[[#This Row],[Count]]</f>
        <v>0</v>
      </c>
      <c r="M49" s="1">
        <f>COUNTIFS(Table2[Sub-Sector],Table3[[#This Row],[Sub-Sector]],Table2[% Away From Current Week High],"&lt;=0.05")/Table3[[#This Row],[Count]]</f>
        <v>1</v>
      </c>
      <c r="N49" s="1">
        <f>COUNTIFS(Table2[Sub-Sector],Table3[[#This Row],[Sub-Sector]],Table2[% Away From Current Month Low],"&gt;=0.05")/Table3[[#This Row],[Count]]</f>
        <v>1</v>
      </c>
      <c r="O49" s="1">
        <f>COUNTIFS(Table2[Sub-Sector],Table3[[#This Row],[Sub-Sector]],Table2[% Away From Current Month High],"&lt;=0.05")/Table3[[#This Row],[Count]]</f>
        <v>1</v>
      </c>
      <c r="P49" s="1">
        <f>COUNTIFS(Table2[Sub-Sector],Table3[[#This Row],[Sub-Sector]],Table2[% Away From 52W High],"&lt;=10")/Table3[[#This Row],[Count]]</f>
        <v>0</v>
      </c>
      <c r="Q49" s="1">
        <f>COUNTIFS(Table2[Sub-Sector],Table3[[#This Row],[Sub-Sector]],Table2[% Away From 52W Low],"&gt;=10")/Table3[[#This Row],[Count]]</f>
        <v>1</v>
      </c>
      <c r="R49" s="1">
        <f>COUNTIFS(Table2[Sub-Sector],Table3[[#This Row],[Sub-Sector]],Table2[% Price above 20 EMA],"&gt;=0")/Table3[[#This Row],[Count]]</f>
        <v>1</v>
      </c>
      <c r="S49" s="1">
        <f>COUNTIFS(Table2[Sub-Sector],Table3[[#This Row],[Sub-Sector]],Table2[% Price above 50 EMA],"&gt;=0")/Table3[[#This Row],[Count]]</f>
        <v>1</v>
      </c>
      <c r="T49" s="1">
        <f>COUNTIFS(Table2[Sub-Sector],Table3[[#This Row],[Sub-Sector]],Table2[% Price above 200 EMA],"&gt;=0")/Table3[[#This Row],[Count]]</f>
        <v>1</v>
      </c>
      <c r="U49" s="1">
        <f>COUNTIFS(Table2[Sub-Sector],Table3[[#This Row],[Sub-Sector]],Table2[Rate of Change - Zone],"Positive")/Table3[[#This Row],[Count]]</f>
        <v>1</v>
      </c>
      <c r="V49" s="1">
        <f>COUNTIFS(Table2[Sub-Sector],Table3[[#This Row],[Sub-Sector]],Table2[Sharpe Ratio],"&gt;=0.10")/Table3[[#This Row],[Count]]</f>
        <v>1</v>
      </c>
      <c r="W4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482</v>
      </c>
      <c r="X49">
        <f>_xlfn.RANK.AVG(Table3[[#This Row],[Score]],Table3[Score],1)</f>
        <v>68</v>
      </c>
      <c r="Y4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49">
        <f>_xlfn.RANK.AVG(Table3[[#This Row],[Score 2 ]],Table3[[Score 2 ]],1)</f>
        <v>48</v>
      </c>
    </row>
    <row r="50" spans="1:26" x14ac:dyDescent="0.3">
      <c r="A50" t="s">
        <v>183</v>
      </c>
      <c r="B50">
        <f>COUNTIFS(Table2[Sub-Sector],Table3[[#This Row],[Sub-Sector]])</f>
        <v>2</v>
      </c>
      <c r="C50" s="1">
        <f>COUNTIFS(Table2[Sub-Sector],Table3[[#This Row],[Sub-Sector]],Table2[Uptrend],"Uptrend")/Table3[[#This Row],[Count]]</f>
        <v>0.5</v>
      </c>
      <c r="D50" s="1">
        <f>COUNTIFS(Table2[Sub-Sector],Table3[[#This Row],[Sub-Sector]],Table2[1W Return vs Nifty],"&gt;=5")/Table3[[#This Row],[Count]]</f>
        <v>0.5</v>
      </c>
      <c r="E50" s="1">
        <f>COUNTIFS(Table2[Sub-Sector],Table3[[#This Row],[Sub-Sector]],Table2[1M Return vs Nifty],"&gt;=5")/Table3[[#This Row],[Count]]</f>
        <v>0.5</v>
      </c>
      <c r="F50" s="1">
        <f>COUNTIFS(Table2[Sub-Sector],Table3[[#This Row],[Sub-Sector]],Table2[6M Return vs Nifty],"&gt;=10")/Table3[[#This Row],[Count]]</f>
        <v>0</v>
      </c>
      <c r="G50" s="1">
        <f>COUNTIFS(Table2[Sub-Sector],Table3[[#This Row],[Sub-Sector]],Table2[1Y Return vs Nifty],"&gt;=10")/Table3[[#This Row],[Count]]</f>
        <v>0</v>
      </c>
      <c r="H50" s="1">
        <f>COUNTIFS(Table2[Sub-Sector],Table3[[#This Row],[Sub-Sector]],Table2[RSI Exponential â€“ 14D],"&gt;=50")/Table3[[#This Row],[Count]]</f>
        <v>1</v>
      </c>
      <c r="I50" s="1">
        <f>COUNTIFS(Table2[Sub-Sector],Table3[[#This Row],[Sub-Sector]],Table2[Relative Volume],"&gt;=1")/Table3[[#This Row],[Count]]</f>
        <v>1</v>
      </c>
      <c r="J50" s="1">
        <f>COUNTIFS(Table2[Sub-Sector],Table3[[#This Row],[Sub-Sector]],Table2[% Away From Day Low],"&gt;=0.05")/Table3[[#This Row],[Count]]</f>
        <v>0</v>
      </c>
      <c r="K50" s="1">
        <f>COUNTIFS(Table2[Sub-Sector],Table3[[#This Row],[Sub-Sector]],Table2[% Away From Day High],"&lt;=0.05")/Table3[[#This Row],[Count]]</f>
        <v>1</v>
      </c>
      <c r="L50" s="1">
        <f>COUNTIFS(Table2[Sub-Sector],Table3[[#This Row],[Sub-Sector]],Table2[% Away From Current Week Low],"&gt;=0.05")/Table3[[#This Row],[Count]]</f>
        <v>0</v>
      </c>
      <c r="M50" s="1">
        <f>COUNTIFS(Table2[Sub-Sector],Table3[[#This Row],[Sub-Sector]],Table2[% Away From Current Week High],"&lt;=0.05")/Table3[[#This Row],[Count]]</f>
        <v>1</v>
      </c>
      <c r="N50" s="1">
        <f>COUNTIFS(Table2[Sub-Sector],Table3[[#This Row],[Sub-Sector]],Table2[% Away From Current Month Low],"&gt;=0.05")/Table3[[#This Row],[Count]]</f>
        <v>1</v>
      </c>
      <c r="O50" s="1">
        <f>COUNTIFS(Table2[Sub-Sector],Table3[[#This Row],[Sub-Sector]],Table2[% Away From Current Month High],"&lt;=0.05")/Table3[[#This Row],[Count]]</f>
        <v>1</v>
      </c>
      <c r="P50" s="1">
        <f>COUNTIFS(Table2[Sub-Sector],Table3[[#This Row],[Sub-Sector]],Table2[% Away From 52W High],"&lt;=10")/Table3[[#This Row],[Count]]</f>
        <v>0.5</v>
      </c>
      <c r="Q50" s="1">
        <f>COUNTIFS(Table2[Sub-Sector],Table3[[#This Row],[Sub-Sector]],Table2[% Away From 52W Low],"&gt;=10")/Table3[[#This Row],[Count]]</f>
        <v>1</v>
      </c>
      <c r="R50" s="1">
        <f>COUNTIFS(Table2[Sub-Sector],Table3[[#This Row],[Sub-Sector]],Table2[% Price above 20 EMA],"&gt;=0")/Table3[[#This Row],[Count]]</f>
        <v>1</v>
      </c>
      <c r="S50" s="1">
        <f>COUNTIFS(Table2[Sub-Sector],Table3[[#This Row],[Sub-Sector]],Table2[% Price above 50 EMA],"&gt;=0")/Table3[[#This Row],[Count]]</f>
        <v>0.5</v>
      </c>
      <c r="T50" s="1">
        <f>COUNTIFS(Table2[Sub-Sector],Table3[[#This Row],[Sub-Sector]],Table2[% Price above 200 EMA],"&gt;=0")/Table3[[#This Row],[Count]]</f>
        <v>1</v>
      </c>
      <c r="U50" s="1">
        <f>COUNTIFS(Table2[Sub-Sector],Table3[[#This Row],[Sub-Sector]],Table2[Rate of Change - Zone],"Positive")/Table3[[#This Row],[Count]]</f>
        <v>1</v>
      </c>
      <c r="V50" s="1">
        <f>COUNTIFS(Table2[Sub-Sector],Table3[[#This Row],[Sub-Sector]],Table2[Sharpe Ratio],"&gt;=0.10")/Table3[[#This Row],[Count]]</f>
        <v>0</v>
      </c>
      <c r="W5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258</v>
      </c>
      <c r="X50">
        <f>_xlfn.RANK.AVG(Table3[[#This Row],[Score]],Table3[Score],1)</f>
        <v>16</v>
      </c>
      <c r="Y5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222</v>
      </c>
      <c r="Z50">
        <f>_xlfn.RANK.AVG(Table3[[#This Row],[Score 2 ]],Table3[[Score 2 ]],1)</f>
        <v>50</v>
      </c>
    </row>
    <row r="51" spans="1:26" x14ac:dyDescent="0.3">
      <c r="A51" t="s">
        <v>1125</v>
      </c>
      <c r="B51">
        <f>COUNTIFS(Table2[Sub-Sector],Table3[[#This Row],[Sub-Sector]])</f>
        <v>1</v>
      </c>
      <c r="C51" s="1">
        <f>COUNTIFS(Table2[Sub-Sector],Table3[[#This Row],[Sub-Sector]],Table2[Uptrend],"Uptrend")/Table3[[#This Row],[Count]]</f>
        <v>0</v>
      </c>
      <c r="D51" s="1">
        <f>COUNTIFS(Table2[Sub-Sector],Table3[[#This Row],[Sub-Sector]],Table2[1W Return vs Nifty],"&gt;=5")/Table3[[#This Row],[Count]]</f>
        <v>0</v>
      </c>
      <c r="E51" s="1">
        <f>COUNTIFS(Table2[Sub-Sector],Table3[[#This Row],[Sub-Sector]],Table2[1M Return vs Nifty],"&gt;=5")/Table3[[#This Row],[Count]]</f>
        <v>1</v>
      </c>
      <c r="F51" s="1">
        <f>COUNTIFS(Table2[Sub-Sector],Table3[[#This Row],[Sub-Sector]],Table2[6M Return vs Nifty],"&gt;=10")/Table3[[#This Row],[Count]]</f>
        <v>0</v>
      </c>
      <c r="G51" s="1">
        <f>COUNTIFS(Table2[Sub-Sector],Table3[[#This Row],[Sub-Sector]],Table2[1Y Return vs Nifty],"&gt;=10")/Table3[[#This Row],[Count]]</f>
        <v>0</v>
      </c>
      <c r="H51" s="1">
        <f>COUNTIFS(Table2[Sub-Sector],Table3[[#This Row],[Sub-Sector]],Table2[RSI Exponential â€“ 14D],"&gt;=50")/Table3[[#This Row],[Count]]</f>
        <v>1</v>
      </c>
      <c r="I51" s="1">
        <f>COUNTIFS(Table2[Sub-Sector],Table3[[#This Row],[Sub-Sector]],Table2[Relative Volume],"&gt;=1")/Table3[[#This Row],[Count]]</f>
        <v>1</v>
      </c>
      <c r="J51" s="1">
        <f>COUNTIFS(Table2[Sub-Sector],Table3[[#This Row],[Sub-Sector]],Table2[% Away From Day Low],"&gt;=0.05")/Table3[[#This Row],[Count]]</f>
        <v>0</v>
      </c>
      <c r="K51" s="1">
        <f>COUNTIFS(Table2[Sub-Sector],Table3[[#This Row],[Sub-Sector]],Table2[% Away From Day High],"&lt;=0.05")/Table3[[#This Row],[Count]]</f>
        <v>1</v>
      </c>
      <c r="L51" s="1">
        <f>COUNTIFS(Table2[Sub-Sector],Table3[[#This Row],[Sub-Sector]],Table2[% Away From Current Week Low],"&gt;=0.05")/Table3[[#This Row],[Count]]</f>
        <v>0</v>
      </c>
      <c r="M51" s="1">
        <f>COUNTIFS(Table2[Sub-Sector],Table3[[#This Row],[Sub-Sector]],Table2[% Away From Current Week High],"&lt;=0.05")/Table3[[#This Row],[Count]]</f>
        <v>1</v>
      </c>
      <c r="N51" s="1">
        <f>COUNTIFS(Table2[Sub-Sector],Table3[[#This Row],[Sub-Sector]],Table2[% Away From Current Month Low],"&gt;=0.05")/Table3[[#This Row],[Count]]</f>
        <v>1</v>
      </c>
      <c r="O51" s="1">
        <f>COUNTIFS(Table2[Sub-Sector],Table3[[#This Row],[Sub-Sector]],Table2[% Away From Current Month High],"&lt;=0.05")/Table3[[#This Row],[Count]]</f>
        <v>0</v>
      </c>
      <c r="P51" s="1">
        <f>COUNTIFS(Table2[Sub-Sector],Table3[[#This Row],[Sub-Sector]],Table2[% Away From 52W High],"&lt;=10")/Table3[[#This Row],[Count]]</f>
        <v>0</v>
      </c>
      <c r="Q51" s="1">
        <f>COUNTIFS(Table2[Sub-Sector],Table3[[#This Row],[Sub-Sector]],Table2[% Away From 52W Low],"&gt;=10")/Table3[[#This Row],[Count]]</f>
        <v>1</v>
      </c>
      <c r="R51" s="1">
        <f>COUNTIFS(Table2[Sub-Sector],Table3[[#This Row],[Sub-Sector]],Table2[% Price above 20 EMA],"&gt;=0")/Table3[[#This Row],[Count]]</f>
        <v>1</v>
      </c>
      <c r="S51" s="1">
        <f>COUNTIFS(Table2[Sub-Sector],Table3[[#This Row],[Sub-Sector]],Table2[% Price above 50 EMA],"&gt;=0")/Table3[[#This Row],[Count]]</f>
        <v>1</v>
      </c>
      <c r="T51" s="1">
        <f>COUNTIFS(Table2[Sub-Sector],Table3[[#This Row],[Sub-Sector]],Table2[% Price above 200 EMA],"&gt;=0")/Table3[[#This Row],[Count]]</f>
        <v>1</v>
      </c>
      <c r="U51" s="1">
        <f>COUNTIFS(Table2[Sub-Sector],Table3[[#This Row],[Sub-Sector]],Table2[Rate of Change - Zone],"Positive")/Table3[[#This Row],[Count]]</f>
        <v>1</v>
      </c>
      <c r="V51" s="1">
        <f>COUNTIFS(Table2[Sub-Sector],Table3[[#This Row],[Sub-Sector]],Table2[Sharpe Ratio],"&gt;=0.10")/Table3[[#This Row],[Count]]</f>
        <v>0</v>
      </c>
      <c r="W5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394.5</v>
      </c>
      <c r="X51">
        <f>_xlfn.RANK.AVG(Table3[[#This Row],[Score]],Table3[Score],1)</f>
        <v>48.5</v>
      </c>
      <c r="Y5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222</v>
      </c>
      <c r="Z51">
        <f>_xlfn.RANK.AVG(Table3[[#This Row],[Score 2 ]],Table3[[Score 2 ]],1)</f>
        <v>50</v>
      </c>
    </row>
    <row r="52" spans="1:26" x14ac:dyDescent="0.3">
      <c r="A52" t="s">
        <v>1768</v>
      </c>
      <c r="B52">
        <f>COUNTIFS(Table2[Sub-Sector],Table3[[#This Row],[Sub-Sector]])</f>
        <v>1</v>
      </c>
      <c r="C52" s="1">
        <f>COUNTIFS(Table2[Sub-Sector],Table3[[#This Row],[Sub-Sector]],Table2[Uptrend],"Uptrend")/Table3[[#This Row],[Count]]</f>
        <v>0</v>
      </c>
      <c r="D52" s="1">
        <f>COUNTIFS(Table2[Sub-Sector],Table3[[#This Row],[Sub-Sector]],Table2[1W Return vs Nifty],"&gt;=5")/Table3[[#This Row],[Count]]</f>
        <v>0</v>
      </c>
      <c r="E52" s="1">
        <f>COUNTIFS(Table2[Sub-Sector],Table3[[#This Row],[Sub-Sector]],Table2[1M Return vs Nifty],"&gt;=5")/Table3[[#This Row],[Count]]</f>
        <v>1</v>
      </c>
      <c r="F52" s="1">
        <f>COUNTIFS(Table2[Sub-Sector],Table3[[#This Row],[Sub-Sector]],Table2[6M Return vs Nifty],"&gt;=10")/Table3[[#This Row],[Count]]</f>
        <v>0</v>
      </c>
      <c r="G52" s="1">
        <f>COUNTIFS(Table2[Sub-Sector],Table3[[#This Row],[Sub-Sector]],Table2[1Y Return vs Nifty],"&gt;=10")/Table3[[#This Row],[Count]]</f>
        <v>0</v>
      </c>
      <c r="H52" s="1">
        <f>COUNTIFS(Table2[Sub-Sector],Table3[[#This Row],[Sub-Sector]],Table2[RSI Exponential â€“ 14D],"&gt;=50")/Table3[[#This Row],[Count]]</f>
        <v>0</v>
      </c>
      <c r="I52" s="1">
        <f>COUNTIFS(Table2[Sub-Sector],Table3[[#This Row],[Sub-Sector]],Table2[Relative Volume],"&gt;=1")/Table3[[#This Row],[Count]]</f>
        <v>1</v>
      </c>
      <c r="J52" s="1">
        <f>COUNTIFS(Table2[Sub-Sector],Table3[[#This Row],[Sub-Sector]],Table2[% Away From Day Low],"&gt;=0.05")/Table3[[#This Row],[Count]]</f>
        <v>0</v>
      </c>
      <c r="K52" s="1">
        <f>COUNTIFS(Table2[Sub-Sector],Table3[[#This Row],[Sub-Sector]],Table2[% Away From Day High],"&lt;=0.05")/Table3[[#This Row],[Count]]</f>
        <v>1</v>
      </c>
      <c r="L52" s="1">
        <f>COUNTIFS(Table2[Sub-Sector],Table3[[#This Row],[Sub-Sector]],Table2[% Away From Current Week Low],"&gt;=0.05")/Table3[[#This Row],[Count]]</f>
        <v>0</v>
      </c>
      <c r="M52" s="1">
        <f>COUNTIFS(Table2[Sub-Sector],Table3[[#This Row],[Sub-Sector]],Table2[% Away From Current Week High],"&lt;=0.05")/Table3[[#This Row],[Count]]</f>
        <v>1</v>
      </c>
      <c r="N52" s="1">
        <f>COUNTIFS(Table2[Sub-Sector],Table3[[#This Row],[Sub-Sector]],Table2[% Away From Current Month Low],"&gt;=0.05")/Table3[[#This Row],[Count]]</f>
        <v>0</v>
      </c>
      <c r="O52" s="1">
        <f>COUNTIFS(Table2[Sub-Sector],Table3[[#This Row],[Sub-Sector]],Table2[% Away From Current Month High],"&lt;=0.05")/Table3[[#This Row],[Count]]</f>
        <v>0</v>
      </c>
      <c r="P52" s="1">
        <f>COUNTIFS(Table2[Sub-Sector],Table3[[#This Row],[Sub-Sector]],Table2[% Away From 52W High],"&lt;=10")/Table3[[#This Row],[Count]]</f>
        <v>0</v>
      </c>
      <c r="Q52" s="1">
        <f>COUNTIFS(Table2[Sub-Sector],Table3[[#This Row],[Sub-Sector]],Table2[% Away From 52W Low],"&gt;=10")/Table3[[#This Row],[Count]]</f>
        <v>1</v>
      </c>
      <c r="R52" s="1">
        <f>COUNTIFS(Table2[Sub-Sector],Table3[[#This Row],[Sub-Sector]],Table2[% Price above 20 EMA],"&gt;=0")/Table3[[#This Row],[Count]]</f>
        <v>1</v>
      </c>
      <c r="S52" s="1">
        <f>COUNTIFS(Table2[Sub-Sector],Table3[[#This Row],[Sub-Sector]],Table2[% Price above 50 EMA],"&gt;=0")/Table3[[#This Row],[Count]]</f>
        <v>0</v>
      </c>
      <c r="T52" s="1">
        <f>COUNTIFS(Table2[Sub-Sector],Table3[[#This Row],[Sub-Sector]],Table2[% Price above 200 EMA],"&gt;=0")/Table3[[#This Row],[Count]]</f>
        <v>1</v>
      </c>
      <c r="U52" s="1">
        <f>COUNTIFS(Table2[Sub-Sector],Table3[[#This Row],[Sub-Sector]],Table2[Rate of Change - Zone],"Positive")/Table3[[#This Row],[Count]]</f>
        <v>1</v>
      </c>
      <c r="V52" s="1">
        <f>COUNTIFS(Table2[Sub-Sector],Table3[[#This Row],[Sub-Sector]],Table2[Sharpe Ratio],"&gt;=0.10")/Table3[[#This Row],[Count]]</f>
        <v>0</v>
      </c>
      <c r="W5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394.5</v>
      </c>
      <c r="X52">
        <f>_xlfn.RANK.AVG(Table3[[#This Row],[Score]],Table3[Score],1)</f>
        <v>48.5</v>
      </c>
      <c r="Y5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222</v>
      </c>
      <c r="Z52">
        <f>_xlfn.RANK.AVG(Table3[[#This Row],[Score 2 ]],Table3[[Score 2 ]],1)</f>
        <v>50</v>
      </c>
    </row>
    <row r="53" spans="1:26" x14ac:dyDescent="0.3">
      <c r="A53" t="s">
        <v>114</v>
      </c>
      <c r="B53">
        <f>COUNTIFS(Table2[Sub-Sector],Table3[[#This Row],[Sub-Sector]])</f>
        <v>24</v>
      </c>
      <c r="C53" s="1">
        <f>COUNTIFS(Table2[Sub-Sector],Table3[[#This Row],[Sub-Sector]],Table2[Uptrend],"Uptrend")/Table3[[#This Row],[Count]]</f>
        <v>0.29166666666666669</v>
      </c>
      <c r="D53" s="1">
        <f>COUNTIFS(Table2[Sub-Sector],Table3[[#This Row],[Sub-Sector]],Table2[1W Return vs Nifty],"&gt;=5")/Table3[[#This Row],[Count]]</f>
        <v>4.1666666666666664E-2</v>
      </c>
      <c r="E53" s="1">
        <f>COUNTIFS(Table2[Sub-Sector],Table3[[#This Row],[Sub-Sector]],Table2[1M Return vs Nifty],"&gt;=5")/Table3[[#This Row],[Count]]</f>
        <v>0.125</v>
      </c>
      <c r="F53" s="1">
        <f>COUNTIFS(Table2[Sub-Sector],Table3[[#This Row],[Sub-Sector]],Table2[6M Return vs Nifty],"&gt;=10")/Table3[[#This Row],[Count]]</f>
        <v>0.20833333333333334</v>
      </c>
      <c r="G53" s="1">
        <f>COUNTIFS(Table2[Sub-Sector],Table3[[#This Row],[Sub-Sector]],Table2[1Y Return vs Nifty],"&gt;=10")/Table3[[#This Row],[Count]]</f>
        <v>0.45833333333333331</v>
      </c>
      <c r="H53" s="1">
        <f>COUNTIFS(Table2[Sub-Sector],Table3[[#This Row],[Sub-Sector]],Table2[RSI Exponential â€“ 14D],"&gt;=50")/Table3[[#This Row],[Count]]</f>
        <v>8.3333333333333329E-2</v>
      </c>
      <c r="I53" s="1">
        <f>COUNTIFS(Table2[Sub-Sector],Table3[[#This Row],[Sub-Sector]],Table2[Relative Volume],"&gt;=1")/Table3[[#This Row],[Count]]</f>
        <v>0.33333333333333331</v>
      </c>
      <c r="J53" s="1">
        <f>COUNTIFS(Table2[Sub-Sector],Table3[[#This Row],[Sub-Sector]],Table2[% Away From Day Low],"&gt;=0.05")/Table3[[#This Row],[Count]]</f>
        <v>8.3333333333333329E-2</v>
      </c>
      <c r="K53" s="1">
        <f>COUNTIFS(Table2[Sub-Sector],Table3[[#This Row],[Sub-Sector]],Table2[% Away From Day High],"&lt;=0.05")/Table3[[#This Row],[Count]]</f>
        <v>0.91666666666666663</v>
      </c>
      <c r="L53" s="1">
        <f>COUNTIFS(Table2[Sub-Sector],Table3[[#This Row],[Sub-Sector]],Table2[% Away From Current Week Low],"&gt;=0.05")/Table3[[#This Row],[Count]]</f>
        <v>8.3333333333333329E-2</v>
      </c>
      <c r="M53" s="1">
        <f>COUNTIFS(Table2[Sub-Sector],Table3[[#This Row],[Sub-Sector]],Table2[% Away From Current Week High],"&lt;=0.05")/Table3[[#This Row],[Count]]</f>
        <v>0.91666666666666663</v>
      </c>
      <c r="N53" s="1">
        <f>COUNTIFS(Table2[Sub-Sector],Table3[[#This Row],[Sub-Sector]],Table2[% Away From Current Month Low],"&gt;=0.05")/Table3[[#This Row],[Count]]</f>
        <v>0.20833333333333334</v>
      </c>
      <c r="O53" s="1">
        <f>COUNTIFS(Table2[Sub-Sector],Table3[[#This Row],[Sub-Sector]],Table2[% Away From Current Month High],"&lt;=0.05")/Table3[[#This Row],[Count]]</f>
        <v>8.3333333333333329E-2</v>
      </c>
      <c r="P53" s="1">
        <f>COUNTIFS(Table2[Sub-Sector],Table3[[#This Row],[Sub-Sector]],Table2[% Away From 52W High],"&lt;=10")/Table3[[#This Row],[Count]]</f>
        <v>0</v>
      </c>
      <c r="Q53" s="1">
        <f>COUNTIFS(Table2[Sub-Sector],Table3[[#This Row],[Sub-Sector]],Table2[% Away From 52W Low],"&gt;=10")/Table3[[#This Row],[Count]]</f>
        <v>0.95833333333333337</v>
      </c>
      <c r="R53" s="1">
        <f>COUNTIFS(Table2[Sub-Sector],Table3[[#This Row],[Sub-Sector]],Table2[% Price above 20 EMA],"&gt;=0")/Table3[[#This Row],[Count]]</f>
        <v>8.3333333333333329E-2</v>
      </c>
      <c r="S53" s="1">
        <f>COUNTIFS(Table2[Sub-Sector],Table3[[#This Row],[Sub-Sector]],Table2[% Price above 50 EMA],"&gt;=0")/Table3[[#This Row],[Count]]</f>
        <v>8.3333333333333329E-2</v>
      </c>
      <c r="T53" s="1">
        <f>COUNTIFS(Table2[Sub-Sector],Table3[[#This Row],[Sub-Sector]],Table2[% Price above 200 EMA],"&gt;=0")/Table3[[#This Row],[Count]]</f>
        <v>0.45833333333333331</v>
      </c>
      <c r="U53" s="1">
        <f>COUNTIFS(Table2[Sub-Sector],Table3[[#This Row],[Sub-Sector]],Table2[Rate of Change - Zone],"Positive")/Table3[[#This Row],[Count]]</f>
        <v>0.125</v>
      </c>
      <c r="V53" s="1">
        <f>COUNTIFS(Table2[Sub-Sector],Table3[[#This Row],[Sub-Sector]],Table2[Sharpe Ratio],"&gt;=0.10")/Table3[[#This Row],[Count]]</f>
        <v>0.41666666666666669</v>
      </c>
      <c r="W5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328</v>
      </c>
      <c r="X53">
        <f>_xlfn.RANK.AVG(Table3[[#This Row],[Score]],Table3[Score],1)</f>
        <v>36</v>
      </c>
      <c r="Y5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224</v>
      </c>
      <c r="Z53">
        <f>_xlfn.RANK.AVG(Table3[[#This Row],[Score 2 ]],Table3[[Score 2 ]],1)</f>
        <v>52</v>
      </c>
    </row>
    <row r="54" spans="1:26" x14ac:dyDescent="0.3">
      <c r="A54" t="s">
        <v>313</v>
      </c>
      <c r="B54">
        <f>COUNTIFS(Table2[Sub-Sector],Table3[[#This Row],[Sub-Sector]])</f>
        <v>3</v>
      </c>
      <c r="C54" s="1">
        <f>COUNTIFS(Table2[Sub-Sector],Table3[[#This Row],[Sub-Sector]],Table2[Uptrend],"Uptrend")/Table3[[#This Row],[Count]]</f>
        <v>0</v>
      </c>
      <c r="D54" s="1">
        <f>COUNTIFS(Table2[Sub-Sector],Table3[[#This Row],[Sub-Sector]],Table2[1W Return vs Nifty],"&gt;=5")/Table3[[#This Row],[Count]]</f>
        <v>0</v>
      </c>
      <c r="E54" s="1">
        <f>COUNTIFS(Table2[Sub-Sector],Table3[[#This Row],[Sub-Sector]],Table2[1M Return vs Nifty],"&gt;=5")/Table3[[#This Row],[Count]]</f>
        <v>0</v>
      </c>
      <c r="F54" s="1">
        <f>COUNTIFS(Table2[Sub-Sector],Table3[[#This Row],[Sub-Sector]],Table2[6M Return vs Nifty],"&gt;=10")/Table3[[#This Row],[Count]]</f>
        <v>0.66666666666666663</v>
      </c>
      <c r="G54" s="1">
        <f>COUNTIFS(Table2[Sub-Sector],Table3[[#This Row],[Sub-Sector]],Table2[1Y Return vs Nifty],"&gt;=10")/Table3[[#This Row],[Count]]</f>
        <v>1</v>
      </c>
      <c r="H54" s="1">
        <f>COUNTIFS(Table2[Sub-Sector],Table3[[#This Row],[Sub-Sector]],Table2[RSI Exponential â€“ 14D],"&gt;=50")/Table3[[#This Row],[Count]]</f>
        <v>0</v>
      </c>
      <c r="I54" s="1">
        <f>COUNTIFS(Table2[Sub-Sector],Table3[[#This Row],[Sub-Sector]],Table2[Relative Volume],"&gt;=1")/Table3[[#This Row],[Count]]</f>
        <v>0</v>
      </c>
      <c r="J54" s="1">
        <f>COUNTIFS(Table2[Sub-Sector],Table3[[#This Row],[Sub-Sector]],Table2[% Away From Day Low],"&gt;=0.05")/Table3[[#This Row],[Count]]</f>
        <v>0</v>
      </c>
      <c r="K54" s="1">
        <f>COUNTIFS(Table2[Sub-Sector],Table3[[#This Row],[Sub-Sector]],Table2[% Away From Day High],"&lt;=0.05")/Table3[[#This Row],[Count]]</f>
        <v>1</v>
      </c>
      <c r="L54" s="1">
        <f>COUNTIFS(Table2[Sub-Sector],Table3[[#This Row],[Sub-Sector]],Table2[% Away From Current Week Low],"&gt;=0.05")/Table3[[#This Row],[Count]]</f>
        <v>0</v>
      </c>
      <c r="M54" s="1">
        <f>COUNTIFS(Table2[Sub-Sector],Table3[[#This Row],[Sub-Sector]],Table2[% Away From Current Week High],"&lt;=0.05")/Table3[[#This Row],[Count]]</f>
        <v>1</v>
      </c>
      <c r="N54" s="1">
        <f>COUNTIFS(Table2[Sub-Sector],Table3[[#This Row],[Sub-Sector]],Table2[% Away From Current Month Low],"&gt;=0.05")/Table3[[#This Row],[Count]]</f>
        <v>0</v>
      </c>
      <c r="O54" s="1">
        <f>COUNTIFS(Table2[Sub-Sector],Table3[[#This Row],[Sub-Sector]],Table2[% Away From Current Month High],"&lt;=0.05")/Table3[[#This Row],[Count]]</f>
        <v>0</v>
      </c>
      <c r="P54" s="1">
        <f>COUNTIFS(Table2[Sub-Sector],Table3[[#This Row],[Sub-Sector]],Table2[% Away From 52W High],"&lt;=10")/Table3[[#This Row],[Count]]</f>
        <v>0</v>
      </c>
      <c r="Q54" s="1">
        <f>COUNTIFS(Table2[Sub-Sector],Table3[[#This Row],[Sub-Sector]],Table2[% Away From 52W Low],"&gt;=10")/Table3[[#This Row],[Count]]</f>
        <v>1</v>
      </c>
      <c r="R54" s="1">
        <f>COUNTIFS(Table2[Sub-Sector],Table3[[#This Row],[Sub-Sector]],Table2[% Price above 20 EMA],"&gt;=0")/Table3[[#This Row],[Count]]</f>
        <v>0</v>
      </c>
      <c r="S54" s="1">
        <f>COUNTIFS(Table2[Sub-Sector],Table3[[#This Row],[Sub-Sector]],Table2[% Price above 50 EMA],"&gt;=0")/Table3[[#This Row],[Count]]</f>
        <v>0</v>
      </c>
      <c r="T54" s="1">
        <f>COUNTIFS(Table2[Sub-Sector],Table3[[#This Row],[Sub-Sector]],Table2[% Price above 200 EMA],"&gt;=0")/Table3[[#This Row],[Count]]</f>
        <v>0.33333333333333331</v>
      </c>
      <c r="U54" s="1">
        <f>COUNTIFS(Table2[Sub-Sector],Table3[[#This Row],[Sub-Sector]],Table2[Rate of Change - Zone],"Positive")/Table3[[#This Row],[Count]]</f>
        <v>0</v>
      </c>
      <c r="V54" s="1">
        <f>COUNTIFS(Table2[Sub-Sector],Table3[[#This Row],[Sub-Sector]],Table2[Sharpe Ratio],"&gt;=0.10")/Table3[[#This Row],[Count]]</f>
        <v>1</v>
      </c>
      <c r="W5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487</v>
      </c>
      <c r="X54">
        <f>_xlfn.RANK.AVG(Table3[[#This Row],[Score]],Table3[Score],1)</f>
        <v>71</v>
      </c>
      <c r="Y5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226.5</v>
      </c>
      <c r="Z54">
        <f>_xlfn.RANK.AVG(Table3[[#This Row],[Score 2 ]],Table3[[Score 2 ]],1)</f>
        <v>53.5</v>
      </c>
    </row>
    <row r="55" spans="1:26" x14ac:dyDescent="0.3">
      <c r="A55" t="s">
        <v>48</v>
      </c>
      <c r="B55">
        <f>COUNTIFS(Table2[Sub-Sector],Table3[[#This Row],[Sub-Sector]])</f>
        <v>26</v>
      </c>
      <c r="C55" s="1">
        <f>COUNTIFS(Table2[Sub-Sector],Table3[[#This Row],[Sub-Sector]],Table2[Uptrend],"Uptrend")/Table3[[#This Row],[Count]]</f>
        <v>7.6923076923076927E-2</v>
      </c>
      <c r="D55" s="1">
        <f>COUNTIFS(Table2[Sub-Sector],Table3[[#This Row],[Sub-Sector]],Table2[1W Return vs Nifty],"&gt;=5")/Table3[[#This Row],[Count]]</f>
        <v>3.8461538461538464E-2</v>
      </c>
      <c r="E55" s="1">
        <f>COUNTIFS(Table2[Sub-Sector],Table3[[#This Row],[Sub-Sector]],Table2[1M Return vs Nifty],"&gt;=5")/Table3[[#This Row],[Count]]</f>
        <v>3.8461538461538464E-2</v>
      </c>
      <c r="F55" s="1">
        <f>COUNTIFS(Table2[Sub-Sector],Table3[[#This Row],[Sub-Sector]],Table2[6M Return vs Nifty],"&gt;=10")/Table3[[#This Row],[Count]]</f>
        <v>0.30769230769230771</v>
      </c>
      <c r="G55" s="1">
        <f>COUNTIFS(Table2[Sub-Sector],Table3[[#This Row],[Sub-Sector]],Table2[1Y Return vs Nifty],"&gt;=10")/Table3[[#This Row],[Count]]</f>
        <v>0.42307692307692307</v>
      </c>
      <c r="H55" s="1">
        <f>COUNTIFS(Table2[Sub-Sector],Table3[[#This Row],[Sub-Sector]],Table2[RSI Exponential â€“ 14D],"&gt;=50")/Table3[[#This Row],[Count]]</f>
        <v>0.11538461538461539</v>
      </c>
      <c r="I55" s="1">
        <f>COUNTIFS(Table2[Sub-Sector],Table3[[#This Row],[Sub-Sector]],Table2[Relative Volume],"&gt;=1")/Table3[[#This Row],[Count]]</f>
        <v>0.15384615384615385</v>
      </c>
      <c r="J55" s="1">
        <f>COUNTIFS(Table2[Sub-Sector],Table3[[#This Row],[Sub-Sector]],Table2[% Away From Day Low],"&gt;=0.05")/Table3[[#This Row],[Count]]</f>
        <v>3.8461538461538464E-2</v>
      </c>
      <c r="K55" s="1">
        <f>COUNTIFS(Table2[Sub-Sector],Table3[[#This Row],[Sub-Sector]],Table2[% Away From Day High],"&lt;=0.05")/Table3[[#This Row],[Count]]</f>
        <v>0.92307692307692313</v>
      </c>
      <c r="L55" s="1">
        <f>COUNTIFS(Table2[Sub-Sector],Table3[[#This Row],[Sub-Sector]],Table2[% Away From Current Week Low],"&gt;=0.05")/Table3[[#This Row],[Count]]</f>
        <v>3.8461538461538464E-2</v>
      </c>
      <c r="M55" s="1">
        <f>COUNTIFS(Table2[Sub-Sector],Table3[[#This Row],[Sub-Sector]],Table2[% Away From Current Week High],"&lt;=0.05")/Table3[[#This Row],[Count]]</f>
        <v>0.92307692307692313</v>
      </c>
      <c r="N55" s="1">
        <f>COUNTIFS(Table2[Sub-Sector],Table3[[#This Row],[Sub-Sector]],Table2[% Away From Current Month Low],"&gt;=0.05")/Table3[[#This Row],[Count]]</f>
        <v>0.19230769230769232</v>
      </c>
      <c r="O55" s="1">
        <f>COUNTIFS(Table2[Sub-Sector],Table3[[#This Row],[Sub-Sector]],Table2[% Away From Current Month High],"&lt;=0.05")/Table3[[#This Row],[Count]]</f>
        <v>0.11538461538461539</v>
      </c>
      <c r="P55" s="1">
        <f>COUNTIFS(Table2[Sub-Sector],Table3[[#This Row],[Sub-Sector]],Table2[% Away From 52W High],"&lt;=10")/Table3[[#This Row],[Count]]</f>
        <v>3.8461538461538464E-2</v>
      </c>
      <c r="Q55" s="1">
        <f>COUNTIFS(Table2[Sub-Sector],Table3[[#This Row],[Sub-Sector]],Table2[% Away From 52W Low],"&gt;=10")/Table3[[#This Row],[Count]]</f>
        <v>0.96153846153846156</v>
      </c>
      <c r="R55" s="1">
        <f>COUNTIFS(Table2[Sub-Sector],Table3[[#This Row],[Sub-Sector]],Table2[% Price above 20 EMA],"&gt;=0")/Table3[[#This Row],[Count]]</f>
        <v>0.11538461538461539</v>
      </c>
      <c r="S55" s="1">
        <f>COUNTIFS(Table2[Sub-Sector],Table3[[#This Row],[Sub-Sector]],Table2[% Price above 50 EMA],"&gt;=0")/Table3[[#This Row],[Count]]</f>
        <v>0.11538461538461539</v>
      </c>
      <c r="T55" s="1">
        <f>COUNTIFS(Table2[Sub-Sector],Table3[[#This Row],[Sub-Sector]],Table2[% Price above 200 EMA],"&gt;=0")/Table3[[#This Row],[Count]]</f>
        <v>0.34615384615384615</v>
      </c>
      <c r="U55" s="1">
        <f>COUNTIFS(Table2[Sub-Sector],Table3[[#This Row],[Sub-Sector]],Table2[Rate of Change - Zone],"Positive")/Table3[[#This Row],[Count]]</f>
        <v>0.23076923076923078</v>
      </c>
      <c r="V55" s="1">
        <f>COUNTIFS(Table2[Sub-Sector],Table3[[#This Row],[Sub-Sector]],Table2[Sharpe Ratio],"&gt;=0.10")/Table3[[#This Row],[Count]]</f>
        <v>0.42307692307692307</v>
      </c>
      <c r="W5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368.5</v>
      </c>
      <c r="X55">
        <f>_xlfn.RANK.AVG(Table3[[#This Row],[Score]],Table3[Score],1)</f>
        <v>43</v>
      </c>
      <c r="Y5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226.5</v>
      </c>
      <c r="Z55">
        <f>_xlfn.RANK.AVG(Table3[[#This Row],[Score 2 ]],Table3[[Score 2 ]],1)</f>
        <v>53.5</v>
      </c>
    </row>
    <row r="56" spans="1:26" x14ac:dyDescent="0.3">
      <c r="A56" t="s">
        <v>431</v>
      </c>
      <c r="B56">
        <f>COUNTIFS(Table2[Sub-Sector],Table3[[#This Row],[Sub-Sector]])</f>
        <v>4</v>
      </c>
      <c r="C56" s="1">
        <f>COUNTIFS(Table2[Sub-Sector],Table3[[#This Row],[Sub-Sector]],Table2[Uptrend],"Uptrend")/Table3[[#This Row],[Count]]</f>
        <v>0.5</v>
      </c>
      <c r="D56" s="1">
        <f>COUNTIFS(Table2[Sub-Sector],Table3[[#This Row],[Sub-Sector]],Table2[1W Return vs Nifty],"&gt;=5")/Table3[[#This Row],[Count]]</f>
        <v>0</v>
      </c>
      <c r="E56" s="1">
        <f>COUNTIFS(Table2[Sub-Sector],Table3[[#This Row],[Sub-Sector]],Table2[1M Return vs Nifty],"&gt;=5")/Table3[[#This Row],[Count]]</f>
        <v>0.25</v>
      </c>
      <c r="F56" s="1">
        <f>COUNTIFS(Table2[Sub-Sector],Table3[[#This Row],[Sub-Sector]],Table2[6M Return vs Nifty],"&gt;=10")/Table3[[#This Row],[Count]]</f>
        <v>0.5</v>
      </c>
      <c r="G56" s="1">
        <f>COUNTIFS(Table2[Sub-Sector],Table3[[#This Row],[Sub-Sector]],Table2[1Y Return vs Nifty],"&gt;=10")/Table3[[#This Row],[Count]]</f>
        <v>0.25</v>
      </c>
      <c r="H56" s="1">
        <f>COUNTIFS(Table2[Sub-Sector],Table3[[#This Row],[Sub-Sector]],Table2[RSI Exponential â€“ 14D],"&gt;=50")/Table3[[#This Row],[Count]]</f>
        <v>0.25</v>
      </c>
      <c r="I56" s="1">
        <f>COUNTIFS(Table2[Sub-Sector],Table3[[#This Row],[Sub-Sector]],Table2[Relative Volume],"&gt;=1")/Table3[[#This Row],[Count]]</f>
        <v>0</v>
      </c>
      <c r="J56" s="1">
        <f>COUNTIFS(Table2[Sub-Sector],Table3[[#This Row],[Sub-Sector]],Table2[% Away From Day Low],"&gt;=0.05")/Table3[[#This Row],[Count]]</f>
        <v>0</v>
      </c>
      <c r="K56" s="1">
        <f>COUNTIFS(Table2[Sub-Sector],Table3[[#This Row],[Sub-Sector]],Table2[% Away From Day High],"&lt;=0.05")/Table3[[#This Row],[Count]]</f>
        <v>0.75</v>
      </c>
      <c r="L56" s="1">
        <f>COUNTIFS(Table2[Sub-Sector],Table3[[#This Row],[Sub-Sector]],Table2[% Away From Current Week Low],"&gt;=0.05")/Table3[[#This Row],[Count]]</f>
        <v>0</v>
      </c>
      <c r="M56" s="1">
        <f>COUNTIFS(Table2[Sub-Sector],Table3[[#This Row],[Sub-Sector]],Table2[% Away From Current Week High],"&lt;=0.05")/Table3[[#This Row],[Count]]</f>
        <v>0.75</v>
      </c>
      <c r="N56" s="1">
        <f>COUNTIFS(Table2[Sub-Sector],Table3[[#This Row],[Sub-Sector]],Table2[% Away From Current Month Low],"&gt;=0.05")/Table3[[#This Row],[Count]]</f>
        <v>0</v>
      </c>
      <c r="O56" s="1">
        <f>COUNTIFS(Table2[Sub-Sector],Table3[[#This Row],[Sub-Sector]],Table2[% Away From Current Month High],"&lt;=0.05")/Table3[[#This Row],[Count]]</f>
        <v>0</v>
      </c>
      <c r="P56" s="1">
        <f>COUNTIFS(Table2[Sub-Sector],Table3[[#This Row],[Sub-Sector]],Table2[% Away From 52W High],"&lt;=10")/Table3[[#This Row],[Count]]</f>
        <v>0</v>
      </c>
      <c r="Q56" s="1">
        <f>COUNTIFS(Table2[Sub-Sector],Table3[[#This Row],[Sub-Sector]],Table2[% Away From 52W Low],"&gt;=10")/Table3[[#This Row],[Count]]</f>
        <v>0.75</v>
      </c>
      <c r="R56" s="1">
        <f>COUNTIFS(Table2[Sub-Sector],Table3[[#This Row],[Sub-Sector]],Table2[% Price above 20 EMA],"&gt;=0")/Table3[[#This Row],[Count]]</f>
        <v>0.25</v>
      </c>
      <c r="S56" s="1">
        <f>COUNTIFS(Table2[Sub-Sector],Table3[[#This Row],[Sub-Sector]],Table2[% Price above 50 EMA],"&gt;=0")/Table3[[#This Row],[Count]]</f>
        <v>0.25</v>
      </c>
      <c r="T56" s="1">
        <f>COUNTIFS(Table2[Sub-Sector],Table3[[#This Row],[Sub-Sector]],Table2[% Price above 200 EMA],"&gt;=0")/Table3[[#This Row],[Count]]</f>
        <v>0.5</v>
      </c>
      <c r="U56" s="1">
        <f>COUNTIFS(Table2[Sub-Sector],Table3[[#This Row],[Sub-Sector]],Table2[Rate of Change - Zone],"Positive")/Table3[[#This Row],[Count]]</f>
        <v>0.5</v>
      </c>
      <c r="V56" s="1">
        <f>COUNTIFS(Table2[Sub-Sector],Table3[[#This Row],[Sub-Sector]],Table2[Sharpe Ratio],"&gt;=0.10")/Table3[[#This Row],[Count]]</f>
        <v>0.25</v>
      </c>
      <c r="W5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355.5</v>
      </c>
      <c r="X56">
        <f>_xlfn.RANK.AVG(Table3[[#This Row],[Score]],Table3[Score],1)</f>
        <v>41</v>
      </c>
      <c r="Y5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232</v>
      </c>
      <c r="Z56">
        <f>_xlfn.RANK.AVG(Table3[[#This Row],[Score 2 ]],Table3[[Score 2 ]],1)</f>
        <v>55</v>
      </c>
    </row>
    <row r="57" spans="1:26" x14ac:dyDescent="0.3">
      <c r="A57" t="s">
        <v>239</v>
      </c>
      <c r="B57">
        <f>COUNTIFS(Table2[Sub-Sector],Table3[[#This Row],[Sub-Sector]])</f>
        <v>8</v>
      </c>
      <c r="C57" s="1">
        <f>COUNTIFS(Table2[Sub-Sector],Table3[[#This Row],[Sub-Sector]],Table2[Uptrend],"Uptrend")/Table3[[#This Row],[Count]]</f>
        <v>0.125</v>
      </c>
      <c r="D57" s="1">
        <f>COUNTIFS(Table2[Sub-Sector],Table3[[#This Row],[Sub-Sector]],Table2[1W Return vs Nifty],"&gt;=5")/Table3[[#This Row],[Count]]</f>
        <v>0</v>
      </c>
      <c r="E57" s="1">
        <f>COUNTIFS(Table2[Sub-Sector],Table3[[#This Row],[Sub-Sector]],Table2[1M Return vs Nifty],"&gt;=5")/Table3[[#This Row],[Count]]</f>
        <v>0.125</v>
      </c>
      <c r="F57" s="1">
        <f>COUNTIFS(Table2[Sub-Sector],Table3[[#This Row],[Sub-Sector]],Table2[6M Return vs Nifty],"&gt;=10")/Table3[[#This Row],[Count]]</f>
        <v>0.125</v>
      </c>
      <c r="G57" s="1">
        <f>COUNTIFS(Table2[Sub-Sector],Table3[[#This Row],[Sub-Sector]],Table2[1Y Return vs Nifty],"&gt;=10")/Table3[[#This Row],[Count]]</f>
        <v>0.5</v>
      </c>
      <c r="H57" s="1">
        <f>COUNTIFS(Table2[Sub-Sector],Table3[[#This Row],[Sub-Sector]],Table2[RSI Exponential â€“ 14D],"&gt;=50")/Table3[[#This Row],[Count]]</f>
        <v>0.125</v>
      </c>
      <c r="I57" s="1">
        <f>COUNTIFS(Table2[Sub-Sector],Table3[[#This Row],[Sub-Sector]],Table2[Relative Volume],"&gt;=1")/Table3[[#This Row],[Count]]</f>
        <v>0.125</v>
      </c>
      <c r="J57" s="1">
        <f>COUNTIFS(Table2[Sub-Sector],Table3[[#This Row],[Sub-Sector]],Table2[% Away From Day Low],"&gt;=0.05")/Table3[[#This Row],[Count]]</f>
        <v>0</v>
      </c>
      <c r="K57" s="1">
        <f>COUNTIFS(Table2[Sub-Sector],Table3[[#This Row],[Sub-Sector]],Table2[% Away From Day High],"&lt;=0.05")/Table3[[#This Row],[Count]]</f>
        <v>1</v>
      </c>
      <c r="L57" s="1">
        <f>COUNTIFS(Table2[Sub-Sector],Table3[[#This Row],[Sub-Sector]],Table2[% Away From Current Week Low],"&gt;=0.05")/Table3[[#This Row],[Count]]</f>
        <v>0</v>
      </c>
      <c r="M57" s="1">
        <f>COUNTIFS(Table2[Sub-Sector],Table3[[#This Row],[Sub-Sector]],Table2[% Away From Current Week High],"&lt;=0.05")/Table3[[#This Row],[Count]]</f>
        <v>1</v>
      </c>
      <c r="N57" s="1">
        <f>COUNTIFS(Table2[Sub-Sector],Table3[[#This Row],[Sub-Sector]],Table2[% Away From Current Month Low],"&gt;=0.05")/Table3[[#This Row],[Count]]</f>
        <v>0.25</v>
      </c>
      <c r="O57" s="1">
        <f>COUNTIFS(Table2[Sub-Sector],Table3[[#This Row],[Sub-Sector]],Table2[% Away From Current Month High],"&lt;=0.05")/Table3[[#This Row],[Count]]</f>
        <v>0</v>
      </c>
      <c r="P57" s="1">
        <f>COUNTIFS(Table2[Sub-Sector],Table3[[#This Row],[Sub-Sector]],Table2[% Away From 52W High],"&lt;=10")/Table3[[#This Row],[Count]]</f>
        <v>0.125</v>
      </c>
      <c r="Q57" s="1">
        <f>COUNTIFS(Table2[Sub-Sector],Table3[[#This Row],[Sub-Sector]],Table2[% Away From 52W Low],"&gt;=10")/Table3[[#This Row],[Count]]</f>
        <v>0.875</v>
      </c>
      <c r="R57" s="1">
        <f>COUNTIFS(Table2[Sub-Sector],Table3[[#This Row],[Sub-Sector]],Table2[% Price above 20 EMA],"&gt;=0")/Table3[[#This Row],[Count]]</f>
        <v>0.125</v>
      </c>
      <c r="S57" s="1">
        <f>COUNTIFS(Table2[Sub-Sector],Table3[[#This Row],[Sub-Sector]],Table2[% Price above 50 EMA],"&gt;=0")/Table3[[#This Row],[Count]]</f>
        <v>0.125</v>
      </c>
      <c r="T57" s="1">
        <f>COUNTIFS(Table2[Sub-Sector],Table3[[#This Row],[Sub-Sector]],Table2[% Price above 200 EMA],"&gt;=0")/Table3[[#This Row],[Count]]</f>
        <v>0.375</v>
      </c>
      <c r="U57" s="1">
        <f>COUNTIFS(Table2[Sub-Sector],Table3[[#This Row],[Sub-Sector]],Table2[Rate of Change - Zone],"Positive")/Table3[[#This Row],[Count]]</f>
        <v>0.25</v>
      </c>
      <c r="V57" s="1">
        <f>COUNTIFS(Table2[Sub-Sector],Table3[[#This Row],[Sub-Sector]],Table2[Sharpe Ratio],"&gt;=0.10")/Table3[[#This Row],[Count]]</f>
        <v>0.375</v>
      </c>
      <c r="W5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409.5</v>
      </c>
      <c r="X57">
        <f>_xlfn.RANK.AVG(Table3[[#This Row],[Score]],Table3[Score],1)</f>
        <v>51</v>
      </c>
      <c r="Y5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236.5</v>
      </c>
      <c r="Z57">
        <f>_xlfn.RANK.AVG(Table3[[#This Row],[Score 2 ]],Table3[[Score 2 ]],1)</f>
        <v>56</v>
      </c>
    </row>
    <row r="58" spans="1:26" x14ac:dyDescent="0.3">
      <c r="A58" t="s">
        <v>268</v>
      </c>
      <c r="B58">
        <f>COUNTIFS(Table2[Sub-Sector],Table3[[#This Row],[Sub-Sector]])</f>
        <v>26</v>
      </c>
      <c r="C58" s="1">
        <f>COUNTIFS(Table2[Sub-Sector],Table3[[#This Row],[Sub-Sector]],Table2[Uptrend],"Uptrend")/Table3[[#This Row],[Count]]</f>
        <v>0.23076923076923078</v>
      </c>
      <c r="D58" s="1">
        <f>COUNTIFS(Table2[Sub-Sector],Table3[[#This Row],[Sub-Sector]],Table2[1W Return vs Nifty],"&gt;=5")/Table3[[#This Row],[Count]]</f>
        <v>7.6923076923076927E-2</v>
      </c>
      <c r="E58" s="1">
        <f>COUNTIFS(Table2[Sub-Sector],Table3[[#This Row],[Sub-Sector]],Table2[1M Return vs Nifty],"&gt;=5")/Table3[[#This Row],[Count]]</f>
        <v>0.15384615384615385</v>
      </c>
      <c r="F58" s="1">
        <f>COUNTIFS(Table2[Sub-Sector],Table3[[#This Row],[Sub-Sector]],Table2[6M Return vs Nifty],"&gt;=10")/Table3[[#This Row],[Count]]</f>
        <v>0.11538461538461539</v>
      </c>
      <c r="G58" s="1">
        <f>COUNTIFS(Table2[Sub-Sector],Table3[[#This Row],[Sub-Sector]],Table2[1Y Return vs Nifty],"&gt;=10")/Table3[[#This Row],[Count]]</f>
        <v>0.42307692307692307</v>
      </c>
      <c r="H58" s="1">
        <f>COUNTIFS(Table2[Sub-Sector],Table3[[#This Row],[Sub-Sector]],Table2[RSI Exponential â€“ 14D],"&gt;=50")/Table3[[#This Row],[Count]]</f>
        <v>0.19230769230769232</v>
      </c>
      <c r="I58" s="1">
        <f>COUNTIFS(Table2[Sub-Sector],Table3[[#This Row],[Sub-Sector]],Table2[Relative Volume],"&gt;=1")/Table3[[#This Row],[Count]]</f>
        <v>0.30769230769230771</v>
      </c>
      <c r="J58" s="1">
        <f>COUNTIFS(Table2[Sub-Sector],Table3[[#This Row],[Sub-Sector]],Table2[% Away From Day Low],"&gt;=0.05")/Table3[[#This Row],[Count]]</f>
        <v>3.8461538461538464E-2</v>
      </c>
      <c r="K58" s="1">
        <f>COUNTIFS(Table2[Sub-Sector],Table3[[#This Row],[Sub-Sector]],Table2[% Away From Day High],"&lt;=0.05")/Table3[[#This Row],[Count]]</f>
        <v>0.80769230769230771</v>
      </c>
      <c r="L58" s="1">
        <f>COUNTIFS(Table2[Sub-Sector],Table3[[#This Row],[Sub-Sector]],Table2[% Away From Current Week Low],"&gt;=0.05")/Table3[[#This Row],[Count]]</f>
        <v>3.8461538461538464E-2</v>
      </c>
      <c r="M58" s="1">
        <f>COUNTIFS(Table2[Sub-Sector],Table3[[#This Row],[Sub-Sector]],Table2[% Away From Current Week High],"&lt;=0.05")/Table3[[#This Row],[Count]]</f>
        <v>0.80769230769230771</v>
      </c>
      <c r="N58" s="1">
        <f>COUNTIFS(Table2[Sub-Sector],Table3[[#This Row],[Sub-Sector]],Table2[% Away From Current Month Low],"&gt;=0.05")/Table3[[#This Row],[Count]]</f>
        <v>0.23076923076923078</v>
      </c>
      <c r="O58" s="1">
        <f>COUNTIFS(Table2[Sub-Sector],Table3[[#This Row],[Sub-Sector]],Table2[% Away From Current Month High],"&lt;=0.05")/Table3[[#This Row],[Count]]</f>
        <v>3.8461538461538464E-2</v>
      </c>
      <c r="P58" s="1">
        <f>COUNTIFS(Table2[Sub-Sector],Table3[[#This Row],[Sub-Sector]],Table2[% Away From 52W High],"&lt;=10")/Table3[[#This Row],[Count]]</f>
        <v>0</v>
      </c>
      <c r="Q58" s="1">
        <f>COUNTIFS(Table2[Sub-Sector],Table3[[#This Row],[Sub-Sector]],Table2[% Away From 52W Low],"&gt;=10")/Table3[[#This Row],[Count]]</f>
        <v>0.84615384615384615</v>
      </c>
      <c r="R58" s="1">
        <f>COUNTIFS(Table2[Sub-Sector],Table3[[#This Row],[Sub-Sector]],Table2[% Price above 20 EMA],"&gt;=0")/Table3[[#This Row],[Count]]</f>
        <v>0.15384615384615385</v>
      </c>
      <c r="S58" s="1">
        <f>COUNTIFS(Table2[Sub-Sector],Table3[[#This Row],[Sub-Sector]],Table2[% Price above 50 EMA],"&gt;=0")/Table3[[#This Row],[Count]]</f>
        <v>7.6923076923076927E-2</v>
      </c>
      <c r="T58" s="1">
        <f>COUNTIFS(Table2[Sub-Sector],Table3[[#This Row],[Sub-Sector]],Table2[% Price above 200 EMA],"&gt;=0")/Table3[[#This Row],[Count]]</f>
        <v>0.38461538461538464</v>
      </c>
      <c r="U58" s="1">
        <f>COUNTIFS(Table2[Sub-Sector],Table3[[#This Row],[Sub-Sector]],Table2[Rate of Change - Zone],"Positive")/Table3[[#This Row],[Count]]</f>
        <v>0.19230769230769232</v>
      </c>
      <c r="V58" s="1">
        <f>COUNTIFS(Table2[Sub-Sector],Table3[[#This Row],[Sub-Sector]],Table2[Sharpe Ratio],"&gt;=0.10")/Table3[[#This Row],[Count]]</f>
        <v>0.38461538461538464</v>
      </c>
      <c r="W5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346</v>
      </c>
      <c r="X58">
        <f>_xlfn.RANK.AVG(Table3[[#This Row],[Score]],Table3[Score],1)</f>
        <v>39</v>
      </c>
      <c r="Y5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243.5</v>
      </c>
      <c r="Z58">
        <f>_xlfn.RANK.AVG(Table3[[#This Row],[Score 2 ]],Table3[[Score 2 ]],1)</f>
        <v>57</v>
      </c>
    </row>
    <row r="59" spans="1:26" x14ac:dyDescent="0.3">
      <c r="A59" t="s">
        <v>545</v>
      </c>
      <c r="B59">
        <f>COUNTIFS(Table2[Sub-Sector],Table3[[#This Row],[Sub-Sector]])</f>
        <v>4</v>
      </c>
      <c r="C59" s="1">
        <f>COUNTIFS(Table2[Sub-Sector],Table3[[#This Row],[Sub-Sector]],Table2[Uptrend],"Uptrend")/Table3[[#This Row],[Count]]</f>
        <v>0</v>
      </c>
      <c r="D59" s="1">
        <f>COUNTIFS(Table2[Sub-Sector],Table3[[#This Row],[Sub-Sector]],Table2[1W Return vs Nifty],"&gt;=5")/Table3[[#This Row],[Count]]</f>
        <v>0</v>
      </c>
      <c r="E59" s="1">
        <f>COUNTIFS(Table2[Sub-Sector],Table3[[#This Row],[Sub-Sector]],Table2[1M Return vs Nifty],"&gt;=5")/Table3[[#This Row],[Count]]</f>
        <v>0</v>
      </c>
      <c r="F59" s="1">
        <f>COUNTIFS(Table2[Sub-Sector],Table3[[#This Row],[Sub-Sector]],Table2[6M Return vs Nifty],"&gt;=10")/Table3[[#This Row],[Count]]</f>
        <v>0</v>
      </c>
      <c r="G59" s="1">
        <f>COUNTIFS(Table2[Sub-Sector],Table3[[#This Row],[Sub-Sector]],Table2[1Y Return vs Nifty],"&gt;=10")/Table3[[#This Row],[Count]]</f>
        <v>0.75</v>
      </c>
      <c r="H59" s="1">
        <f>COUNTIFS(Table2[Sub-Sector],Table3[[#This Row],[Sub-Sector]],Table2[RSI Exponential â€“ 14D],"&gt;=50")/Table3[[#This Row],[Count]]</f>
        <v>0</v>
      </c>
      <c r="I59" s="1">
        <f>COUNTIFS(Table2[Sub-Sector],Table3[[#This Row],[Sub-Sector]],Table2[Relative Volume],"&gt;=1")/Table3[[#This Row],[Count]]</f>
        <v>0.5</v>
      </c>
      <c r="J59" s="1">
        <f>COUNTIFS(Table2[Sub-Sector],Table3[[#This Row],[Sub-Sector]],Table2[% Away From Day Low],"&gt;=0.05")/Table3[[#This Row],[Count]]</f>
        <v>0</v>
      </c>
      <c r="K59" s="1">
        <f>COUNTIFS(Table2[Sub-Sector],Table3[[#This Row],[Sub-Sector]],Table2[% Away From Day High],"&lt;=0.05")/Table3[[#This Row],[Count]]</f>
        <v>1</v>
      </c>
      <c r="L59" s="1">
        <f>COUNTIFS(Table2[Sub-Sector],Table3[[#This Row],[Sub-Sector]],Table2[% Away From Current Week Low],"&gt;=0.05")/Table3[[#This Row],[Count]]</f>
        <v>0</v>
      </c>
      <c r="M59" s="1">
        <f>COUNTIFS(Table2[Sub-Sector],Table3[[#This Row],[Sub-Sector]],Table2[% Away From Current Week High],"&lt;=0.05")/Table3[[#This Row],[Count]]</f>
        <v>1</v>
      </c>
      <c r="N59" s="1">
        <f>COUNTIFS(Table2[Sub-Sector],Table3[[#This Row],[Sub-Sector]],Table2[% Away From Current Month Low],"&gt;=0.05")/Table3[[#This Row],[Count]]</f>
        <v>0.25</v>
      </c>
      <c r="O59" s="1">
        <f>COUNTIFS(Table2[Sub-Sector],Table3[[#This Row],[Sub-Sector]],Table2[% Away From Current Month High],"&lt;=0.05")/Table3[[#This Row],[Count]]</f>
        <v>0</v>
      </c>
      <c r="P59" s="1">
        <f>COUNTIFS(Table2[Sub-Sector],Table3[[#This Row],[Sub-Sector]],Table2[% Away From 52W High],"&lt;=10")/Table3[[#This Row],[Count]]</f>
        <v>0</v>
      </c>
      <c r="Q59" s="1">
        <f>COUNTIFS(Table2[Sub-Sector],Table3[[#This Row],[Sub-Sector]],Table2[% Away From 52W Low],"&gt;=10")/Table3[[#This Row],[Count]]</f>
        <v>1</v>
      </c>
      <c r="R59" s="1">
        <f>COUNTIFS(Table2[Sub-Sector],Table3[[#This Row],[Sub-Sector]],Table2[% Price above 20 EMA],"&gt;=0")/Table3[[#This Row],[Count]]</f>
        <v>0</v>
      </c>
      <c r="S59" s="1">
        <f>COUNTIFS(Table2[Sub-Sector],Table3[[#This Row],[Sub-Sector]],Table2[% Price above 50 EMA],"&gt;=0")/Table3[[#This Row],[Count]]</f>
        <v>0</v>
      </c>
      <c r="T59" s="1">
        <f>COUNTIFS(Table2[Sub-Sector],Table3[[#This Row],[Sub-Sector]],Table2[% Price above 200 EMA],"&gt;=0")/Table3[[#This Row],[Count]]</f>
        <v>0.25</v>
      </c>
      <c r="U59" s="1">
        <f>COUNTIFS(Table2[Sub-Sector],Table3[[#This Row],[Sub-Sector]],Table2[Rate of Change - Zone],"Positive")/Table3[[#This Row],[Count]]</f>
        <v>0</v>
      </c>
      <c r="V59" s="1">
        <f>COUNTIFS(Table2[Sub-Sector],Table3[[#This Row],[Sub-Sector]],Table2[Sharpe Ratio],"&gt;=0.10")/Table3[[#This Row],[Count]]</f>
        <v>0.5</v>
      </c>
      <c r="W5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506.5</v>
      </c>
      <c r="X59">
        <f>_xlfn.RANK.AVG(Table3[[#This Row],[Score]],Table3[Score],1)</f>
        <v>75</v>
      </c>
      <c r="Y5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246</v>
      </c>
      <c r="Z59">
        <f>_xlfn.RANK.AVG(Table3[[#This Row],[Score 2 ]],Table3[[Score 2 ]],1)</f>
        <v>58</v>
      </c>
    </row>
    <row r="60" spans="1:26" x14ac:dyDescent="0.3">
      <c r="A60" t="s">
        <v>94</v>
      </c>
      <c r="B60">
        <f>COUNTIFS(Table2[Sub-Sector],Table3[[#This Row],[Sub-Sector]])</f>
        <v>3</v>
      </c>
      <c r="C60" s="1">
        <f>COUNTIFS(Table2[Sub-Sector],Table3[[#This Row],[Sub-Sector]],Table2[Uptrend],"Uptrend")/Table3[[#This Row],[Count]]</f>
        <v>0</v>
      </c>
      <c r="D60" s="1">
        <f>COUNTIFS(Table2[Sub-Sector],Table3[[#This Row],[Sub-Sector]],Table2[1W Return vs Nifty],"&gt;=5")/Table3[[#This Row],[Count]]</f>
        <v>0</v>
      </c>
      <c r="E60" s="1">
        <f>COUNTIFS(Table2[Sub-Sector],Table3[[#This Row],[Sub-Sector]],Table2[1M Return vs Nifty],"&gt;=5")/Table3[[#This Row],[Count]]</f>
        <v>0</v>
      </c>
      <c r="F60" s="1">
        <f>COUNTIFS(Table2[Sub-Sector],Table3[[#This Row],[Sub-Sector]],Table2[6M Return vs Nifty],"&gt;=10")/Table3[[#This Row],[Count]]</f>
        <v>0</v>
      </c>
      <c r="G60" s="1">
        <f>COUNTIFS(Table2[Sub-Sector],Table3[[#This Row],[Sub-Sector]],Table2[1Y Return vs Nifty],"&gt;=10")/Table3[[#This Row],[Count]]</f>
        <v>1</v>
      </c>
      <c r="H60" s="1">
        <f>COUNTIFS(Table2[Sub-Sector],Table3[[#This Row],[Sub-Sector]],Table2[RSI Exponential â€“ 14D],"&gt;=50")/Table3[[#This Row],[Count]]</f>
        <v>0</v>
      </c>
      <c r="I60" s="1">
        <f>COUNTIFS(Table2[Sub-Sector],Table3[[#This Row],[Sub-Sector]],Table2[Relative Volume],"&gt;=1")/Table3[[#This Row],[Count]]</f>
        <v>0.33333333333333331</v>
      </c>
      <c r="J60" s="1">
        <f>COUNTIFS(Table2[Sub-Sector],Table3[[#This Row],[Sub-Sector]],Table2[% Away From Day Low],"&gt;=0.05")/Table3[[#This Row],[Count]]</f>
        <v>0</v>
      </c>
      <c r="K60" s="1">
        <f>COUNTIFS(Table2[Sub-Sector],Table3[[#This Row],[Sub-Sector]],Table2[% Away From Day High],"&lt;=0.05")/Table3[[#This Row],[Count]]</f>
        <v>1</v>
      </c>
      <c r="L60" s="1">
        <f>COUNTIFS(Table2[Sub-Sector],Table3[[#This Row],[Sub-Sector]],Table2[% Away From Current Week Low],"&gt;=0.05")/Table3[[#This Row],[Count]]</f>
        <v>0</v>
      </c>
      <c r="M60" s="1">
        <f>COUNTIFS(Table2[Sub-Sector],Table3[[#This Row],[Sub-Sector]],Table2[% Away From Current Week High],"&lt;=0.05")/Table3[[#This Row],[Count]]</f>
        <v>1</v>
      </c>
      <c r="N60" s="1">
        <f>COUNTIFS(Table2[Sub-Sector],Table3[[#This Row],[Sub-Sector]],Table2[% Away From Current Month Low],"&gt;=0.05")/Table3[[#This Row],[Count]]</f>
        <v>0.33333333333333331</v>
      </c>
      <c r="O60" s="1">
        <f>COUNTIFS(Table2[Sub-Sector],Table3[[#This Row],[Sub-Sector]],Table2[% Away From Current Month High],"&lt;=0.05")/Table3[[#This Row],[Count]]</f>
        <v>0.33333333333333331</v>
      </c>
      <c r="P60" s="1">
        <f>COUNTIFS(Table2[Sub-Sector],Table3[[#This Row],[Sub-Sector]],Table2[% Away From 52W High],"&lt;=10")/Table3[[#This Row],[Count]]</f>
        <v>0</v>
      </c>
      <c r="Q60" s="1">
        <f>COUNTIFS(Table2[Sub-Sector],Table3[[#This Row],[Sub-Sector]],Table2[% Away From 52W Low],"&gt;=10")/Table3[[#This Row],[Count]]</f>
        <v>1</v>
      </c>
      <c r="R60" s="1">
        <f>COUNTIFS(Table2[Sub-Sector],Table3[[#This Row],[Sub-Sector]],Table2[% Price above 20 EMA],"&gt;=0")/Table3[[#This Row],[Count]]</f>
        <v>0</v>
      </c>
      <c r="S60" s="1">
        <f>COUNTIFS(Table2[Sub-Sector],Table3[[#This Row],[Sub-Sector]],Table2[% Price above 50 EMA],"&gt;=0")/Table3[[#This Row],[Count]]</f>
        <v>0</v>
      </c>
      <c r="T60" s="1">
        <f>COUNTIFS(Table2[Sub-Sector],Table3[[#This Row],[Sub-Sector]],Table2[% Price above 200 EMA],"&gt;=0")/Table3[[#This Row],[Count]]</f>
        <v>0.66666666666666663</v>
      </c>
      <c r="U60" s="1">
        <f>COUNTIFS(Table2[Sub-Sector],Table3[[#This Row],[Sub-Sector]],Table2[Rate of Change - Zone],"Positive")/Table3[[#This Row],[Count]]</f>
        <v>0</v>
      </c>
      <c r="V60" s="1">
        <f>COUNTIFS(Table2[Sub-Sector],Table3[[#This Row],[Sub-Sector]],Table2[Sharpe Ratio],"&gt;=0.10")/Table3[[#This Row],[Count]]</f>
        <v>0.66666666666666663</v>
      </c>
      <c r="W6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512</v>
      </c>
      <c r="X60">
        <f>_xlfn.RANK.AVG(Table3[[#This Row],[Score]],Table3[Score],1)</f>
        <v>77.5</v>
      </c>
      <c r="Y6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251.5</v>
      </c>
      <c r="Z60">
        <f>_xlfn.RANK.AVG(Table3[[#This Row],[Score 2 ]],Table3[[Score 2 ]],1)</f>
        <v>59.5</v>
      </c>
    </row>
    <row r="61" spans="1:26" x14ac:dyDescent="0.3">
      <c r="A61" t="s">
        <v>69</v>
      </c>
      <c r="B61">
        <f>COUNTIFS(Table2[Sub-Sector],Table3[[#This Row],[Sub-Sector]])</f>
        <v>3</v>
      </c>
      <c r="C61" s="1">
        <f>COUNTIFS(Table2[Sub-Sector],Table3[[#This Row],[Sub-Sector]],Table2[Uptrend],"Uptrend")/Table3[[#This Row],[Count]]</f>
        <v>0</v>
      </c>
      <c r="D61" s="1">
        <f>COUNTIFS(Table2[Sub-Sector],Table3[[#This Row],[Sub-Sector]],Table2[1W Return vs Nifty],"&gt;=5")/Table3[[#This Row],[Count]]</f>
        <v>0</v>
      </c>
      <c r="E61" s="1">
        <f>COUNTIFS(Table2[Sub-Sector],Table3[[#This Row],[Sub-Sector]],Table2[1M Return vs Nifty],"&gt;=5")/Table3[[#This Row],[Count]]</f>
        <v>0</v>
      </c>
      <c r="F61" s="1">
        <f>COUNTIFS(Table2[Sub-Sector],Table3[[#This Row],[Sub-Sector]],Table2[6M Return vs Nifty],"&gt;=10")/Table3[[#This Row],[Count]]</f>
        <v>0</v>
      </c>
      <c r="G61" s="1">
        <f>COUNTIFS(Table2[Sub-Sector],Table3[[#This Row],[Sub-Sector]],Table2[1Y Return vs Nifty],"&gt;=10")/Table3[[#This Row],[Count]]</f>
        <v>1</v>
      </c>
      <c r="H61" s="1">
        <f>COUNTIFS(Table2[Sub-Sector],Table3[[#This Row],[Sub-Sector]],Table2[RSI Exponential â€“ 14D],"&gt;=50")/Table3[[#This Row],[Count]]</f>
        <v>0</v>
      </c>
      <c r="I61" s="1">
        <f>COUNTIFS(Table2[Sub-Sector],Table3[[#This Row],[Sub-Sector]],Table2[Relative Volume],"&gt;=1")/Table3[[#This Row],[Count]]</f>
        <v>0.33333333333333331</v>
      </c>
      <c r="J61" s="1">
        <f>COUNTIFS(Table2[Sub-Sector],Table3[[#This Row],[Sub-Sector]],Table2[% Away From Day Low],"&gt;=0.05")/Table3[[#This Row],[Count]]</f>
        <v>0.33333333333333331</v>
      </c>
      <c r="K61" s="1">
        <f>COUNTIFS(Table2[Sub-Sector],Table3[[#This Row],[Sub-Sector]],Table2[% Away From Day High],"&lt;=0.05")/Table3[[#This Row],[Count]]</f>
        <v>1</v>
      </c>
      <c r="L61" s="1">
        <f>COUNTIFS(Table2[Sub-Sector],Table3[[#This Row],[Sub-Sector]],Table2[% Away From Current Week Low],"&gt;=0.05")/Table3[[#This Row],[Count]]</f>
        <v>0.33333333333333331</v>
      </c>
      <c r="M61" s="1">
        <f>COUNTIFS(Table2[Sub-Sector],Table3[[#This Row],[Sub-Sector]],Table2[% Away From Current Week High],"&lt;=0.05")/Table3[[#This Row],[Count]]</f>
        <v>1</v>
      </c>
      <c r="N61" s="1">
        <f>COUNTIFS(Table2[Sub-Sector],Table3[[#This Row],[Sub-Sector]],Table2[% Away From Current Month Low],"&gt;=0.05")/Table3[[#This Row],[Count]]</f>
        <v>0.33333333333333331</v>
      </c>
      <c r="O61" s="1">
        <f>COUNTIFS(Table2[Sub-Sector],Table3[[#This Row],[Sub-Sector]],Table2[% Away From Current Month High],"&lt;=0.05")/Table3[[#This Row],[Count]]</f>
        <v>0</v>
      </c>
      <c r="P61" s="1">
        <f>COUNTIFS(Table2[Sub-Sector],Table3[[#This Row],[Sub-Sector]],Table2[% Away From 52W High],"&lt;=10")/Table3[[#This Row],[Count]]</f>
        <v>0</v>
      </c>
      <c r="Q61" s="1">
        <f>COUNTIFS(Table2[Sub-Sector],Table3[[#This Row],[Sub-Sector]],Table2[% Away From 52W Low],"&gt;=10")/Table3[[#This Row],[Count]]</f>
        <v>1</v>
      </c>
      <c r="R61" s="1">
        <f>COUNTIFS(Table2[Sub-Sector],Table3[[#This Row],[Sub-Sector]],Table2[% Price above 20 EMA],"&gt;=0")/Table3[[#This Row],[Count]]</f>
        <v>0</v>
      </c>
      <c r="S61" s="1">
        <f>COUNTIFS(Table2[Sub-Sector],Table3[[#This Row],[Sub-Sector]],Table2[% Price above 50 EMA],"&gt;=0")/Table3[[#This Row],[Count]]</f>
        <v>0</v>
      </c>
      <c r="T61" s="1">
        <f>COUNTIFS(Table2[Sub-Sector],Table3[[#This Row],[Sub-Sector]],Table2[% Price above 200 EMA],"&gt;=0")/Table3[[#This Row],[Count]]</f>
        <v>0</v>
      </c>
      <c r="U61" s="1">
        <f>COUNTIFS(Table2[Sub-Sector],Table3[[#This Row],[Sub-Sector]],Table2[Rate of Change - Zone],"Positive")/Table3[[#This Row],[Count]]</f>
        <v>0</v>
      </c>
      <c r="V61" s="1">
        <f>COUNTIFS(Table2[Sub-Sector],Table3[[#This Row],[Sub-Sector]],Table2[Sharpe Ratio],"&gt;=0.10")/Table3[[#This Row],[Count]]</f>
        <v>0</v>
      </c>
      <c r="W6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512</v>
      </c>
      <c r="X61">
        <f>_xlfn.RANK.AVG(Table3[[#This Row],[Score]],Table3[Score],1)</f>
        <v>77.5</v>
      </c>
      <c r="Y6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251.5</v>
      </c>
      <c r="Z61">
        <f>_xlfn.RANK.AVG(Table3[[#This Row],[Score 2 ]],Table3[[Score 2 ]],1)</f>
        <v>59.5</v>
      </c>
    </row>
    <row r="62" spans="1:26" x14ac:dyDescent="0.3">
      <c r="A62" t="s">
        <v>18</v>
      </c>
      <c r="B62">
        <f>COUNTIFS(Table2[Sub-Sector],Table3[[#This Row],[Sub-Sector]])</f>
        <v>6</v>
      </c>
      <c r="C62" s="1">
        <f>COUNTIFS(Table2[Sub-Sector],Table3[[#This Row],[Sub-Sector]],Table2[Uptrend],"Uptrend")/Table3[[#This Row],[Count]]</f>
        <v>0</v>
      </c>
      <c r="D62" s="1">
        <f>COUNTIFS(Table2[Sub-Sector],Table3[[#This Row],[Sub-Sector]],Table2[1W Return vs Nifty],"&gt;=5")/Table3[[#This Row],[Count]]</f>
        <v>0</v>
      </c>
      <c r="E62" s="1">
        <f>COUNTIFS(Table2[Sub-Sector],Table3[[#This Row],[Sub-Sector]],Table2[1M Return vs Nifty],"&gt;=5")/Table3[[#This Row],[Count]]</f>
        <v>0</v>
      </c>
      <c r="F62" s="1">
        <f>COUNTIFS(Table2[Sub-Sector],Table3[[#This Row],[Sub-Sector]],Table2[6M Return vs Nifty],"&gt;=10")/Table3[[#This Row],[Count]]</f>
        <v>0</v>
      </c>
      <c r="G62" s="1">
        <f>COUNTIFS(Table2[Sub-Sector],Table3[[#This Row],[Sub-Sector]],Table2[1Y Return vs Nifty],"&gt;=10")/Table3[[#This Row],[Count]]</f>
        <v>0.66666666666666663</v>
      </c>
      <c r="H62" s="1">
        <f>COUNTIFS(Table2[Sub-Sector],Table3[[#This Row],[Sub-Sector]],Table2[RSI Exponential â€“ 14D],"&gt;=50")/Table3[[#This Row],[Count]]</f>
        <v>0</v>
      </c>
      <c r="I62" s="1">
        <f>COUNTIFS(Table2[Sub-Sector],Table3[[#This Row],[Sub-Sector]],Table2[Relative Volume],"&gt;=1")/Table3[[#This Row],[Count]]</f>
        <v>0.5</v>
      </c>
      <c r="J62" s="1">
        <f>COUNTIFS(Table2[Sub-Sector],Table3[[#This Row],[Sub-Sector]],Table2[% Away From Day Low],"&gt;=0.05")/Table3[[#This Row],[Count]]</f>
        <v>0</v>
      </c>
      <c r="K62" s="1">
        <f>COUNTIFS(Table2[Sub-Sector],Table3[[#This Row],[Sub-Sector]],Table2[% Away From Day High],"&lt;=0.05")/Table3[[#This Row],[Count]]</f>
        <v>1</v>
      </c>
      <c r="L62" s="1">
        <f>COUNTIFS(Table2[Sub-Sector],Table3[[#This Row],[Sub-Sector]],Table2[% Away From Current Week Low],"&gt;=0.05")/Table3[[#This Row],[Count]]</f>
        <v>0</v>
      </c>
      <c r="M62" s="1">
        <f>COUNTIFS(Table2[Sub-Sector],Table3[[#This Row],[Sub-Sector]],Table2[% Away From Current Week High],"&lt;=0.05")/Table3[[#This Row],[Count]]</f>
        <v>1</v>
      </c>
      <c r="N62" s="1">
        <f>COUNTIFS(Table2[Sub-Sector],Table3[[#This Row],[Sub-Sector]],Table2[% Away From Current Month Low],"&gt;=0.05")/Table3[[#This Row],[Count]]</f>
        <v>0</v>
      </c>
      <c r="O62" s="1">
        <f>COUNTIFS(Table2[Sub-Sector],Table3[[#This Row],[Sub-Sector]],Table2[% Away From Current Month High],"&lt;=0.05")/Table3[[#This Row],[Count]]</f>
        <v>0</v>
      </c>
      <c r="P62" s="1">
        <f>COUNTIFS(Table2[Sub-Sector],Table3[[#This Row],[Sub-Sector]],Table2[% Away From 52W High],"&lt;=10")/Table3[[#This Row],[Count]]</f>
        <v>0</v>
      </c>
      <c r="Q62" s="1">
        <f>COUNTIFS(Table2[Sub-Sector],Table3[[#This Row],[Sub-Sector]],Table2[% Away From 52W Low],"&gt;=10")/Table3[[#This Row],[Count]]</f>
        <v>0.66666666666666663</v>
      </c>
      <c r="R62" s="1">
        <f>COUNTIFS(Table2[Sub-Sector],Table3[[#This Row],[Sub-Sector]],Table2[% Price above 20 EMA],"&gt;=0")/Table3[[#This Row],[Count]]</f>
        <v>0</v>
      </c>
      <c r="S62" s="1">
        <f>COUNTIFS(Table2[Sub-Sector],Table3[[#This Row],[Sub-Sector]],Table2[% Price above 50 EMA],"&gt;=0")/Table3[[#This Row],[Count]]</f>
        <v>0</v>
      </c>
      <c r="T62" s="1">
        <f>COUNTIFS(Table2[Sub-Sector],Table3[[#This Row],[Sub-Sector]],Table2[% Price above 200 EMA],"&gt;=0")/Table3[[#This Row],[Count]]</f>
        <v>0.16666666666666666</v>
      </c>
      <c r="U62" s="1">
        <f>COUNTIFS(Table2[Sub-Sector],Table3[[#This Row],[Sub-Sector]],Table2[Rate of Change - Zone],"Positive")/Table3[[#This Row],[Count]]</f>
        <v>0</v>
      </c>
      <c r="V62" s="1">
        <f>COUNTIFS(Table2[Sub-Sector],Table3[[#This Row],[Sub-Sector]],Table2[Sharpe Ratio],"&gt;=0.10")/Table3[[#This Row],[Count]]</f>
        <v>0.33333333333333331</v>
      </c>
      <c r="W6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514</v>
      </c>
      <c r="X62">
        <f>_xlfn.RANK.AVG(Table3[[#This Row],[Score]],Table3[Score],1)</f>
        <v>79.5</v>
      </c>
      <c r="Y6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253.5</v>
      </c>
      <c r="Z62">
        <f>_xlfn.RANK.AVG(Table3[[#This Row],[Score 2 ]],Table3[[Score 2 ]],1)</f>
        <v>61.5</v>
      </c>
    </row>
    <row r="63" spans="1:26" x14ac:dyDescent="0.3">
      <c r="A63" t="s">
        <v>821</v>
      </c>
      <c r="B63">
        <f>COUNTIFS(Table2[Sub-Sector],Table3[[#This Row],[Sub-Sector]])</f>
        <v>2</v>
      </c>
      <c r="C63" s="1">
        <f>COUNTIFS(Table2[Sub-Sector],Table3[[#This Row],[Sub-Sector]],Table2[Uptrend],"Uptrend")/Table3[[#This Row],[Count]]</f>
        <v>0</v>
      </c>
      <c r="D63" s="1">
        <f>COUNTIFS(Table2[Sub-Sector],Table3[[#This Row],[Sub-Sector]],Table2[1W Return vs Nifty],"&gt;=5")/Table3[[#This Row],[Count]]</f>
        <v>0</v>
      </c>
      <c r="E63" s="1">
        <f>COUNTIFS(Table2[Sub-Sector],Table3[[#This Row],[Sub-Sector]],Table2[1M Return vs Nifty],"&gt;=5")/Table3[[#This Row],[Count]]</f>
        <v>0</v>
      </c>
      <c r="F63" s="1">
        <f>COUNTIFS(Table2[Sub-Sector],Table3[[#This Row],[Sub-Sector]],Table2[6M Return vs Nifty],"&gt;=10")/Table3[[#This Row],[Count]]</f>
        <v>0</v>
      </c>
      <c r="G63" s="1">
        <f>COUNTIFS(Table2[Sub-Sector],Table3[[#This Row],[Sub-Sector]],Table2[1Y Return vs Nifty],"&gt;=10")/Table3[[#This Row],[Count]]</f>
        <v>0</v>
      </c>
      <c r="H63" s="1">
        <f>COUNTIFS(Table2[Sub-Sector],Table3[[#This Row],[Sub-Sector]],Table2[RSI Exponential â€“ 14D],"&gt;=50")/Table3[[#This Row],[Count]]</f>
        <v>0.5</v>
      </c>
      <c r="I63" s="1">
        <f>COUNTIFS(Table2[Sub-Sector],Table3[[#This Row],[Sub-Sector]],Table2[Relative Volume],"&gt;=1")/Table3[[#This Row],[Count]]</f>
        <v>0.5</v>
      </c>
      <c r="J63" s="1">
        <f>COUNTIFS(Table2[Sub-Sector],Table3[[#This Row],[Sub-Sector]],Table2[% Away From Day Low],"&gt;=0.05")/Table3[[#This Row],[Count]]</f>
        <v>0</v>
      </c>
      <c r="K63" s="1">
        <f>COUNTIFS(Table2[Sub-Sector],Table3[[#This Row],[Sub-Sector]],Table2[% Away From Day High],"&lt;=0.05")/Table3[[#This Row],[Count]]</f>
        <v>1</v>
      </c>
      <c r="L63" s="1">
        <f>COUNTIFS(Table2[Sub-Sector],Table3[[#This Row],[Sub-Sector]],Table2[% Away From Current Week Low],"&gt;=0.05")/Table3[[#This Row],[Count]]</f>
        <v>0</v>
      </c>
      <c r="M63" s="1">
        <f>COUNTIFS(Table2[Sub-Sector],Table3[[#This Row],[Sub-Sector]],Table2[% Away From Current Week High],"&lt;=0.05")/Table3[[#This Row],[Count]]</f>
        <v>1</v>
      </c>
      <c r="N63" s="1">
        <f>COUNTIFS(Table2[Sub-Sector],Table3[[#This Row],[Sub-Sector]],Table2[% Away From Current Month Low],"&gt;=0.05")/Table3[[#This Row],[Count]]</f>
        <v>0.5</v>
      </c>
      <c r="O63" s="1">
        <f>COUNTIFS(Table2[Sub-Sector],Table3[[#This Row],[Sub-Sector]],Table2[% Away From Current Month High],"&lt;=0.05")/Table3[[#This Row],[Count]]</f>
        <v>0.5</v>
      </c>
      <c r="P63" s="1">
        <f>COUNTIFS(Table2[Sub-Sector],Table3[[#This Row],[Sub-Sector]],Table2[% Away From 52W High],"&lt;=10")/Table3[[#This Row],[Count]]</f>
        <v>0</v>
      </c>
      <c r="Q63" s="1">
        <f>COUNTIFS(Table2[Sub-Sector],Table3[[#This Row],[Sub-Sector]],Table2[% Away From 52W Low],"&gt;=10")/Table3[[#This Row],[Count]]</f>
        <v>0.5</v>
      </c>
      <c r="R63" s="1">
        <f>COUNTIFS(Table2[Sub-Sector],Table3[[#This Row],[Sub-Sector]],Table2[% Price above 20 EMA],"&gt;=0")/Table3[[#This Row],[Count]]</f>
        <v>0.5</v>
      </c>
      <c r="S63" s="1">
        <f>COUNTIFS(Table2[Sub-Sector],Table3[[#This Row],[Sub-Sector]],Table2[% Price above 50 EMA],"&gt;=0")/Table3[[#This Row],[Count]]</f>
        <v>0</v>
      </c>
      <c r="T63" s="1">
        <f>COUNTIFS(Table2[Sub-Sector],Table3[[#This Row],[Sub-Sector]],Table2[% Price above 200 EMA],"&gt;=0")/Table3[[#This Row],[Count]]</f>
        <v>0</v>
      </c>
      <c r="U63" s="1">
        <f>COUNTIFS(Table2[Sub-Sector],Table3[[#This Row],[Sub-Sector]],Table2[Rate of Change - Zone],"Positive")/Table3[[#This Row],[Count]]</f>
        <v>0.5</v>
      </c>
      <c r="V63" s="1">
        <f>COUNTIFS(Table2[Sub-Sector],Table3[[#This Row],[Sub-Sector]],Table2[Sharpe Ratio],"&gt;=0.10")/Table3[[#This Row],[Count]]</f>
        <v>0</v>
      </c>
      <c r="W6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514</v>
      </c>
      <c r="X63">
        <f>_xlfn.RANK.AVG(Table3[[#This Row],[Score]],Table3[Score],1)</f>
        <v>79.5</v>
      </c>
      <c r="Y6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253.5</v>
      </c>
      <c r="Z63">
        <f>_xlfn.RANK.AVG(Table3[[#This Row],[Score 2 ]],Table3[[Score 2 ]],1)</f>
        <v>61.5</v>
      </c>
    </row>
    <row r="64" spans="1:26" x14ac:dyDescent="0.3">
      <c r="A64" t="s">
        <v>250</v>
      </c>
      <c r="B64">
        <f>COUNTIFS(Table2[Sub-Sector],Table3[[#This Row],[Sub-Sector]])</f>
        <v>12</v>
      </c>
      <c r="C64" s="1">
        <f>COUNTIFS(Table2[Sub-Sector],Table3[[#This Row],[Sub-Sector]],Table2[Uptrend],"Uptrend")/Table3[[#This Row],[Count]]</f>
        <v>0.41666666666666669</v>
      </c>
      <c r="D64" s="1">
        <f>COUNTIFS(Table2[Sub-Sector],Table3[[#This Row],[Sub-Sector]],Table2[1W Return vs Nifty],"&gt;=5")/Table3[[#This Row],[Count]]</f>
        <v>8.3333333333333329E-2</v>
      </c>
      <c r="E64" s="1">
        <f>COUNTIFS(Table2[Sub-Sector],Table3[[#This Row],[Sub-Sector]],Table2[1M Return vs Nifty],"&gt;=5")/Table3[[#This Row],[Count]]</f>
        <v>0.25</v>
      </c>
      <c r="F64" s="1">
        <f>COUNTIFS(Table2[Sub-Sector],Table3[[#This Row],[Sub-Sector]],Table2[6M Return vs Nifty],"&gt;=10")/Table3[[#This Row],[Count]]</f>
        <v>0.33333333333333331</v>
      </c>
      <c r="G64" s="1">
        <f>COUNTIFS(Table2[Sub-Sector],Table3[[#This Row],[Sub-Sector]],Table2[1Y Return vs Nifty],"&gt;=10")/Table3[[#This Row],[Count]]</f>
        <v>0.25</v>
      </c>
      <c r="H64" s="1">
        <f>COUNTIFS(Table2[Sub-Sector],Table3[[#This Row],[Sub-Sector]],Table2[RSI Exponential â€“ 14D],"&gt;=50")/Table3[[#This Row],[Count]]</f>
        <v>8.3333333333333329E-2</v>
      </c>
      <c r="I64" s="1">
        <f>COUNTIFS(Table2[Sub-Sector],Table3[[#This Row],[Sub-Sector]],Table2[Relative Volume],"&gt;=1")/Table3[[#This Row],[Count]]</f>
        <v>8.3333333333333329E-2</v>
      </c>
      <c r="J64" s="1">
        <f>COUNTIFS(Table2[Sub-Sector],Table3[[#This Row],[Sub-Sector]],Table2[% Away From Day Low],"&gt;=0.05")/Table3[[#This Row],[Count]]</f>
        <v>0</v>
      </c>
      <c r="K64" s="1">
        <f>COUNTIFS(Table2[Sub-Sector],Table3[[#This Row],[Sub-Sector]],Table2[% Away From Day High],"&lt;=0.05")/Table3[[#This Row],[Count]]</f>
        <v>0.83333333333333337</v>
      </c>
      <c r="L64" s="1">
        <f>COUNTIFS(Table2[Sub-Sector],Table3[[#This Row],[Sub-Sector]],Table2[% Away From Current Week Low],"&gt;=0.05")/Table3[[#This Row],[Count]]</f>
        <v>0</v>
      </c>
      <c r="M64" s="1">
        <f>COUNTIFS(Table2[Sub-Sector],Table3[[#This Row],[Sub-Sector]],Table2[% Away From Current Week High],"&lt;=0.05")/Table3[[#This Row],[Count]]</f>
        <v>0.83333333333333337</v>
      </c>
      <c r="N64" s="1">
        <f>COUNTIFS(Table2[Sub-Sector],Table3[[#This Row],[Sub-Sector]],Table2[% Away From Current Month Low],"&gt;=0.05")/Table3[[#This Row],[Count]]</f>
        <v>0.16666666666666666</v>
      </c>
      <c r="O64" s="1">
        <f>COUNTIFS(Table2[Sub-Sector],Table3[[#This Row],[Sub-Sector]],Table2[% Away From Current Month High],"&lt;=0.05")/Table3[[#This Row],[Count]]</f>
        <v>8.3333333333333329E-2</v>
      </c>
      <c r="P64" s="1">
        <f>COUNTIFS(Table2[Sub-Sector],Table3[[#This Row],[Sub-Sector]],Table2[% Away From 52W High],"&lt;=10")/Table3[[#This Row],[Count]]</f>
        <v>8.3333333333333329E-2</v>
      </c>
      <c r="Q64" s="1">
        <f>COUNTIFS(Table2[Sub-Sector],Table3[[#This Row],[Sub-Sector]],Table2[% Away From 52W Low],"&gt;=10")/Table3[[#This Row],[Count]]</f>
        <v>0.5</v>
      </c>
      <c r="R64" s="1">
        <f>COUNTIFS(Table2[Sub-Sector],Table3[[#This Row],[Sub-Sector]],Table2[% Price above 20 EMA],"&gt;=0")/Table3[[#This Row],[Count]]</f>
        <v>8.3333333333333329E-2</v>
      </c>
      <c r="S64" s="1">
        <f>COUNTIFS(Table2[Sub-Sector],Table3[[#This Row],[Sub-Sector]],Table2[% Price above 50 EMA],"&gt;=0")/Table3[[#This Row],[Count]]</f>
        <v>0.16666666666666666</v>
      </c>
      <c r="T64" s="1">
        <f>COUNTIFS(Table2[Sub-Sector],Table3[[#This Row],[Sub-Sector]],Table2[% Price above 200 EMA],"&gt;=0")/Table3[[#This Row],[Count]]</f>
        <v>0.41666666666666669</v>
      </c>
      <c r="U64" s="1">
        <f>COUNTIFS(Table2[Sub-Sector],Table3[[#This Row],[Sub-Sector]],Table2[Rate of Change - Zone],"Positive")/Table3[[#This Row],[Count]]</f>
        <v>0.16666666666666666</v>
      </c>
      <c r="V64" s="1">
        <f>COUNTIFS(Table2[Sub-Sector],Table3[[#This Row],[Sub-Sector]],Table2[Sharpe Ratio],"&gt;=0.10")/Table3[[#This Row],[Count]]</f>
        <v>0.25</v>
      </c>
      <c r="W6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326</v>
      </c>
      <c r="X64">
        <f>_xlfn.RANK.AVG(Table3[[#This Row],[Score]],Table3[Score],1)</f>
        <v>35</v>
      </c>
      <c r="Y6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256.5</v>
      </c>
      <c r="Z64">
        <f>_xlfn.RANK.AVG(Table3[[#This Row],[Score 2 ]],Table3[[Score 2 ]],1)</f>
        <v>63</v>
      </c>
    </row>
    <row r="65" spans="1:26" x14ac:dyDescent="0.3">
      <c r="A65" t="s">
        <v>1336</v>
      </c>
      <c r="B65">
        <f>COUNTIFS(Table2[Sub-Sector],Table3[[#This Row],[Sub-Sector]])</f>
        <v>2</v>
      </c>
      <c r="C65" s="1">
        <f>COUNTIFS(Table2[Sub-Sector],Table3[[#This Row],[Sub-Sector]],Table2[Uptrend],"Uptrend")/Table3[[#This Row],[Count]]</f>
        <v>1</v>
      </c>
      <c r="D65" s="1">
        <f>COUNTIFS(Table2[Sub-Sector],Table3[[#This Row],[Sub-Sector]],Table2[1W Return vs Nifty],"&gt;=5")/Table3[[#This Row],[Count]]</f>
        <v>0</v>
      </c>
      <c r="E65" s="1">
        <f>COUNTIFS(Table2[Sub-Sector],Table3[[#This Row],[Sub-Sector]],Table2[1M Return vs Nifty],"&gt;=5")/Table3[[#This Row],[Count]]</f>
        <v>0.5</v>
      </c>
      <c r="F65" s="1">
        <f>COUNTIFS(Table2[Sub-Sector],Table3[[#This Row],[Sub-Sector]],Table2[6M Return vs Nifty],"&gt;=10")/Table3[[#This Row],[Count]]</f>
        <v>1</v>
      </c>
      <c r="G65" s="1">
        <f>COUNTIFS(Table2[Sub-Sector],Table3[[#This Row],[Sub-Sector]],Table2[1Y Return vs Nifty],"&gt;=10")/Table3[[#This Row],[Count]]</f>
        <v>0.5</v>
      </c>
      <c r="H65" s="1">
        <f>COUNTIFS(Table2[Sub-Sector],Table3[[#This Row],[Sub-Sector]],Table2[RSI Exponential â€“ 14D],"&gt;=50")/Table3[[#This Row],[Count]]</f>
        <v>0</v>
      </c>
      <c r="I65" s="1">
        <f>COUNTIFS(Table2[Sub-Sector],Table3[[#This Row],[Sub-Sector]],Table2[Relative Volume],"&gt;=1")/Table3[[#This Row],[Count]]</f>
        <v>0</v>
      </c>
      <c r="J65" s="1">
        <f>COUNTIFS(Table2[Sub-Sector],Table3[[#This Row],[Sub-Sector]],Table2[% Away From Day Low],"&gt;=0.05")/Table3[[#This Row],[Count]]</f>
        <v>0</v>
      </c>
      <c r="K65" s="1">
        <f>COUNTIFS(Table2[Sub-Sector],Table3[[#This Row],[Sub-Sector]],Table2[% Away From Day High],"&lt;=0.05")/Table3[[#This Row],[Count]]</f>
        <v>1</v>
      </c>
      <c r="L65" s="1">
        <f>COUNTIFS(Table2[Sub-Sector],Table3[[#This Row],[Sub-Sector]],Table2[% Away From Current Week Low],"&gt;=0.05")/Table3[[#This Row],[Count]]</f>
        <v>0</v>
      </c>
      <c r="M65" s="1">
        <f>COUNTIFS(Table2[Sub-Sector],Table3[[#This Row],[Sub-Sector]],Table2[% Away From Current Week High],"&lt;=0.05")/Table3[[#This Row],[Count]]</f>
        <v>1</v>
      </c>
      <c r="N65" s="1">
        <f>COUNTIFS(Table2[Sub-Sector],Table3[[#This Row],[Sub-Sector]],Table2[% Away From Current Month Low],"&gt;=0.05")/Table3[[#This Row],[Count]]</f>
        <v>0</v>
      </c>
      <c r="O65" s="1">
        <f>COUNTIFS(Table2[Sub-Sector],Table3[[#This Row],[Sub-Sector]],Table2[% Away From Current Month High],"&lt;=0.05")/Table3[[#This Row],[Count]]</f>
        <v>0</v>
      </c>
      <c r="P65" s="1">
        <f>COUNTIFS(Table2[Sub-Sector],Table3[[#This Row],[Sub-Sector]],Table2[% Away From 52W High],"&lt;=10")/Table3[[#This Row],[Count]]</f>
        <v>0.5</v>
      </c>
      <c r="Q65" s="1">
        <f>COUNTIFS(Table2[Sub-Sector],Table3[[#This Row],[Sub-Sector]],Table2[% Away From 52W Low],"&gt;=10")/Table3[[#This Row],[Count]]</f>
        <v>1</v>
      </c>
      <c r="R65" s="1">
        <f>COUNTIFS(Table2[Sub-Sector],Table3[[#This Row],[Sub-Sector]],Table2[% Price above 20 EMA],"&gt;=0")/Table3[[#This Row],[Count]]</f>
        <v>0</v>
      </c>
      <c r="S65" s="1">
        <f>COUNTIFS(Table2[Sub-Sector],Table3[[#This Row],[Sub-Sector]],Table2[% Price above 50 EMA],"&gt;=0")/Table3[[#This Row],[Count]]</f>
        <v>0.5</v>
      </c>
      <c r="T65" s="1">
        <f>COUNTIFS(Table2[Sub-Sector],Table3[[#This Row],[Sub-Sector]],Table2[% Price above 200 EMA],"&gt;=0")/Table3[[#This Row],[Count]]</f>
        <v>1</v>
      </c>
      <c r="U65" s="1">
        <f>COUNTIFS(Table2[Sub-Sector],Table3[[#This Row],[Sub-Sector]],Table2[Rate of Change - Zone],"Positive")/Table3[[#This Row],[Count]]</f>
        <v>0</v>
      </c>
      <c r="V65" s="1">
        <f>COUNTIFS(Table2[Sub-Sector],Table3[[#This Row],[Sub-Sector]],Table2[Sharpe Ratio],"&gt;=0.10")/Table3[[#This Row],[Count]]</f>
        <v>0.5</v>
      </c>
      <c r="W6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354.5</v>
      </c>
      <c r="X65">
        <f>_xlfn.RANK.AVG(Table3[[#This Row],[Score]],Table3[Score],1)</f>
        <v>40</v>
      </c>
      <c r="Y6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259.5</v>
      </c>
      <c r="Z65">
        <f>_xlfn.RANK.AVG(Table3[[#This Row],[Score 2 ]],Table3[[Score 2 ]],1)</f>
        <v>64</v>
      </c>
    </row>
    <row r="66" spans="1:26" x14ac:dyDescent="0.3">
      <c r="A66" t="s">
        <v>440</v>
      </c>
      <c r="B66">
        <f>COUNTIFS(Table2[Sub-Sector],Table3[[#This Row],[Sub-Sector]])</f>
        <v>10</v>
      </c>
      <c r="C66" s="1">
        <f>COUNTIFS(Table2[Sub-Sector],Table3[[#This Row],[Sub-Sector]],Table2[Uptrend],"Uptrend")/Table3[[#This Row],[Count]]</f>
        <v>0.1</v>
      </c>
      <c r="D66" s="1">
        <f>COUNTIFS(Table2[Sub-Sector],Table3[[#This Row],[Sub-Sector]],Table2[1W Return vs Nifty],"&gt;=5")/Table3[[#This Row],[Count]]</f>
        <v>0.1</v>
      </c>
      <c r="E66" s="1">
        <f>COUNTIFS(Table2[Sub-Sector],Table3[[#This Row],[Sub-Sector]],Table2[1M Return vs Nifty],"&gt;=5")/Table3[[#This Row],[Count]]</f>
        <v>0.1</v>
      </c>
      <c r="F66" s="1">
        <f>COUNTIFS(Table2[Sub-Sector],Table3[[#This Row],[Sub-Sector]],Table2[6M Return vs Nifty],"&gt;=10")/Table3[[#This Row],[Count]]</f>
        <v>0.2</v>
      </c>
      <c r="G66" s="1">
        <f>COUNTIFS(Table2[Sub-Sector],Table3[[#This Row],[Sub-Sector]],Table2[1Y Return vs Nifty],"&gt;=10")/Table3[[#This Row],[Count]]</f>
        <v>0.3</v>
      </c>
      <c r="H66" s="1">
        <f>COUNTIFS(Table2[Sub-Sector],Table3[[#This Row],[Sub-Sector]],Table2[RSI Exponential â€“ 14D],"&gt;=50")/Table3[[#This Row],[Count]]</f>
        <v>0.1</v>
      </c>
      <c r="I66" s="1">
        <f>COUNTIFS(Table2[Sub-Sector],Table3[[#This Row],[Sub-Sector]],Table2[Relative Volume],"&gt;=1")/Table3[[#This Row],[Count]]</f>
        <v>0.1</v>
      </c>
      <c r="J66" s="1">
        <f>COUNTIFS(Table2[Sub-Sector],Table3[[#This Row],[Sub-Sector]],Table2[% Away From Day Low],"&gt;=0.05")/Table3[[#This Row],[Count]]</f>
        <v>0</v>
      </c>
      <c r="K66" s="1">
        <f>COUNTIFS(Table2[Sub-Sector],Table3[[#This Row],[Sub-Sector]],Table2[% Away From Day High],"&lt;=0.05")/Table3[[#This Row],[Count]]</f>
        <v>0.9</v>
      </c>
      <c r="L66" s="1">
        <f>COUNTIFS(Table2[Sub-Sector],Table3[[#This Row],[Sub-Sector]],Table2[% Away From Current Week Low],"&gt;=0.05")/Table3[[#This Row],[Count]]</f>
        <v>0</v>
      </c>
      <c r="M66" s="1">
        <f>COUNTIFS(Table2[Sub-Sector],Table3[[#This Row],[Sub-Sector]],Table2[% Away From Current Week High],"&lt;=0.05")/Table3[[#This Row],[Count]]</f>
        <v>0.9</v>
      </c>
      <c r="N66" s="1">
        <f>COUNTIFS(Table2[Sub-Sector],Table3[[#This Row],[Sub-Sector]],Table2[% Away From Current Month Low],"&gt;=0.05")/Table3[[#This Row],[Count]]</f>
        <v>0.2</v>
      </c>
      <c r="O66" s="1">
        <f>COUNTIFS(Table2[Sub-Sector],Table3[[#This Row],[Sub-Sector]],Table2[% Away From Current Month High],"&lt;=0.05")/Table3[[#This Row],[Count]]</f>
        <v>0.1</v>
      </c>
      <c r="P66" s="1">
        <f>COUNTIFS(Table2[Sub-Sector],Table3[[#This Row],[Sub-Sector]],Table2[% Away From 52W High],"&lt;=10")/Table3[[#This Row],[Count]]</f>
        <v>0.1</v>
      </c>
      <c r="Q66" s="1">
        <f>COUNTIFS(Table2[Sub-Sector],Table3[[#This Row],[Sub-Sector]],Table2[% Away From 52W Low],"&gt;=10")/Table3[[#This Row],[Count]]</f>
        <v>0.8</v>
      </c>
      <c r="R66" s="1">
        <f>COUNTIFS(Table2[Sub-Sector],Table3[[#This Row],[Sub-Sector]],Table2[% Price above 20 EMA],"&gt;=0")/Table3[[#This Row],[Count]]</f>
        <v>0.1</v>
      </c>
      <c r="S66" s="1">
        <f>COUNTIFS(Table2[Sub-Sector],Table3[[#This Row],[Sub-Sector]],Table2[% Price above 50 EMA],"&gt;=0")/Table3[[#This Row],[Count]]</f>
        <v>0.2</v>
      </c>
      <c r="T66" s="1">
        <f>COUNTIFS(Table2[Sub-Sector],Table3[[#This Row],[Sub-Sector]],Table2[% Price above 200 EMA],"&gt;=0")/Table3[[#This Row],[Count]]</f>
        <v>0.2</v>
      </c>
      <c r="U66" s="1">
        <f>COUNTIFS(Table2[Sub-Sector],Table3[[#This Row],[Sub-Sector]],Table2[Rate of Change - Zone],"Positive")/Table3[[#This Row],[Count]]</f>
        <v>0.2</v>
      </c>
      <c r="V66" s="1">
        <f>COUNTIFS(Table2[Sub-Sector],Table3[[#This Row],[Sub-Sector]],Table2[Sharpe Ratio],"&gt;=0.10")/Table3[[#This Row],[Count]]</f>
        <v>0.4</v>
      </c>
      <c r="W6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392</v>
      </c>
      <c r="X66">
        <f>_xlfn.RANK.AVG(Table3[[#This Row],[Score]],Table3[Score],1)</f>
        <v>47</v>
      </c>
      <c r="Y6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266</v>
      </c>
      <c r="Z66">
        <f>_xlfn.RANK.AVG(Table3[[#This Row],[Score 2 ]],Table3[[Score 2 ]],1)</f>
        <v>65</v>
      </c>
    </row>
    <row r="67" spans="1:26" x14ac:dyDescent="0.3">
      <c r="A67" t="s">
        <v>201</v>
      </c>
      <c r="B67">
        <f>COUNTIFS(Table2[Sub-Sector],Table3[[#This Row],[Sub-Sector]])</f>
        <v>9</v>
      </c>
      <c r="C67" s="1">
        <f>COUNTIFS(Table2[Sub-Sector],Table3[[#This Row],[Sub-Sector]],Table2[Uptrend],"Uptrend")/Table3[[#This Row],[Count]]</f>
        <v>0.1111111111111111</v>
      </c>
      <c r="D67" s="1">
        <f>COUNTIFS(Table2[Sub-Sector],Table3[[#This Row],[Sub-Sector]],Table2[1W Return vs Nifty],"&gt;=5")/Table3[[#This Row],[Count]]</f>
        <v>0</v>
      </c>
      <c r="E67" s="1">
        <f>COUNTIFS(Table2[Sub-Sector],Table3[[#This Row],[Sub-Sector]],Table2[1M Return vs Nifty],"&gt;=5")/Table3[[#This Row],[Count]]</f>
        <v>0.1111111111111111</v>
      </c>
      <c r="F67" s="1">
        <f>COUNTIFS(Table2[Sub-Sector],Table3[[#This Row],[Sub-Sector]],Table2[6M Return vs Nifty],"&gt;=10")/Table3[[#This Row],[Count]]</f>
        <v>0.22222222222222221</v>
      </c>
      <c r="G67" s="1">
        <f>COUNTIFS(Table2[Sub-Sector],Table3[[#This Row],[Sub-Sector]],Table2[1Y Return vs Nifty],"&gt;=10")/Table3[[#This Row],[Count]]</f>
        <v>0.22222222222222221</v>
      </c>
      <c r="H67" s="1">
        <f>COUNTIFS(Table2[Sub-Sector],Table3[[#This Row],[Sub-Sector]],Table2[RSI Exponential â€“ 14D],"&gt;=50")/Table3[[#This Row],[Count]]</f>
        <v>0</v>
      </c>
      <c r="I67" s="1">
        <f>COUNTIFS(Table2[Sub-Sector],Table3[[#This Row],[Sub-Sector]],Table2[Relative Volume],"&gt;=1")/Table3[[#This Row],[Count]]</f>
        <v>0.44444444444444442</v>
      </c>
      <c r="J67" s="1">
        <f>COUNTIFS(Table2[Sub-Sector],Table3[[#This Row],[Sub-Sector]],Table2[% Away From Day Low],"&gt;=0.05")/Table3[[#This Row],[Count]]</f>
        <v>0</v>
      </c>
      <c r="K67" s="1">
        <f>COUNTIFS(Table2[Sub-Sector],Table3[[#This Row],[Sub-Sector]],Table2[% Away From Day High],"&lt;=0.05")/Table3[[#This Row],[Count]]</f>
        <v>1</v>
      </c>
      <c r="L67" s="1">
        <f>COUNTIFS(Table2[Sub-Sector],Table3[[#This Row],[Sub-Sector]],Table2[% Away From Current Week Low],"&gt;=0.05")/Table3[[#This Row],[Count]]</f>
        <v>0</v>
      </c>
      <c r="M67" s="1">
        <f>COUNTIFS(Table2[Sub-Sector],Table3[[#This Row],[Sub-Sector]],Table2[% Away From Current Week High],"&lt;=0.05")/Table3[[#This Row],[Count]]</f>
        <v>1</v>
      </c>
      <c r="N67" s="1">
        <f>COUNTIFS(Table2[Sub-Sector],Table3[[#This Row],[Sub-Sector]],Table2[% Away From Current Month Low],"&gt;=0.05")/Table3[[#This Row],[Count]]</f>
        <v>0</v>
      </c>
      <c r="O67" s="1">
        <f>COUNTIFS(Table2[Sub-Sector],Table3[[#This Row],[Sub-Sector]],Table2[% Away From Current Month High],"&lt;=0.05")/Table3[[#This Row],[Count]]</f>
        <v>0.1111111111111111</v>
      </c>
      <c r="P67" s="1">
        <f>COUNTIFS(Table2[Sub-Sector],Table3[[#This Row],[Sub-Sector]],Table2[% Away From 52W High],"&lt;=10")/Table3[[#This Row],[Count]]</f>
        <v>0</v>
      </c>
      <c r="Q67" s="1">
        <f>COUNTIFS(Table2[Sub-Sector],Table3[[#This Row],[Sub-Sector]],Table2[% Away From 52W Low],"&gt;=10")/Table3[[#This Row],[Count]]</f>
        <v>0.55555555555555558</v>
      </c>
      <c r="R67" s="1">
        <f>COUNTIFS(Table2[Sub-Sector],Table3[[#This Row],[Sub-Sector]],Table2[% Price above 20 EMA],"&gt;=0")/Table3[[#This Row],[Count]]</f>
        <v>0.1111111111111111</v>
      </c>
      <c r="S67" s="1">
        <f>COUNTIFS(Table2[Sub-Sector],Table3[[#This Row],[Sub-Sector]],Table2[% Price above 50 EMA],"&gt;=0")/Table3[[#This Row],[Count]]</f>
        <v>0.1111111111111111</v>
      </c>
      <c r="T67" s="1">
        <f>COUNTIFS(Table2[Sub-Sector],Table3[[#This Row],[Sub-Sector]],Table2[% Price above 200 EMA],"&gt;=0")/Table3[[#This Row],[Count]]</f>
        <v>0.1111111111111111</v>
      </c>
      <c r="U67" s="1">
        <f>COUNTIFS(Table2[Sub-Sector],Table3[[#This Row],[Sub-Sector]],Table2[Rate of Change - Zone],"Positive")/Table3[[#This Row],[Count]]</f>
        <v>0</v>
      </c>
      <c r="V67" s="1">
        <f>COUNTIFS(Table2[Sub-Sector],Table3[[#This Row],[Sub-Sector]],Table2[Sharpe Ratio],"&gt;=0.10")/Table3[[#This Row],[Count]]</f>
        <v>0</v>
      </c>
      <c r="W6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447.5</v>
      </c>
      <c r="X67">
        <f>_xlfn.RANK.AVG(Table3[[#This Row],[Score]],Table3[Score],1)</f>
        <v>59</v>
      </c>
      <c r="Y6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266.5</v>
      </c>
      <c r="Z67">
        <f>_xlfn.RANK.AVG(Table3[[#This Row],[Score 2 ]],Table3[[Score 2 ]],1)</f>
        <v>66</v>
      </c>
    </row>
    <row r="68" spans="1:26" x14ac:dyDescent="0.3">
      <c r="A68" t="s">
        <v>198</v>
      </c>
      <c r="B68">
        <f>COUNTIFS(Table2[Sub-Sector],Table3[[#This Row],[Sub-Sector]])</f>
        <v>6</v>
      </c>
      <c r="C68" s="1">
        <f>COUNTIFS(Table2[Sub-Sector],Table3[[#This Row],[Sub-Sector]],Table2[Uptrend],"Uptrend")/Table3[[#This Row],[Count]]</f>
        <v>0</v>
      </c>
      <c r="D68" s="1">
        <f>COUNTIFS(Table2[Sub-Sector],Table3[[#This Row],[Sub-Sector]],Table2[1W Return vs Nifty],"&gt;=5")/Table3[[#This Row],[Count]]</f>
        <v>0</v>
      </c>
      <c r="E68" s="1">
        <f>COUNTIFS(Table2[Sub-Sector],Table3[[#This Row],[Sub-Sector]],Table2[1M Return vs Nifty],"&gt;=5")/Table3[[#This Row],[Count]]</f>
        <v>0</v>
      </c>
      <c r="F68" s="1">
        <f>COUNTIFS(Table2[Sub-Sector],Table3[[#This Row],[Sub-Sector]],Table2[6M Return vs Nifty],"&gt;=10")/Table3[[#This Row],[Count]]</f>
        <v>0.16666666666666666</v>
      </c>
      <c r="G68" s="1">
        <f>COUNTIFS(Table2[Sub-Sector],Table3[[#This Row],[Sub-Sector]],Table2[1Y Return vs Nifty],"&gt;=10")/Table3[[#This Row],[Count]]</f>
        <v>0.16666666666666666</v>
      </c>
      <c r="H68" s="1">
        <f>COUNTIFS(Table2[Sub-Sector],Table3[[#This Row],[Sub-Sector]],Table2[RSI Exponential â€“ 14D],"&gt;=50")/Table3[[#This Row],[Count]]</f>
        <v>0</v>
      </c>
      <c r="I68" s="1">
        <f>COUNTIFS(Table2[Sub-Sector],Table3[[#This Row],[Sub-Sector]],Table2[Relative Volume],"&gt;=1")/Table3[[#This Row],[Count]]</f>
        <v>0.5</v>
      </c>
      <c r="J68" s="1">
        <f>COUNTIFS(Table2[Sub-Sector],Table3[[#This Row],[Sub-Sector]],Table2[% Away From Day Low],"&gt;=0.05")/Table3[[#This Row],[Count]]</f>
        <v>0.16666666666666666</v>
      </c>
      <c r="K68" s="1">
        <f>COUNTIFS(Table2[Sub-Sector],Table3[[#This Row],[Sub-Sector]],Table2[% Away From Day High],"&lt;=0.05")/Table3[[#This Row],[Count]]</f>
        <v>0.33333333333333331</v>
      </c>
      <c r="L68" s="1">
        <f>COUNTIFS(Table2[Sub-Sector],Table3[[#This Row],[Sub-Sector]],Table2[% Away From Current Week Low],"&gt;=0.05")/Table3[[#This Row],[Count]]</f>
        <v>0.16666666666666666</v>
      </c>
      <c r="M68" s="1">
        <f>COUNTIFS(Table2[Sub-Sector],Table3[[#This Row],[Sub-Sector]],Table2[% Away From Current Week High],"&lt;=0.05")/Table3[[#This Row],[Count]]</f>
        <v>0.33333333333333331</v>
      </c>
      <c r="N68" s="1">
        <f>COUNTIFS(Table2[Sub-Sector],Table3[[#This Row],[Sub-Sector]],Table2[% Away From Current Month Low],"&gt;=0.05")/Table3[[#This Row],[Count]]</f>
        <v>0.16666666666666666</v>
      </c>
      <c r="O68" s="1">
        <f>COUNTIFS(Table2[Sub-Sector],Table3[[#This Row],[Sub-Sector]],Table2[% Away From Current Month High],"&lt;=0.05")/Table3[[#This Row],[Count]]</f>
        <v>0</v>
      </c>
      <c r="P68" s="1">
        <f>COUNTIFS(Table2[Sub-Sector],Table3[[#This Row],[Sub-Sector]],Table2[% Away From 52W High],"&lt;=10")/Table3[[#This Row],[Count]]</f>
        <v>0</v>
      </c>
      <c r="Q68" s="1">
        <f>COUNTIFS(Table2[Sub-Sector],Table3[[#This Row],[Sub-Sector]],Table2[% Away From 52W Low],"&gt;=10")/Table3[[#This Row],[Count]]</f>
        <v>0.66666666666666663</v>
      </c>
      <c r="R68" s="1">
        <f>COUNTIFS(Table2[Sub-Sector],Table3[[#This Row],[Sub-Sector]],Table2[% Price above 20 EMA],"&gt;=0")/Table3[[#This Row],[Count]]</f>
        <v>0</v>
      </c>
      <c r="S68" s="1">
        <f>COUNTIFS(Table2[Sub-Sector],Table3[[#This Row],[Sub-Sector]],Table2[% Price above 50 EMA],"&gt;=0")/Table3[[#This Row],[Count]]</f>
        <v>0</v>
      </c>
      <c r="T68" s="1">
        <f>COUNTIFS(Table2[Sub-Sector],Table3[[#This Row],[Sub-Sector]],Table2[% Price above 200 EMA],"&gt;=0")/Table3[[#This Row],[Count]]</f>
        <v>0</v>
      </c>
      <c r="U68" s="1">
        <f>COUNTIFS(Table2[Sub-Sector],Table3[[#This Row],[Sub-Sector]],Table2[Rate of Change - Zone],"Positive")/Table3[[#This Row],[Count]]</f>
        <v>0</v>
      </c>
      <c r="V68" s="1">
        <f>COUNTIFS(Table2[Sub-Sector],Table3[[#This Row],[Sub-Sector]],Table2[Sharpe Ratio],"&gt;=0.10")/Table3[[#This Row],[Count]]</f>
        <v>0</v>
      </c>
      <c r="W6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531.5</v>
      </c>
      <c r="X68">
        <f>_xlfn.RANK.AVG(Table3[[#This Row],[Score]],Table3[Score],1)</f>
        <v>82.5</v>
      </c>
      <c r="Y6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271</v>
      </c>
      <c r="Z68">
        <f>_xlfn.RANK.AVG(Table3[[#This Row],[Score 2 ]],Table3[[Score 2 ]],1)</f>
        <v>67</v>
      </c>
    </row>
    <row r="69" spans="1:26" x14ac:dyDescent="0.3">
      <c r="A69" t="s">
        <v>1206</v>
      </c>
      <c r="B69">
        <f>COUNTIFS(Table2[Sub-Sector],Table3[[#This Row],[Sub-Sector]])</f>
        <v>2</v>
      </c>
      <c r="C69" s="1">
        <f>COUNTIFS(Table2[Sub-Sector],Table3[[#This Row],[Sub-Sector]],Table2[Uptrend],"Uptrend")/Table3[[#This Row],[Count]]</f>
        <v>0</v>
      </c>
      <c r="D69" s="1">
        <f>COUNTIFS(Table2[Sub-Sector],Table3[[#This Row],[Sub-Sector]],Table2[1W Return vs Nifty],"&gt;=5")/Table3[[#This Row],[Count]]</f>
        <v>0</v>
      </c>
      <c r="E69" s="1">
        <f>COUNTIFS(Table2[Sub-Sector],Table3[[#This Row],[Sub-Sector]],Table2[1M Return vs Nifty],"&gt;=5")/Table3[[#This Row],[Count]]</f>
        <v>0</v>
      </c>
      <c r="F69" s="1">
        <f>COUNTIFS(Table2[Sub-Sector],Table3[[#This Row],[Sub-Sector]],Table2[6M Return vs Nifty],"&gt;=10")/Table3[[#This Row],[Count]]</f>
        <v>0</v>
      </c>
      <c r="G69" s="1">
        <f>COUNTIFS(Table2[Sub-Sector],Table3[[#This Row],[Sub-Sector]],Table2[1Y Return vs Nifty],"&gt;=10")/Table3[[#This Row],[Count]]</f>
        <v>0.5</v>
      </c>
      <c r="H69" s="1">
        <f>COUNTIFS(Table2[Sub-Sector],Table3[[#This Row],[Sub-Sector]],Table2[RSI Exponential â€“ 14D],"&gt;=50")/Table3[[#This Row],[Count]]</f>
        <v>0</v>
      </c>
      <c r="I69" s="1">
        <f>COUNTIFS(Table2[Sub-Sector],Table3[[#This Row],[Sub-Sector]],Table2[Relative Volume],"&gt;=1")/Table3[[#This Row],[Count]]</f>
        <v>0.5</v>
      </c>
      <c r="J69" s="1">
        <f>COUNTIFS(Table2[Sub-Sector],Table3[[#This Row],[Sub-Sector]],Table2[% Away From Day Low],"&gt;=0.05")/Table3[[#This Row],[Count]]</f>
        <v>0</v>
      </c>
      <c r="K69" s="1">
        <f>COUNTIFS(Table2[Sub-Sector],Table3[[#This Row],[Sub-Sector]],Table2[% Away From Day High],"&lt;=0.05")/Table3[[#This Row],[Count]]</f>
        <v>1</v>
      </c>
      <c r="L69" s="1">
        <f>COUNTIFS(Table2[Sub-Sector],Table3[[#This Row],[Sub-Sector]],Table2[% Away From Current Week Low],"&gt;=0.05")/Table3[[#This Row],[Count]]</f>
        <v>0</v>
      </c>
      <c r="M69" s="1">
        <f>COUNTIFS(Table2[Sub-Sector],Table3[[#This Row],[Sub-Sector]],Table2[% Away From Current Week High],"&lt;=0.05")/Table3[[#This Row],[Count]]</f>
        <v>1</v>
      </c>
      <c r="N69" s="1">
        <f>COUNTIFS(Table2[Sub-Sector],Table3[[#This Row],[Sub-Sector]],Table2[% Away From Current Month Low],"&gt;=0.05")/Table3[[#This Row],[Count]]</f>
        <v>0</v>
      </c>
      <c r="O69" s="1">
        <f>COUNTIFS(Table2[Sub-Sector],Table3[[#This Row],[Sub-Sector]],Table2[% Away From Current Month High],"&lt;=0.05")/Table3[[#This Row],[Count]]</f>
        <v>0</v>
      </c>
      <c r="P69" s="1">
        <f>COUNTIFS(Table2[Sub-Sector],Table3[[#This Row],[Sub-Sector]],Table2[% Away From 52W High],"&lt;=10")/Table3[[#This Row],[Count]]</f>
        <v>0</v>
      </c>
      <c r="Q69" s="1">
        <f>COUNTIFS(Table2[Sub-Sector],Table3[[#This Row],[Sub-Sector]],Table2[% Away From 52W Low],"&gt;=10")/Table3[[#This Row],[Count]]</f>
        <v>0.5</v>
      </c>
      <c r="R69" s="1">
        <f>COUNTIFS(Table2[Sub-Sector],Table3[[#This Row],[Sub-Sector]],Table2[% Price above 20 EMA],"&gt;=0")/Table3[[#This Row],[Count]]</f>
        <v>0</v>
      </c>
      <c r="S69" s="1">
        <f>COUNTIFS(Table2[Sub-Sector],Table3[[#This Row],[Sub-Sector]],Table2[% Price above 50 EMA],"&gt;=0")/Table3[[#This Row],[Count]]</f>
        <v>0</v>
      </c>
      <c r="T69" s="1">
        <f>COUNTIFS(Table2[Sub-Sector],Table3[[#This Row],[Sub-Sector]],Table2[% Price above 200 EMA],"&gt;=0")/Table3[[#This Row],[Count]]</f>
        <v>0</v>
      </c>
      <c r="U69" s="1">
        <f>COUNTIFS(Table2[Sub-Sector],Table3[[#This Row],[Sub-Sector]],Table2[Rate of Change - Zone],"Positive")/Table3[[#This Row],[Count]]</f>
        <v>0</v>
      </c>
      <c r="V69" s="1">
        <f>COUNTIFS(Table2[Sub-Sector],Table3[[#This Row],[Sub-Sector]],Table2[Sharpe Ratio],"&gt;=0.10")/Table3[[#This Row],[Count]]</f>
        <v>0</v>
      </c>
      <c r="W6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532.5</v>
      </c>
      <c r="X69">
        <f>_xlfn.RANK.AVG(Table3[[#This Row],[Score]],Table3[Score],1)</f>
        <v>84</v>
      </c>
      <c r="Y6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272</v>
      </c>
      <c r="Z69">
        <f>_xlfn.RANK.AVG(Table3[[#This Row],[Score 2 ]],Table3[[Score 2 ]],1)</f>
        <v>68</v>
      </c>
    </row>
    <row r="70" spans="1:26" x14ac:dyDescent="0.3">
      <c r="A70" t="s">
        <v>149</v>
      </c>
      <c r="B70">
        <f>COUNTIFS(Table2[Sub-Sector],Table3[[#This Row],[Sub-Sector]])</f>
        <v>3</v>
      </c>
      <c r="C70" s="1">
        <f>COUNTIFS(Table2[Sub-Sector],Table3[[#This Row],[Sub-Sector]],Table2[Uptrend],"Uptrend")/Table3[[#This Row],[Count]]</f>
        <v>0</v>
      </c>
      <c r="D70" s="1">
        <f>COUNTIFS(Table2[Sub-Sector],Table3[[#This Row],[Sub-Sector]],Table2[1W Return vs Nifty],"&gt;=5")/Table3[[#This Row],[Count]]</f>
        <v>0</v>
      </c>
      <c r="E70" s="1">
        <f>COUNTIFS(Table2[Sub-Sector],Table3[[#This Row],[Sub-Sector]],Table2[1M Return vs Nifty],"&gt;=5")/Table3[[#This Row],[Count]]</f>
        <v>0</v>
      </c>
      <c r="F70" s="1">
        <f>COUNTIFS(Table2[Sub-Sector],Table3[[#This Row],[Sub-Sector]],Table2[6M Return vs Nifty],"&gt;=10")/Table3[[#This Row],[Count]]</f>
        <v>0</v>
      </c>
      <c r="G70" s="1">
        <f>COUNTIFS(Table2[Sub-Sector],Table3[[#This Row],[Sub-Sector]],Table2[1Y Return vs Nifty],"&gt;=10")/Table3[[#This Row],[Count]]</f>
        <v>0.66666666666666663</v>
      </c>
      <c r="H70" s="1">
        <f>COUNTIFS(Table2[Sub-Sector],Table3[[#This Row],[Sub-Sector]],Table2[RSI Exponential â€“ 14D],"&gt;=50")/Table3[[#This Row],[Count]]</f>
        <v>0</v>
      </c>
      <c r="I70" s="1">
        <f>COUNTIFS(Table2[Sub-Sector],Table3[[#This Row],[Sub-Sector]],Table2[Relative Volume],"&gt;=1")/Table3[[#This Row],[Count]]</f>
        <v>0.33333333333333331</v>
      </c>
      <c r="J70" s="1">
        <f>COUNTIFS(Table2[Sub-Sector],Table3[[#This Row],[Sub-Sector]],Table2[% Away From Day Low],"&gt;=0.05")/Table3[[#This Row],[Count]]</f>
        <v>0</v>
      </c>
      <c r="K70" s="1">
        <f>COUNTIFS(Table2[Sub-Sector],Table3[[#This Row],[Sub-Sector]],Table2[% Away From Day High],"&lt;=0.05")/Table3[[#This Row],[Count]]</f>
        <v>1</v>
      </c>
      <c r="L70" s="1">
        <f>COUNTIFS(Table2[Sub-Sector],Table3[[#This Row],[Sub-Sector]],Table2[% Away From Current Week Low],"&gt;=0.05")/Table3[[#This Row],[Count]]</f>
        <v>0</v>
      </c>
      <c r="M70" s="1">
        <f>COUNTIFS(Table2[Sub-Sector],Table3[[#This Row],[Sub-Sector]],Table2[% Away From Current Week High],"&lt;=0.05")/Table3[[#This Row],[Count]]</f>
        <v>1</v>
      </c>
      <c r="N70" s="1">
        <f>COUNTIFS(Table2[Sub-Sector],Table3[[#This Row],[Sub-Sector]],Table2[% Away From Current Month Low],"&gt;=0.05")/Table3[[#This Row],[Count]]</f>
        <v>0</v>
      </c>
      <c r="O70" s="1">
        <f>COUNTIFS(Table2[Sub-Sector],Table3[[#This Row],[Sub-Sector]],Table2[% Away From Current Month High],"&lt;=0.05")/Table3[[#This Row],[Count]]</f>
        <v>0</v>
      </c>
      <c r="P70" s="1">
        <f>COUNTIFS(Table2[Sub-Sector],Table3[[#This Row],[Sub-Sector]],Table2[% Away From 52W High],"&lt;=10")/Table3[[#This Row],[Count]]</f>
        <v>0</v>
      </c>
      <c r="Q70" s="1">
        <f>COUNTIFS(Table2[Sub-Sector],Table3[[#This Row],[Sub-Sector]],Table2[% Away From 52W Low],"&gt;=10")/Table3[[#This Row],[Count]]</f>
        <v>0.66666666666666663</v>
      </c>
      <c r="R70" s="1">
        <f>COUNTIFS(Table2[Sub-Sector],Table3[[#This Row],[Sub-Sector]],Table2[% Price above 20 EMA],"&gt;=0")/Table3[[#This Row],[Count]]</f>
        <v>0</v>
      </c>
      <c r="S70" s="1">
        <f>COUNTIFS(Table2[Sub-Sector],Table3[[#This Row],[Sub-Sector]],Table2[% Price above 50 EMA],"&gt;=0")/Table3[[#This Row],[Count]]</f>
        <v>0</v>
      </c>
      <c r="T70" s="1">
        <f>COUNTIFS(Table2[Sub-Sector],Table3[[#This Row],[Sub-Sector]],Table2[% Price above 200 EMA],"&gt;=0")/Table3[[#This Row],[Count]]</f>
        <v>0.33333333333333331</v>
      </c>
      <c r="U70" s="1">
        <f>COUNTIFS(Table2[Sub-Sector],Table3[[#This Row],[Sub-Sector]],Table2[Rate of Change - Zone],"Positive")/Table3[[#This Row],[Count]]</f>
        <v>0</v>
      </c>
      <c r="V70" s="1">
        <f>COUNTIFS(Table2[Sub-Sector],Table3[[#This Row],[Sub-Sector]],Table2[Sharpe Ratio],"&gt;=0.10")/Table3[[#This Row],[Count]]</f>
        <v>0.33333333333333331</v>
      </c>
      <c r="W7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535.5</v>
      </c>
      <c r="X70">
        <f>_xlfn.RANK.AVG(Table3[[#This Row],[Score]],Table3[Score],1)</f>
        <v>85.5</v>
      </c>
      <c r="Y7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275</v>
      </c>
      <c r="Z70">
        <f>_xlfn.RANK.AVG(Table3[[#This Row],[Score 2 ]],Table3[[Score 2 ]],1)</f>
        <v>69.5</v>
      </c>
    </row>
    <row r="71" spans="1:26" x14ac:dyDescent="0.3">
      <c r="A71" t="s">
        <v>88</v>
      </c>
      <c r="B71">
        <f>COUNTIFS(Table2[Sub-Sector],Table3[[#This Row],[Sub-Sector]])</f>
        <v>3</v>
      </c>
      <c r="C71" s="1">
        <f>COUNTIFS(Table2[Sub-Sector],Table3[[#This Row],[Sub-Sector]],Table2[Uptrend],"Uptrend")/Table3[[#This Row],[Count]]</f>
        <v>0</v>
      </c>
      <c r="D71" s="1">
        <f>COUNTIFS(Table2[Sub-Sector],Table3[[#This Row],[Sub-Sector]],Table2[1W Return vs Nifty],"&gt;=5")/Table3[[#This Row],[Count]]</f>
        <v>0</v>
      </c>
      <c r="E71" s="1">
        <f>COUNTIFS(Table2[Sub-Sector],Table3[[#This Row],[Sub-Sector]],Table2[1M Return vs Nifty],"&gt;=5")/Table3[[#This Row],[Count]]</f>
        <v>0</v>
      </c>
      <c r="F71" s="1">
        <f>COUNTIFS(Table2[Sub-Sector],Table3[[#This Row],[Sub-Sector]],Table2[6M Return vs Nifty],"&gt;=10")/Table3[[#This Row],[Count]]</f>
        <v>0</v>
      </c>
      <c r="G71" s="1">
        <f>COUNTIFS(Table2[Sub-Sector],Table3[[#This Row],[Sub-Sector]],Table2[1Y Return vs Nifty],"&gt;=10")/Table3[[#This Row],[Count]]</f>
        <v>0.66666666666666663</v>
      </c>
      <c r="H71" s="1">
        <f>COUNTIFS(Table2[Sub-Sector],Table3[[#This Row],[Sub-Sector]],Table2[RSI Exponential â€“ 14D],"&gt;=50")/Table3[[#This Row],[Count]]</f>
        <v>0</v>
      </c>
      <c r="I71" s="1">
        <f>COUNTIFS(Table2[Sub-Sector],Table3[[#This Row],[Sub-Sector]],Table2[Relative Volume],"&gt;=1")/Table3[[#This Row],[Count]]</f>
        <v>0.33333333333333331</v>
      </c>
      <c r="J71" s="1">
        <f>COUNTIFS(Table2[Sub-Sector],Table3[[#This Row],[Sub-Sector]],Table2[% Away From Day Low],"&gt;=0.05")/Table3[[#This Row],[Count]]</f>
        <v>0</v>
      </c>
      <c r="K71" s="1">
        <f>COUNTIFS(Table2[Sub-Sector],Table3[[#This Row],[Sub-Sector]],Table2[% Away From Day High],"&lt;=0.05")/Table3[[#This Row],[Count]]</f>
        <v>1</v>
      </c>
      <c r="L71" s="1">
        <f>COUNTIFS(Table2[Sub-Sector],Table3[[#This Row],[Sub-Sector]],Table2[% Away From Current Week Low],"&gt;=0.05")/Table3[[#This Row],[Count]]</f>
        <v>0</v>
      </c>
      <c r="M71" s="1">
        <f>COUNTIFS(Table2[Sub-Sector],Table3[[#This Row],[Sub-Sector]],Table2[% Away From Current Week High],"&lt;=0.05")/Table3[[#This Row],[Count]]</f>
        <v>1</v>
      </c>
      <c r="N71" s="1">
        <f>COUNTIFS(Table2[Sub-Sector],Table3[[#This Row],[Sub-Sector]],Table2[% Away From Current Month Low],"&gt;=0.05")/Table3[[#This Row],[Count]]</f>
        <v>0</v>
      </c>
      <c r="O71" s="1">
        <f>COUNTIFS(Table2[Sub-Sector],Table3[[#This Row],[Sub-Sector]],Table2[% Away From Current Month High],"&lt;=0.05")/Table3[[#This Row],[Count]]</f>
        <v>0</v>
      </c>
      <c r="P71" s="1">
        <f>COUNTIFS(Table2[Sub-Sector],Table3[[#This Row],[Sub-Sector]],Table2[% Away From 52W High],"&lt;=10")/Table3[[#This Row],[Count]]</f>
        <v>0</v>
      </c>
      <c r="Q71" s="1">
        <f>COUNTIFS(Table2[Sub-Sector],Table3[[#This Row],[Sub-Sector]],Table2[% Away From 52W Low],"&gt;=10")/Table3[[#This Row],[Count]]</f>
        <v>1</v>
      </c>
      <c r="R71" s="1">
        <f>COUNTIFS(Table2[Sub-Sector],Table3[[#This Row],[Sub-Sector]],Table2[% Price above 20 EMA],"&gt;=0")/Table3[[#This Row],[Count]]</f>
        <v>0</v>
      </c>
      <c r="S71" s="1">
        <f>COUNTIFS(Table2[Sub-Sector],Table3[[#This Row],[Sub-Sector]],Table2[% Price above 50 EMA],"&gt;=0")/Table3[[#This Row],[Count]]</f>
        <v>0</v>
      </c>
      <c r="T71" s="1">
        <f>COUNTIFS(Table2[Sub-Sector],Table3[[#This Row],[Sub-Sector]],Table2[% Price above 200 EMA],"&gt;=0")/Table3[[#This Row],[Count]]</f>
        <v>0.33333333333333331</v>
      </c>
      <c r="U71" s="1">
        <f>COUNTIFS(Table2[Sub-Sector],Table3[[#This Row],[Sub-Sector]],Table2[Rate of Change - Zone],"Positive")/Table3[[#This Row],[Count]]</f>
        <v>0</v>
      </c>
      <c r="V71" s="1">
        <f>COUNTIFS(Table2[Sub-Sector],Table3[[#This Row],[Sub-Sector]],Table2[Sharpe Ratio],"&gt;=0.10")/Table3[[#This Row],[Count]]</f>
        <v>0</v>
      </c>
      <c r="W7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535.5</v>
      </c>
      <c r="X71">
        <f>_xlfn.RANK.AVG(Table3[[#This Row],[Score]],Table3[Score],1)</f>
        <v>85.5</v>
      </c>
      <c r="Y7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275</v>
      </c>
      <c r="Z71">
        <f>_xlfn.RANK.AVG(Table3[[#This Row],[Score 2 ]],Table3[[Score 2 ]],1)</f>
        <v>69.5</v>
      </c>
    </row>
    <row r="72" spans="1:26" x14ac:dyDescent="0.3">
      <c r="A72" t="s">
        <v>472</v>
      </c>
      <c r="B72">
        <f>COUNTIFS(Table2[Sub-Sector],Table3[[#This Row],[Sub-Sector]])</f>
        <v>9</v>
      </c>
      <c r="C72" s="1">
        <f>COUNTIFS(Table2[Sub-Sector],Table3[[#This Row],[Sub-Sector]],Table2[Uptrend],"Uptrend")/Table3[[#This Row],[Count]]</f>
        <v>0.1111111111111111</v>
      </c>
      <c r="D72" s="1">
        <f>COUNTIFS(Table2[Sub-Sector],Table3[[#This Row],[Sub-Sector]],Table2[1W Return vs Nifty],"&gt;=5")/Table3[[#This Row],[Count]]</f>
        <v>0</v>
      </c>
      <c r="E72" s="1">
        <f>COUNTIFS(Table2[Sub-Sector],Table3[[#This Row],[Sub-Sector]],Table2[1M Return vs Nifty],"&gt;=5")/Table3[[#This Row],[Count]]</f>
        <v>0.1111111111111111</v>
      </c>
      <c r="F72" s="1">
        <f>COUNTIFS(Table2[Sub-Sector],Table3[[#This Row],[Sub-Sector]],Table2[6M Return vs Nifty],"&gt;=10")/Table3[[#This Row],[Count]]</f>
        <v>0</v>
      </c>
      <c r="G72" s="1">
        <f>COUNTIFS(Table2[Sub-Sector],Table3[[#This Row],[Sub-Sector]],Table2[1Y Return vs Nifty],"&gt;=10")/Table3[[#This Row],[Count]]</f>
        <v>0.22222222222222221</v>
      </c>
      <c r="H72" s="1">
        <f>COUNTIFS(Table2[Sub-Sector],Table3[[#This Row],[Sub-Sector]],Table2[RSI Exponential â€“ 14D],"&gt;=50")/Table3[[#This Row],[Count]]</f>
        <v>0.1111111111111111</v>
      </c>
      <c r="I72" s="1">
        <f>COUNTIFS(Table2[Sub-Sector],Table3[[#This Row],[Sub-Sector]],Table2[Relative Volume],"&gt;=1")/Table3[[#This Row],[Count]]</f>
        <v>0.44444444444444442</v>
      </c>
      <c r="J72" s="1">
        <f>COUNTIFS(Table2[Sub-Sector],Table3[[#This Row],[Sub-Sector]],Table2[% Away From Day Low],"&gt;=0.05")/Table3[[#This Row],[Count]]</f>
        <v>0</v>
      </c>
      <c r="K72" s="1">
        <f>COUNTIFS(Table2[Sub-Sector],Table3[[#This Row],[Sub-Sector]],Table2[% Away From Day High],"&lt;=0.05")/Table3[[#This Row],[Count]]</f>
        <v>1</v>
      </c>
      <c r="L72" s="1">
        <f>COUNTIFS(Table2[Sub-Sector],Table3[[#This Row],[Sub-Sector]],Table2[% Away From Current Week Low],"&gt;=0.05")/Table3[[#This Row],[Count]]</f>
        <v>0</v>
      </c>
      <c r="M72" s="1">
        <f>COUNTIFS(Table2[Sub-Sector],Table3[[#This Row],[Sub-Sector]],Table2[% Away From Current Week High],"&lt;=0.05")/Table3[[#This Row],[Count]]</f>
        <v>1</v>
      </c>
      <c r="N72" s="1">
        <f>COUNTIFS(Table2[Sub-Sector],Table3[[#This Row],[Sub-Sector]],Table2[% Away From Current Month Low],"&gt;=0.05")/Table3[[#This Row],[Count]]</f>
        <v>0.1111111111111111</v>
      </c>
      <c r="O72" s="1">
        <f>COUNTIFS(Table2[Sub-Sector],Table3[[#This Row],[Sub-Sector]],Table2[% Away From Current Month High],"&lt;=0.05")/Table3[[#This Row],[Count]]</f>
        <v>0</v>
      </c>
      <c r="P72" s="1">
        <f>COUNTIFS(Table2[Sub-Sector],Table3[[#This Row],[Sub-Sector]],Table2[% Away From 52W High],"&lt;=10")/Table3[[#This Row],[Count]]</f>
        <v>0</v>
      </c>
      <c r="Q72" s="1">
        <f>COUNTIFS(Table2[Sub-Sector],Table3[[#This Row],[Sub-Sector]],Table2[% Away From 52W Low],"&gt;=10")/Table3[[#This Row],[Count]]</f>
        <v>0.66666666666666663</v>
      </c>
      <c r="R72" s="1">
        <f>COUNTIFS(Table2[Sub-Sector],Table3[[#This Row],[Sub-Sector]],Table2[% Price above 20 EMA],"&gt;=0")/Table3[[#This Row],[Count]]</f>
        <v>0.1111111111111111</v>
      </c>
      <c r="S72" s="1">
        <f>COUNTIFS(Table2[Sub-Sector],Table3[[#This Row],[Sub-Sector]],Table2[% Price above 50 EMA],"&gt;=0")/Table3[[#This Row],[Count]]</f>
        <v>0</v>
      </c>
      <c r="T72" s="1">
        <f>COUNTIFS(Table2[Sub-Sector],Table3[[#This Row],[Sub-Sector]],Table2[% Price above 200 EMA],"&gt;=0")/Table3[[#This Row],[Count]]</f>
        <v>0.22222222222222221</v>
      </c>
      <c r="U72" s="1">
        <f>COUNTIFS(Table2[Sub-Sector],Table3[[#This Row],[Sub-Sector]],Table2[Rate of Change - Zone],"Positive")/Table3[[#This Row],[Count]]</f>
        <v>0.1111111111111111</v>
      </c>
      <c r="V72" s="1">
        <f>COUNTIFS(Table2[Sub-Sector],Table3[[#This Row],[Sub-Sector]],Table2[Sharpe Ratio],"&gt;=0.10")/Table3[[#This Row],[Count]]</f>
        <v>0.44444444444444442</v>
      </c>
      <c r="W7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457.5</v>
      </c>
      <c r="X72">
        <f>_xlfn.RANK.AVG(Table3[[#This Row],[Score]],Table3[Score],1)</f>
        <v>62</v>
      </c>
      <c r="Y7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276.5</v>
      </c>
      <c r="Z72">
        <f>_xlfn.RANK.AVG(Table3[[#This Row],[Score 2 ]],Table3[[Score 2 ]],1)</f>
        <v>71</v>
      </c>
    </row>
    <row r="73" spans="1:26" x14ac:dyDescent="0.3">
      <c r="A73" t="s">
        <v>411</v>
      </c>
      <c r="B73">
        <f>COUNTIFS(Table2[Sub-Sector],Table3[[#This Row],[Sub-Sector]])</f>
        <v>6</v>
      </c>
      <c r="C73" s="1">
        <f>COUNTIFS(Table2[Sub-Sector],Table3[[#This Row],[Sub-Sector]],Table2[Uptrend],"Uptrend")/Table3[[#This Row],[Count]]</f>
        <v>0</v>
      </c>
      <c r="D73" s="1">
        <f>COUNTIFS(Table2[Sub-Sector],Table3[[#This Row],[Sub-Sector]],Table2[1W Return vs Nifty],"&gt;=5")/Table3[[#This Row],[Count]]</f>
        <v>0</v>
      </c>
      <c r="E73" s="1">
        <f>COUNTIFS(Table2[Sub-Sector],Table3[[#This Row],[Sub-Sector]],Table2[1M Return vs Nifty],"&gt;=5")/Table3[[#This Row],[Count]]</f>
        <v>0.16666666666666666</v>
      </c>
      <c r="F73" s="1">
        <f>COUNTIFS(Table2[Sub-Sector],Table3[[#This Row],[Sub-Sector]],Table2[6M Return vs Nifty],"&gt;=10")/Table3[[#This Row],[Count]]</f>
        <v>0.16666666666666666</v>
      </c>
      <c r="G73" s="1">
        <f>COUNTIFS(Table2[Sub-Sector],Table3[[#This Row],[Sub-Sector]],Table2[1Y Return vs Nifty],"&gt;=10")/Table3[[#This Row],[Count]]</f>
        <v>0.33333333333333331</v>
      </c>
      <c r="H73" s="1">
        <f>COUNTIFS(Table2[Sub-Sector],Table3[[#This Row],[Sub-Sector]],Table2[RSI Exponential â€“ 14D],"&gt;=50")/Table3[[#This Row],[Count]]</f>
        <v>0</v>
      </c>
      <c r="I73" s="1">
        <f>COUNTIFS(Table2[Sub-Sector],Table3[[#This Row],[Sub-Sector]],Table2[Relative Volume],"&gt;=1")/Table3[[#This Row],[Count]]</f>
        <v>0.33333333333333331</v>
      </c>
      <c r="J73" s="1">
        <f>COUNTIFS(Table2[Sub-Sector],Table3[[#This Row],[Sub-Sector]],Table2[% Away From Day Low],"&gt;=0.05")/Table3[[#This Row],[Count]]</f>
        <v>0</v>
      </c>
      <c r="K73" s="1">
        <f>COUNTIFS(Table2[Sub-Sector],Table3[[#This Row],[Sub-Sector]],Table2[% Away From Day High],"&lt;=0.05")/Table3[[#This Row],[Count]]</f>
        <v>1</v>
      </c>
      <c r="L73" s="1">
        <f>COUNTIFS(Table2[Sub-Sector],Table3[[#This Row],[Sub-Sector]],Table2[% Away From Current Week Low],"&gt;=0.05")/Table3[[#This Row],[Count]]</f>
        <v>0</v>
      </c>
      <c r="M73" s="1">
        <f>COUNTIFS(Table2[Sub-Sector],Table3[[#This Row],[Sub-Sector]],Table2[% Away From Current Week High],"&lt;=0.05")/Table3[[#This Row],[Count]]</f>
        <v>1</v>
      </c>
      <c r="N73" s="1">
        <f>COUNTIFS(Table2[Sub-Sector],Table3[[#This Row],[Sub-Sector]],Table2[% Away From Current Month Low],"&gt;=0.05")/Table3[[#This Row],[Count]]</f>
        <v>0.33333333333333331</v>
      </c>
      <c r="O73" s="1">
        <f>COUNTIFS(Table2[Sub-Sector],Table3[[#This Row],[Sub-Sector]],Table2[% Away From Current Month High],"&lt;=0.05")/Table3[[#This Row],[Count]]</f>
        <v>0.16666666666666666</v>
      </c>
      <c r="P73" s="1">
        <f>COUNTIFS(Table2[Sub-Sector],Table3[[#This Row],[Sub-Sector]],Table2[% Away From 52W High],"&lt;=10")/Table3[[#This Row],[Count]]</f>
        <v>0</v>
      </c>
      <c r="Q73" s="1">
        <f>COUNTIFS(Table2[Sub-Sector],Table3[[#This Row],[Sub-Sector]],Table2[% Away From 52W Low],"&gt;=10")/Table3[[#This Row],[Count]]</f>
        <v>0.83333333333333337</v>
      </c>
      <c r="R73" s="1">
        <f>COUNTIFS(Table2[Sub-Sector],Table3[[#This Row],[Sub-Sector]],Table2[% Price above 20 EMA],"&gt;=0")/Table3[[#This Row],[Count]]</f>
        <v>0</v>
      </c>
      <c r="S73" s="1">
        <f>COUNTIFS(Table2[Sub-Sector],Table3[[#This Row],[Sub-Sector]],Table2[% Price above 50 EMA],"&gt;=0")/Table3[[#This Row],[Count]]</f>
        <v>0</v>
      </c>
      <c r="T73" s="1">
        <f>COUNTIFS(Table2[Sub-Sector],Table3[[#This Row],[Sub-Sector]],Table2[% Price above 200 EMA],"&gt;=0")/Table3[[#This Row],[Count]]</f>
        <v>0.33333333333333331</v>
      </c>
      <c r="U73" s="1">
        <f>COUNTIFS(Table2[Sub-Sector],Table3[[#This Row],[Sub-Sector]],Table2[Rate of Change - Zone],"Positive")/Table3[[#This Row],[Count]]</f>
        <v>0</v>
      </c>
      <c r="V73" s="1">
        <f>COUNTIFS(Table2[Sub-Sector],Table3[[#This Row],[Sub-Sector]],Table2[Sharpe Ratio],"&gt;=0.10")/Table3[[#This Row],[Count]]</f>
        <v>0.5</v>
      </c>
      <c r="W7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486.5</v>
      </c>
      <c r="X73">
        <f>_xlfn.RANK.AVG(Table3[[#This Row],[Score]],Table3[Score],1)</f>
        <v>70</v>
      </c>
      <c r="Y7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277</v>
      </c>
      <c r="Z73">
        <f>_xlfn.RANK.AVG(Table3[[#This Row],[Score 2 ]],Table3[[Score 2 ]],1)</f>
        <v>72</v>
      </c>
    </row>
    <row r="74" spans="1:26" x14ac:dyDescent="0.3">
      <c r="A74" t="s">
        <v>75</v>
      </c>
      <c r="B74">
        <f>COUNTIFS(Table2[Sub-Sector],Table3[[#This Row],[Sub-Sector]])</f>
        <v>17</v>
      </c>
      <c r="C74" s="1">
        <f>COUNTIFS(Table2[Sub-Sector],Table3[[#This Row],[Sub-Sector]],Table2[Uptrend],"Uptrend")/Table3[[#This Row],[Count]]</f>
        <v>0.17647058823529413</v>
      </c>
      <c r="D74" s="1">
        <f>COUNTIFS(Table2[Sub-Sector],Table3[[#This Row],[Sub-Sector]],Table2[1W Return vs Nifty],"&gt;=5")/Table3[[#This Row],[Count]]</f>
        <v>5.8823529411764705E-2</v>
      </c>
      <c r="E74" s="1">
        <f>COUNTIFS(Table2[Sub-Sector],Table3[[#This Row],[Sub-Sector]],Table2[1M Return vs Nifty],"&gt;=5")/Table3[[#This Row],[Count]]</f>
        <v>0.11764705882352941</v>
      </c>
      <c r="F74" s="1">
        <f>COUNTIFS(Table2[Sub-Sector],Table3[[#This Row],[Sub-Sector]],Table2[6M Return vs Nifty],"&gt;=10")/Table3[[#This Row],[Count]]</f>
        <v>0.17647058823529413</v>
      </c>
      <c r="G74" s="1">
        <f>COUNTIFS(Table2[Sub-Sector],Table3[[#This Row],[Sub-Sector]],Table2[1Y Return vs Nifty],"&gt;=10")/Table3[[#This Row],[Count]]</f>
        <v>0.17647058823529413</v>
      </c>
      <c r="H74" s="1">
        <f>COUNTIFS(Table2[Sub-Sector],Table3[[#This Row],[Sub-Sector]],Table2[RSI Exponential â€“ 14D],"&gt;=50")/Table3[[#This Row],[Count]]</f>
        <v>5.8823529411764705E-2</v>
      </c>
      <c r="I74" s="1">
        <f>COUNTIFS(Table2[Sub-Sector],Table3[[#This Row],[Sub-Sector]],Table2[Relative Volume],"&gt;=1")/Table3[[#This Row],[Count]]</f>
        <v>0.17647058823529413</v>
      </c>
      <c r="J74" s="1">
        <f>COUNTIFS(Table2[Sub-Sector],Table3[[#This Row],[Sub-Sector]],Table2[% Away From Day Low],"&gt;=0.05")/Table3[[#This Row],[Count]]</f>
        <v>0</v>
      </c>
      <c r="K74" s="1">
        <f>COUNTIFS(Table2[Sub-Sector],Table3[[#This Row],[Sub-Sector]],Table2[% Away From Day High],"&lt;=0.05")/Table3[[#This Row],[Count]]</f>
        <v>0.94117647058823528</v>
      </c>
      <c r="L74" s="1">
        <f>COUNTIFS(Table2[Sub-Sector],Table3[[#This Row],[Sub-Sector]],Table2[% Away From Current Week Low],"&gt;=0.05")/Table3[[#This Row],[Count]]</f>
        <v>0</v>
      </c>
      <c r="M74" s="1">
        <f>COUNTIFS(Table2[Sub-Sector],Table3[[#This Row],[Sub-Sector]],Table2[% Away From Current Week High],"&lt;=0.05")/Table3[[#This Row],[Count]]</f>
        <v>0.94117647058823528</v>
      </c>
      <c r="N74" s="1">
        <f>COUNTIFS(Table2[Sub-Sector],Table3[[#This Row],[Sub-Sector]],Table2[% Away From Current Month Low],"&gt;=0.05")/Table3[[#This Row],[Count]]</f>
        <v>0</v>
      </c>
      <c r="O74" s="1">
        <f>COUNTIFS(Table2[Sub-Sector],Table3[[#This Row],[Sub-Sector]],Table2[% Away From Current Month High],"&lt;=0.05")/Table3[[#This Row],[Count]]</f>
        <v>0.17647058823529413</v>
      </c>
      <c r="P74" s="1">
        <f>COUNTIFS(Table2[Sub-Sector],Table3[[#This Row],[Sub-Sector]],Table2[% Away From 52W High],"&lt;=10")/Table3[[#This Row],[Count]]</f>
        <v>5.8823529411764705E-2</v>
      </c>
      <c r="Q74" s="1">
        <f>COUNTIFS(Table2[Sub-Sector],Table3[[#This Row],[Sub-Sector]],Table2[% Away From 52W Low],"&gt;=10")/Table3[[#This Row],[Count]]</f>
        <v>0.6470588235294118</v>
      </c>
      <c r="R74" s="1">
        <f>COUNTIFS(Table2[Sub-Sector],Table3[[#This Row],[Sub-Sector]],Table2[% Price above 20 EMA],"&gt;=0")/Table3[[#This Row],[Count]]</f>
        <v>5.8823529411764705E-2</v>
      </c>
      <c r="S74" s="1">
        <f>COUNTIFS(Table2[Sub-Sector],Table3[[#This Row],[Sub-Sector]],Table2[% Price above 50 EMA],"&gt;=0")/Table3[[#This Row],[Count]]</f>
        <v>0.11764705882352941</v>
      </c>
      <c r="T74" s="1">
        <f>COUNTIFS(Table2[Sub-Sector],Table3[[#This Row],[Sub-Sector]],Table2[% Price above 200 EMA],"&gt;=0")/Table3[[#This Row],[Count]]</f>
        <v>0.23529411764705882</v>
      </c>
      <c r="U74" s="1">
        <f>COUNTIFS(Table2[Sub-Sector],Table3[[#This Row],[Sub-Sector]],Table2[Rate of Change - Zone],"Positive")/Table3[[#This Row],[Count]]</f>
        <v>0.11764705882352941</v>
      </c>
      <c r="V74" s="1">
        <f>COUNTIFS(Table2[Sub-Sector],Table3[[#This Row],[Sub-Sector]],Table2[Sharpe Ratio],"&gt;=0.10")/Table3[[#This Row],[Count]]</f>
        <v>0</v>
      </c>
      <c r="W7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398.5</v>
      </c>
      <c r="X74">
        <f>_xlfn.RANK.AVG(Table3[[#This Row],[Score]],Table3[Score],1)</f>
        <v>50</v>
      </c>
      <c r="Y7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279.5</v>
      </c>
      <c r="Z74">
        <f>_xlfn.RANK.AVG(Table3[[#This Row],[Score 2 ]],Table3[[Score 2 ]],1)</f>
        <v>73</v>
      </c>
    </row>
    <row r="75" spans="1:26" x14ac:dyDescent="0.3">
      <c r="A75" t="s">
        <v>102</v>
      </c>
      <c r="B75">
        <f>COUNTIFS(Table2[Sub-Sector],Table3[[#This Row],[Sub-Sector]])</f>
        <v>2</v>
      </c>
      <c r="C75" s="1">
        <f>COUNTIFS(Table2[Sub-Sector],Table3[[#This Row],[Sub-Sector]],Table2[Uptrend],"Uptrend")/Table3[[#This Row],[Count]]</f>
        <v>0.5</v>
      </c>
      <c r="D75" s="1">
        <f>COUNTIFS(Table2[Sub-Sector],Table3[[#This Row],[Sub-Sector]],Table2[1W Return vs Nifty],"&gt;=5")/Table3[[#This Row],[Count]]</f>
        <v>0</v>
      </c>
      <c r="E75" s="1">
        <f>COUNTIFS(Table2[Sub-Sector],Table3[[#This Row],[Sub-Sector]],Table2[1M Return vs Nifty],"&gt;=5")/Table3[[#This Row],[Count]]</f>
        <v>0</v>
      </c>
      <c r="F75" s="1">
        <f>COUNTIFS(Table2[Sub-Sector],Table3[[#This Row],[Sub-Sector]],Table2[6M Return vs Nifty],"&gt;=10")/Table3[[#This Row],[Count]]</f>
        <v>0.5</v>
      </c>
      <c r="G75" s="1">
        <f>COUNTIFS(Table2[Sub-Sector],Table3[[#This Row],[Sub-Sector]],Table2[1Y Return vs Nifty],"&gt;=10")/Table3[[#This Row],[Count]]</f>
        <v>0.5</v>
      </c>
      <c r="H75" s="1">
        <f>COUNTIFS(Table2[Sub-Sector],Table3[[#This Row],[Sub-Sector]],Table2[RSI Exponential â€“ 14D],"&gt;=50")/Table3[[#This Row],[Count]]</f>
        <v>0</v>
      </c>
      <c r="I75" s="1">
        <f>COUNTIFS(Table2[Sub-Sector],Table3[[#This Row],[Sub-Sector]],Table2[Relative Volume],"&gt;=1")/Table3[[#This Row],[Count]]</f>
        <v>0</v>
      </c>
      <c r="J75" s="1">
        <f>COUNTIFS(Table2[Sub-Sector],Table3[[#This Row],[Sub-Sector]],Table2[% Away From Day Low],"&gt;=0.05")/Table3[[#This Row],[Count]]</f>
        <v>0</v>
      </c>
      <c r="K75" s="1">
        <f>COUNTIFS(Table2[Sub-Sector],Table3[[#This Row],[Sub-Sector]],Table2[% Away From Day High],"&lt;=0.05")/Table3[[#This Row],[Count]]</f>
        <v>1</v>
      </c>
      <c r="L75" s="1">
        <f>COUNTIFS(Table2[Sub-Sector],Table3[[#This Row],[Sub-Sector]],Table2[% Away From Current Week Low],"&gt;=0.05")/Table3[[#This Row],[Count]]</f>
        <v>0</v>
      </c>
      <c r="M75" s="1">
        <f>COUNTIFS(Table2[Sub-Sector],Table3[[#This Row],[Sub-Sector]],Table2[% Away From Current Week High],"&lt;=0.05")/Table3[[#This Row],[Count]]</f>
        <v>1</v>
      </c>
      <c r="N75" s="1">
        <f>COUNTIFS(Table2[Sub-Sector],Table3[[#This Row],[Sub-Sector]],Table2[% Away From Current Month Low],"&gt;=0.05")/Table3[[#This Row],[Count]]</f>
        <v>0</v>
      </c>
      <c r="O75" s="1">
        <f>COUNTIFS(Table2[Sub-Sector],Table3[[#This Row],[Sub-Sector]],Table2[% Away From Current Month High],"&lt;=0.05")/Table3[[#This Row],[Count]]</f>
        <v>0</v>
      </c>
      <c r="P75" s="1">
        <f>COUNTIFS(Table2[Sub-Sector],Table3[[#This Row],[Sub-Sector]],Table2[% Away From 52W High],"&lt;=10")/Table3[[#This Row],[Count]]</f>
        <v>0</v>
      </c>
      <c r="Q75" s="1">
        <f>COUNTIFS(Table2[Sub-Sector],Table3[[#This Row],[Sub-Sector]],Table2[% Away From 52W Low],"&gt;=10")/Table3[[#This Row],[Count]]</f>
        <v>0.5</v>
      </c>
      <c r="R75" s="1">
        <f>COUNTIFS(Table2[Sub-Sector],Table3[[#This Row],[Sub-Sector]],Table2[% Price above 20 EMA],"&gt;=0")/Table3[[#This Row],[Count]]</f>
        <v>0</v>
      </c>
      <c r="S75" s="1">
        <f>COUNTIFS(Table2[Sub-Sector],Table3[[#This Row],[Sub-Sector]],Table2[% Price above 50 EMA],"&gt;=0")/Table3[[#This Row],[Count]]</f>
        <v>0</v>
      </c>
      <c r="T75" s="1">
        <f>COUNTIFS(Table2[Sub-Sector],Table3[[#This Row],[Sub-Sector]],Table2[% Price above 200 EMA],"&gt;=0")/Table3[[#This Row],[Count]]</f>
        <v>0.5</v>
      </c>
      <c r="U75" s="1">
        <f>COUNTIFS(Table2[Sub-Sector],Table3[[#This Row],[Sub-Sector]],Table2[Rate of Change - Zone],"Positive")/Table3[[#This Row],[Count]]</f>
        <v>0</v>
      </c>
      <c r="V75" s="1">
        <f>COUNTIFS(Table2[Sub-Sector],Table3[[#This Row],[Sub-Sector]],Table2[Sharpe Ratio],"&gt;=0.10")/Table3[[#This Row],[Count]]</f>
        <v>0</v>
      </c>
      <c r="W7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467.5</v>
      </c>
      <c r="X75">
        <f>_xlfn.RANK.AVG(Table3[[#This Row],[Score]],Table3[Score],1)</f>
        <v>65</v>
      </c>
      <c r="Y7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281</v>
      </c>
      <c r="Z75">
        <f>_xlfn.RANK.AVG(Table3[[#This Row],[Score 2 ]],Table3[[Score 2 ]],1)</f>
        <v>74</v>
      </c>
    </row>
    <row r="76" spans="1:26" x14ac:dyDescent="0.3">
      <c r="A76" t="s">
        <v>1443</v>
      </c>
      <c r="B76">
        <f>COUNTIFS(Table2[Sub-Sector],Table3[[#This Row],[Sub-Sector]])</f>
        <v>4</v>
      </c>
      <c r="C76" s="1">
        <f>COUNTIFS(Table2[Sub-Sector],Table3[[#This Row],[Sub-Sector]],Table2[Uptrend],"Uptrend")/Table3[[#This Row],[Count]]</f>
        <v>0</v>
      </c>
      <c r="D76" s="1">
        <f>COUNTIFS(Table2[Sub-Sector],Table3[[#This Row],[Sub-Sector]],Table2[1W Return vs Nifty],"&gt;=5")/Table3[[#This Row],[Count]]</f>
        <v>0</v>
      </c>
      <c r="E76" s="1">
        <f>COUNTIFS(Table2[Sub-Sector],Table3[[#This Row],[Sub-Sector]],Table2[1M Return vs Nifty],"&gt;=5")/Table3[[#This Row],[Count]]</f>
        <v>0.25</v>
      </c>
      <c r="F76" s="1">
        <f>COUNTIFS(Table2[Sub-Sector],Table3[[#This Row],[Sub-Sector]],Table2[6M Return vs Nifty],"&gt;=10")/Table3[[#This Row],[Count]]</f>
        <v>0.25</v>
      </c>
      <c r="G76" s="1">
        <f>COUNTIFS(Table2[Sub-Sector],Table3[[#This Row],[Sub-Sector]],Table2[1Y Return vs Nifty],"&gt;=10")/Table3[[#This Row],[Count]]</f>
        <v>0.25</v>
      </c>
      <c r="H76" s="1">
        <f>COUNTIFS(Table2[Sub-Sector],Table3[[#This Row],[Sub-Sector]],Table2[RSI Exponential â€“ 14D],"&gt;=50")/Table3[[#This Row],[Count]]</f>
        <v>0.25</v>
      </c>
      <c r="I76" s="1">
        <f>COUNTIFS(Table2[Sub-Sector],Table3[[#This Row],[Sub-Sector]],Table2[Relative Volume],"&gt;=1")/Table3[[#This Row],[Count]]</f>
        <v>0.25</v>
      </c>
      <c r="J76" s="1">
        <f>COUNTIFS(Table2[Sub-Sector],Table3[[#This Row],[Sub-Sector]],Table2[% Away From Day Low],"&gt;=0.05")/Table3[[#This Row],[Count]]</f>
        <v>0.25</v>
      </c>
      <c r="K76" s="1">
        <f>COUNTIFS(Table2[Sub-Sector],Table3[[#This Row],[Sub-Sector]],Table2[% Away From Day High],"&lt;=0.05")/Table3[[#This Row],[Count]]</f>
        <v>1</v>
      </c>
      <c r="L76" s="1">
        <f>COUNTIFS(Table2[Sub-Sector],Table3[[#This Row],[Sub-Sector]],Table2[% Away From Current Week Low],"&gt;=0.05")/Table3[[#This Row],[Count]]</f>
        <v>0.25</v>
      </c>
      <c r="M76" s="1">
        <f>COUNTIFS(Table2[Sub-Sector],Table3[[#This Row],[Sub-Sector]],Table2[% Away From Current Week High],"&lt;=0.05")/Table3[[#This Row],[Count]]</f>
        <v>1</v>
      </c>
      <c r="N76" s="1">
        <f>COUNTIFS(Table2[Sub-Sector],Table3[[#This Row],[Sub-Sector]],Table2[% Away From Current Month Low],"&gt;=0.05")/Table3[[#This Row],[Count]]</f>
        <v>0.25</v>
      </c>
      <c r="O76" s="1">
        <f>COUNTIFS(Table2[Sub-Sector],Table3[[#This Row],[Sub-Sector]],Table2[% Away From Current Month High],"&lt;=0.05")/Table3[[#This Row],[Count]]</f>
        <v>0.25</v>
      </c>
      <c r="P76" s="1">
        <f>COUNTIFS(Table2[Sub-Sector],Table3[[#This Row],[Sub-Sector]],Table2[% Away From 52W High],"&lt;=10")/Table3[[#This Row],[Count]]</f>
        <v>0</v>
      </c>
      <c r="Q76" s="1">
        <f>COUNTIFS(Table2[Sub-Sector],Table3[[#This Row],[Sub-Sector]],Table2[% Away From 52W Low],"&gt;=10")/Table3[[#This Row],[Count]]</f>
        <v>0.5</v>
      </c>
      <c r="R76" s="1">
        <f>COUNTIFS(Table2[Sub-Sector],Table3[[#This Row],[Sub-Sector]],Table2[% Price above 20 EMA],"&gt;=0")/Table3[[#This Row],[Count]]</f>
        <v>0.25</v>
      </c>
      <c r="S76" s="1">
        <f>COUNTIFS(Table2[Sub-Sector],Table3[[#This Row],[Sub-Sector]],Table2[% Price above 50 EMA],"&gt;=0")/Table3[[#This Row],[Count]]</f>
        <v>0</v>
      </c>
      <c r="T76" s="1">
        <f>COUNTIFS(Table2[Sub-Sector],Table3[[#This Row],[Sub-Sector]],Table2[% Price above 200 EMA],"&gt;=0")/Table3[[#This Row],[Count]]</f>
        <v>0.25</v>
      </c>
      <c r="U76" s="1">
        <f>COUNTIFS(Table2[Sub-Sector],Table3[[#This Row],[Sub-Sector]],Table2[Rate of Change - Zone],"Positive")/Table3[[#This Row],[Count]]</f>
        <v>0</v>
      </c>
      <c r="V76" s="1">
        <f>COUNTIFS(Table2[Sub-Sector],Table3[[#This Row],[Sub-Sector]],Table2[Sharpe Ratio],"&gt;=0.10")/Table3[[#This Row],[Count]]</f>
        <v>0.5</v>
      </c>
      <c r="W7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481</v>
      </c>
      <c r="X76">
        <f>_xlfn.RANK.AVG(Table3[[#This Row],[Score]],Table3[Score],1)</f>
        <v>67</v>
      </c>
      <c r="Y7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283.5</v>
      </c>
      <c r="Z76">
        <f>_xlfn.RANK.AVG(Table3[[#This Row],[Score 2 ]],Table3[[Score 2 ]],1)</f>
        <v>75</v>
      </c>
    </row>
    <row r="77" spans="1:26" x14ac:dyDescent="0.3">
      <c r="A77" t="s">
        <v>580</v>
      </c>
      <c r="B77">
        <f>COUNTIFS(Table2[Sub-Sector],Table3[[#This Row],[Sub-Sector]])</f>
        <v>14</v>
      </c>
      <c r="C77" s="1">
        <f>COUNTIFS(Table2[Sub-Sector],Table3[[#This Row],[Sub-Sector]],Table2[Uptrend],"Uptrend")/Table3[[#This Row],[Count]]</f>
        <v>0.35714285714285715</v>
      </c>
      <c r="D77" s="1">
        <f>COUNTIFS(Table2[Sub-Sector],Table3[[#This Row],[Sub-Sector]],Table2[1W Return vs Nifty],"&gt;=5")/Table3[[#This Row],[Count]]</f>
        <v>0</v>
      </c>
      <c r="E77" s="1">
        <f>COUNTIFS(Table2[Sub-Sector],Table3[[#This Row],[Sub-Sector]],Table2[1M Return vs Nifty],"&gt;=5")/Table3[[#This Row],[Count]]</f>
        <v>7.1428571428571425E-2</v>
      </c>
      <c r="F77" s="1">
        <f>COUNTIFS(Table2[Sub-Sector],Table3[[#This Row],[Sub-Sector]],Table2[6M Return vs Nifty],"&gt;=10")/Table3[[#This Row],[Count]]</f>
        <v>0.21428571428571427</v>
      </c>
      <c r="G77" s="1">
        <f>COUNTIFS(Table2[Sub-Sector],Table3[[#This Row],[Sub-Sector]],Table2[1Y Return vs Nifty],"&gt;=10")/Table3[[#This Row],[Count]]</f>
        <v>0.14285714285714285</v>
      </c>
      <c r="H77" s="1">
        <f>COUNTIFS(Table2[Sub-Sector],Table3[[#This Row],[Sub-Sector]],Table2[RSI Exponential â€“ 14D],"&gt;=50")/Table3[[#This Row],[Count]]</f>
        <v>7.1428571428571425E-2</v>
      </c>
      <c r="I77" s="1">
        <f>COUNTIFS(Table2[Sub-Sector],Table3[[#This Row],[Sub-Sector]],Table2[Relative Volume],"&gt;=1")/Table3[[#This Row],[Count]]</f>
        <v>7.1428571428571425E-2</v>
      </c>
      <c r="J77" s="1">
        <f>COUNTIFS(Table2[Sub-Sector],Table3[[#This Row],[Sub-Sector]],Table2[% Away From Day Low],"&gt;=0.05")/Table3[[#This Row],[Count]]</f>
        <v>7.1428571428571425E-2</v>
      </c>
      <c r="K77" s="1">
        <f>COUNTIFS(Table2[Sub-Sector],Table3[[#This Row],[Sub-Sector]],Table2[% Away From Day High],"&lt;=0.05")/Table3[[#This Row],[Count]]</f>
        <v>0.9285714285714286</v>
      </c>
      <c r="L77" s="1">
        <f>COUNTIFS(Table2[Sub-Sector],Table3[[#This Row],[Sub-Sector]],Table2[% Away From Current Week Low],"&gt;=0.05")/Table3[[#This Row],[Count]]</f>
        <v>7.1428571428571425E-2</v>
      </c>
      <c r="M77" s="1">
        <f>COUNTIFS(Table2[Sub-Sector],Table3[[#This Row],[Sub-Sector]],Table2[% Away From Current Week High],"&lt;=0.05")/Table3[[#This Row],[Count]]</f>
        <v>0.9285714285714286</v>
      </c>
      <c r="N77" s="1">
        <f>COUNTIFS(Table2[Sub-Sector],Table3[[#This Row],[Sub-Sector]],Table2[% Away From Current Month Low],"&gt;=0.05")/Table3[[#This Row],[Count]]</f>
        <v>7.1428571428571425E-2</v>
      </c>
      <c r="O77" s="1">
        <f>COUNTIFS(Table2[Sub-Sector],Table3[[#This Row],[Sub-Sector]],Table2[% Away From Current Month High],"&lt;=0.05")/Table3[[#This Row],[Count]]</f>
        <v>7.1428571428571425E-2</v>
      </c>
      <c r="P77" s="1">
        <f>COUNTIFS(Table2[Sub-Sector],Table3[[#This Row],[Sub-Sector]],Table2[% Away From 52W High],"&lt;=10")/Table3[[#This Row],[Count]]</f>
        <v>0</v>
      </c>
      <c r="Q77" s="1">
        <f>COUNTIFS(Table2[Sub-Sector],Table3[[#This Row],[Sub-Sector]],Table2[% Away From 52W Low],"&gt;=10")/Table3[[#This Row],[Count]]</f>
        <v>0.7857142857142857</v>
      </c>
      <c r="R77" s="1">
        <f>COUNTIFS(Table2[Sub-Sector],Table3[[#This Row],[Sub-Sector]],Table2[% Price above 20 EMA],"&gt;=0")/Table3[[#This Row],[Count]]</f>
        <v>7.1428571428571425E-2</v>
      </c>
      <c r="S77" s="1">
        <f>COUNTIFS(Table2[Sub-Sector],Table3[[#This Row],[Sub-Sector]],Table2[% Price above 50 EMA],"&gt;=0")/Table3[[#This Row],[Count]]</f>
        <v>7.1428571428571425E-2</v>
      </c>
      <c r="T77" s="1">
        <f>COUNTIFS(Table2[Sub-Sector],Table3[[#This Row],[Sub-Sector]],Table2[% Price above 200 EMA],"&gt;=0")/Table3[[#This Row],[Count]]</f>
        <v>0.35714285714285715</v>
      </c>
      <c r="U77" s="1">
        <f>COUNTIFS(Table2[Sub-Sector],Table3[[#This Row],[Sub-Sector]],Table2[Rate of Change - Zone],"Positive")/Table3[[#This Row],[Count]]</f>
        <v>0.14285714285714285</v>
      </c>
      <c r="V77" s="1">
        <f>COUNTIFS(Table2[Sub-Sector],Table3[[#This Row],[Sub-Sector]],Table2[Sharpe Ratio],"&gt;=0.10")/Table3[[#This Row],[Count]]</f>
        <v>0.14285714285714285</v>
      </c>
      <c r="W7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445</v>
      </c>
      <c r="X77">
        <f>_xlfn.RANK.AVG(Table3[[#This Row],[Score]],Table3[Score],1)</f>
        <v>58</v>
      </c>
      <c r="Y7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286</v>
      </c>
      <c r="Z77">
        <f>_xlfn.RANK.AVG(Table3[[#This Row],[Score 2 ]],Table3[[Score 2 ]],1)</f>
        <v>76.5</v>
      </c>
    </row>
    <row r="78" spans="1:26" x14ac:dyDescent="0.3">
      <c r="A78" t="s">
        <v>513</v>
      </c>
      <c r="B78">
        <f>COUNTIFS(Table2[Sub-Sector],Table3[[#This Row],[Sub-Sector]])</f>
        <v>5</v>
      </c>
      <c r="C78" s="1">
        <f>COUNTIFS(Table2[Sub-Sector],Table3[[#This Row],[Sub-Sector]],Table2[Uptrend],"Uptrend")/Table3[[#This Row],[Count]]</f>
        <v>0</v>
      </c>
      <c r="D78" s="1">
        <f>COUNTIFS(Table2[Sub-Sector],Table3[[#This Row],[Sub-Sector]],Table2[1W Return vs Nifty],"&gt;=5")/Table3[[#This Row],[Count]]</f>
        <v>0</v>
      </c>
      <c r="E78" s="1">
        <f>COUNTIFS(Table2[Sub-Sector],Table3[[#This Row],[Sub-Sector]],Table2[1M Return vs Nifty],"&gt;=5")/Table3[[#This Row],[Count]]</f>
        <v>0.2</v>
      </c>
      <c r="F78" s="1">
        <f>COUNTIFS(Table2[Sub-Sector],Table3[[#This Row],[Sub-Sector]],Table2[6M Return vs Nifty],"&gt;=10")/Table3[[#This Row],[Count]]</f>
        <v>0.2</v>
      </c>
      <c r="G78" s="1">
        <f>COUNTIFS(Table2[Sub-Sector],Table3[[#This Row],[Sub-Sector]],Table2[1Y Return vs Nifty],"&gt;=10")/Table3[[#This Row],[Count]]</f>
        <v>0</v>
      </c>
      <c r="H78" s="1">
        <f>COUNTIFS(Table2[Sub-Sector],Table3[[#This Row],[Sub-Sector]],Table2[RSI Exponential â€“ 14D],"&gt;=50")/Table3[[#This Row],[Count]]</f>
        <v>0.2</v>
      </c>
      <c r="I78" s="1">
        <f>COUNTIFS(Table2[Sub-Sector],Table3[[#This Row],[Sub-Sector]],Table2[Relative Volume],"&gt;=1")/Table3[[#This Row],[Count]]</f>
        <v>0.2</v>
      </c>
      <c r="J78" s="1">
        <f>COUNTIFS(Table2[Sub-Sector],Table3[[#This Row],[Sub-Sector]],Table2[% Away From Day Low],"&gt;=0.05")/Table3[[#This Row],[Count]]</f>
        <v>0</v>
      </c>
      <c r="K78" s="1">
        <f>COUNTIFS(Table2[Sub-Sector],Table3[[#This Row],[Sub-Sector]],Table2[% Away From Day High],"&lt;=0.05")/Table3[[#This Row],[Count]]</f>
        <v>0.8</v>
      </c>
      <c r="L78" s="1">
        <f>COUNTIFS(Table2[Sub-Sector],Table3[[#This Row],[Sub-Sector]],Table2[% Away From Current Week Low],"&gt;=0.05")/Table3[[#This Row],[Count]]</f>
        <v>0</v>
      </c>
      <c r="M78" s="1">
        <f>COUNTIFS(Table2[Sub-Sector],Table3[[#This Row],[Sub-Sector]],Table2[% Away From Current Week High],"&lt;=0.05")/Table3[[#This Row],[Count]]</f>
        <v>0.8</v>
      </c>
      <c r="N78" s="1">
        <f>COUNTIFS(Table2[Sub-Sector],Table3[[#This Row],[Sub-Sector]],Table2[% Away From Current Month Low],"&gt;=0.05")/Table3[[#This Row],[Count]]</f>
        <v>0.2</v>
      </c>
      <c r="O78" s="1">
        <f>COUNTIFS(Table2[Sub-Sector],Table3[[#This Row],[Sub-Sector]],Table2[% Away From Current Month High],"&lt;=0.05")/Table3[[#This Row],[Count]]</f>
        <v>0</v>
      </c>
      <c r="P78" s="1">
        <f>COUNTIFS(Table2[Sub-Sector],Table3[[#This Row],[Sub-Sector]],Table2[% Away From 52W High],"&lt;=10")/Table3[[#This Row],[Count]]</f>
        <v>0</v>
      </c>
      <c r="Q78" s="1">
        <f>COUNTIFS(Table2[Sub-Sector],Table3[[#This Row],[Sub-Sector]],Table2[% Away From 52W Low],"&gt;=10")/Table3[[#This Row],[Count]]</f>
        <v>0.6</v>
      </c>
      <c r="R78" s="1">
        <f>COUNTIFS(Table2[Sub-Sector],Table3[[#This Row],[Sub-Sector]],Table2[% Price above 20 EMA],"&gt;=0")/Table3[[#This Row],[Count]]</f>
        <v>0</v>
      </c>
      <c r="S78" s="1">
        <f>COUNTIFS(Table2[Sub-Sector],Table3[[#This Row],[Sub-Sector]],Table2[% Price above 50 EMA],"&gt;=0")/Table3[[#This Row],[Count]]</f>
        <v>0</v>
      </c>
      <c r="T78" s="1">
        <f>COUNTIFS(Table2[Sub-Sector],Table3[[#This Row],[Sub-Sector]],Table2[% Price above 200 EMA],"&gt;=0")/Table3[[#This Row],[Count]]</f>
        <v>0.2</v>
      </c>
      <c r="U78" s="1">
        <f>COUNTIFS(Table2[Sub-Sector],Table3[[#This Row],[Sub-Sector]],Table2[Rate of Change - Zone],"Positive")/Table3[[#This Row],[Count]]</f>
        <v>0.2</v>
      </c>
      <c r="V78" s="1">
        <f>COUNTIFS(Table2[Sub-Sector],Table3[[#This Row],[Sub-Sector]],Table2[Sharpe Ratio],"&gt;=0.10")/Table3[[#This Row],[Count]]</f>
        <v>0</v>
      </c>
      <c r="W7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492.5</v>
      </c>
      <c r="X78">
        <f>_xlfn.RANK.AVG(Table3[[#This Row],[Score]],Table3[Score],1)</f>
        <v>74</v>
      </c>
      <c r="Y7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286</v>
      </c>
      <c r="Z78">
        <f>_xlfn.RANK.AVG(Table3[[#This Row],[Score 2 ]],Table3[[Score 2 ]],1)</f>
        <v>76.5</v>
      </c>
    </row>
    <row r="79" spans="1:26" x14ac:dyDescent="0.3">
      <c r="A79" t="s">
        <v>34</v>
      </c>
      <c r="B79">
        <f>COUNTIFS(Table2[Sub-Sector],Table3[[#This Row],[Sub-Sector]])</f>
        <v>11</v>
      </c>
      <c r="C79" s="1">
        <f>COUNTIFS(Table2[Sub-Sector],Table3[[#This Row],[Sub-Sector]],Table2[Uptrend],"Uptrend")/Table3[[#This Row],[Count]]</f>
        <v>0.27272727272727271</v>
      </c>
      <c r="D79" s="1">
        <f>COUNTIFS(Table2[Sub-Sector],Table3[[#This Row],[Sub-Sector]],Table2[1W Return vs Nifty],"&gt;=5")/Table3[[#This Row],[Count]]</f>
        <v>0</v>
      </c>
      <c r="E79" s="1">
        <f>COUNTIFS(Table2[Sub-Sector],Table3[[#This Row],[Sub-Sector]],Table2[1M Return vs Nifty],"&gt;=5")/Table3[[#This Row],[Count]]</f>
        <v>0.36363636363636365</v>
      </c>
      <c r="F79" s="1">
        <f>COUNTIFS(Table2[Sub-Sector],Table3[[#This Row],[Sub-Sector]],Table2[6M Return vs Nifty],"&gt;=10")/Table3[[#This Row],[Count]]</f>
        <v>0</v>
      </c>
      <c r="G79" s="1">
        <f>COUNTIFS(Table2[Sub-Sector],Table3[[#This Row],[Sub-Sector]],Table2[1Y Return vs Nifty],"&gt;=10")/Table3[[#This Row],[Count]]</f>
        <v>9.0909090909090912E-2</v>
      </c>
      <c r="H79" s="1">
        <f>COUNTIFS(Table2[Sub-Sector],Table3[[#This Row],[Sub-Sector]],Table2[RSI Exponential â€“ 14D],"&gt;=50")/Table3[[#This Row],[Count]]</f>
        <v>0</v>
      </c>
      <c r="I79" s="1">
        <f>COUNTIFS(Table2[Sub-Sector],Table3[[#This Row],[Sub-Sector]],Table2[Relative Volume],"&gt;=1")/Table3[[#This Row],[Count]]</f>
        <v>0.45454545454545453</v>
      </c>
      <c r="J79" s="1">
        <f>COUNTIFS(Table2[Sub-Sector],Table3[[#This Row],[Sub-Sector]],Table2[% Away From Day Low],"&gt;=0.05")/Table3[[#This Row],[Count]]</f>
        <v>0</v>
      </c>
      <c r="K79" s="1">
        <f>COUNTIFS(Table2[Sub-Sector],Table3[[#This Row],[Sub-Sector]],Table2[% Away From Day High],"&lt;=0.05")/Table3[[#This Row],[Count]]</f>
        <v>1</v>
      </c>
      <c r="L79" s="1">
        <f>COUNTIFS(Table2[Sub-Sector],Table3[[#This Row],[Sub-Sector]],Table2[% Away From Current Week Low],"&gt;=0.05")/Table3[[#This Row],[Count]]</f>
        <v>0</v>
      </c>
      <c r="M79" s="1">
        <f>COUNTIFS(Table2[Sub-Sector],Table3[[#This Row],[Sub-Sector]],Table2[% Away From Current Week High],"&lt;=0.05")/Table3[[#This Row],[Count]]</f>
        <v>1</v>
      </c>
      <c r="N79" s="1">
        <f>COUNTIFS(Table2[Sub-Sector],Table3[[#This Row],[Sub-Sector]],Table2[% Away From Current Month Low],"&gt;=0.05")/Table3[[#This Row],[Count]]</f>
        <v>0</v>
      </c>
      <c r="O79" s="1">
        <f>COUNTIFS(Table2[Sub-Sector],Table3[[#This Row],[Sub-Sector]],Table2[% Away From Current Month High],"&lt;=0.05")/Table3[[#This Row],[Count]]</f>
        <v>0</v>
      </c>
      <c r="P79" s="1">
        <f>COUNTIFS(Table2[Sub-Sector],Table3[[#This Row],[Sub-Sector]],Table2[% Away From 52W High],"&lt;=10")/Table3[[#This Row],[Count]]</f>
        <v>0</v>
      </c>
      <c r="Q79" s="1">
        <f>COUNTIFS(Table2[Sub-Sector],Table3[[#This Row],[Sub-Sector]],Table2[% Away From 52W Low],"&gt;=10")/Table3[[#This Row],[Count]]</f>
        <v>0.81818181818181823</v>
      </c>
      <c r="R79" s="1">
        <f>COUNTIFS(Table2[Sub-Sector],Table3[[#This Row],[Sub-Sector]],Table2[% Price above 20 EMA],"&gt;=0")/Table3[[#This Row],[Count]]</f>
        <v>0</v>
      </c>
      <c r="S79" s="1">
        <f>COUNTIFS(Table2[Sub-Sector],Table3[[#This Row],[Sub-Sector]],Table2[% Price above 50 EMA],"&gt;=0")/Table3[[#This Row],[Count]]</f>
        <v>0</v>
      </c>
      <c r="T79" s="1">
        <f>COUNTIFS(Table2[Sub-Sector],Table3[[#This Row],[Sub-Sector]],Table2[% Price above 200 EMA],"&gt;=0")/Table3[[#This Row],[Count]]</f>
        <v>0.18181818181818182</v>
      </c>
      <c r="U79" s="1">
        <f>COUNTIFS(Table2[Sub-Sector],Table3[[#This Row],[Sub-Sector]],Table2[Rate of Change - Zone],"Positive")/Table3[[#This Row],[Count]]</f>
        <v>9.0909090909090912E-2</v>
      </c>
      <c r="V79" s="1">
        <f>COUNTIFS(Table2[Sub-Sector],Table3[[#This Row],[Sub-Sector]],Table2[Sharpe Ratio],"&gt;=0.10")/Table3[[#This Row],[Count]]</f>
        <v>0.63636363636363635</v>
      </c>
      <c r="W7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420.5</v>
      </c>
      <c r="X79">
        <f>_xlfn.RANK.AVG(Table3[[#This Row],[Score]],Table3[Score],1)</f>
        <v>55</v>
      </c>
      <c r="Y7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287.5</v>
      </c>
      <c r="Z79">
        <f>_xlfn.RANK.AVG(Table3[[#This Row],[Score 2 ]],Table3[[Score 2 ]],1)</f>
        <v>78</v>
      </c>
    </row>
    <row r="80" spans="1:26" x14ac:dyDescent="0.3">
      <c r="A80" t="s">
        <v>40</v>
      </c>
      <c r="B80">
        <f>COUNTIFS(Table2[Sub-Sector],Table3[[#This Row],[Sub-Sector]])</f>
        <v>10</v>
      </c>
      <c r="C80" s="1">
        <f>COUNTIFS(Table2[Sub-Sector],Table3[[#This Row],[Sub-Sector]],Table2[Uptrend],"Uptrend")/Table3[[#This Row],[Count]]</f>
        <v>0.1</v>
      </c>
      <c r="D80" s="1">
        <f>COUNTIFS(Table2[Sub-Sector],Table3[[#This Row],[Sub-Sector]],Table2[1W Return vs Nifty],"&gt;=5")/Table3[[#This Row],[Count]]</f>
        <v>0</v>
      </c>
      <c r="E80" s="1">
        <f>COUNTIFS(Table2[Sub-Sector],Table3[[#This Row],[Sub-Sector]],Table2[1M Return vs Nifty],"&gt;=5")/Table3[[#This Row],[Count]]</f>
        <v>0.1</v>
      </c>
      <c r="F80" s="1">
        <f>COUNTIFS(Table2[Sub-Sector],Table3[[#This Row],[Sub-Sector]],Table2[6M Return vs Nifty],"&gt;=10")/Table3[[#This Row],[Count]]</f>
        <v>0.3</v>
      </c>
      <c r="G80" s="1">
        <f>COUNTIFS(Table2[Sub-Sector],Table3[[#This Row],[Sub-Sector]],Table2[1Y Return vs Nifty],"&gt;=10")/Table3[[#This Row],[Count]]</f>
        <v>0.3</v>
      </c>
      <c r="H80" s="1">
        <f>COUNTIFS(Table2[Sub-Sector],Table3[[#This Row],[Sub-Sector]],Table2[RSI Exponential â€“ 14D],"&gt;=50")/Table3[[#This Row],[Count]]</f>
        <v>0.1</v>
      </c>
      <c r="I80" s="1">
        <f>COUNTIFS(Table2[Sub-Sector],Table3[[#This Row],[Sub-Sector]],Table2[Relative Volume],"&gt;=1")/Table3[[#This Row],[Count]]</f>
        <v>0.1</v>
      </c>
      <c r="J80" s="1">
        <f>COUNTIFS(Table2[Sub-Sector],Table3[[#This Row],[Sub-Sector]],Table2[% Away From Day Low],"&gt;=0.05")/Table3[[#This Row],[Count]]</f>
        <v>0</v>
      </c>
      <c r="K80" s="1">
        <f>COUNTIFS(Table2[Sub-Sector],Table3[[#This Row],[Sub-Sector]],Table2[% Away From Day High],"&lt;=0.05")/Table3[[#This Row],[Count]]</f>
        <v>1</v>
      </c>
      <c r="L80" s="1">
        <f>COUNTIFS(Table2[Sub-Sector],Table3[[#This Row],[Sub-Sector]],Table2[% Away From Current Week Low],"&gt;=0.05")/Table3[[#This Row],[Count]]</f>
        <v>0</v>
      </c>
      <c r="M80" s="1">
        <f>COUNTIFS(Table2[Sub-Sector],Table3[[#This Row],[Sub-Sector]],Table2[% Away From Current Week High],"&lt;=0.05")/Table3[[#This Row],[Count]]</f>
        <v>1</v>
      </c>
      <c r="N80" s="1">
        <f>COUNTIFS(Table2[Sub-Sector],Table3[[#This Row],[Sub-Sector]],Table2[% Away From Current Month Low],"&gt;=0.05")/Table3[[#This Row],[Count]]</f>
        <v>0</v>
      </c>
      <c r="O80" s="1">
        <f>COUNTIFS(Table2[Sub-Sector],Table3[[#This Row],[Sub-Sector]],Table2[% Away From Current Month High],"&lt;=0.05")/Table3[[#This Row],[Count]]</f>
        <v>0.1</v>
      </c>
      <c r="P80" s="1">
        <f>COUNTIFS(Table2[Sub-Sector],Table3[[#This Row],[Sub-Sector]],Table2[% Away From 52W High],"&lt;=10")/Table3[[#This Row],[Count]]</f>
        <v>0.1</v>
      </c>
      <c r="Q80" s="1">
        <f>COUNTIFS(Table2[Sub-Sector],Table3[[#This Row],[Sub-Sector]],Table2[% Away From 52W Low],"&gt;=10")/Table3[[#This Row],[Count]]</f>
        <v>0.9</v>
      </c>
      <c r="R80" s="1">
        <f>COUNTIFS(Table2[Sub-Sector],Table3[[#This Row],[Sub-Sector]],Table2[% Price above 20 EMA],"&gt;=0")/Table3[[#This Row],[Count]]</f>
        <v>0.1</v>
      </c>
      <c r="S80" s="1">
        <f>COUNTIFS(Table2[Sub-Sector],Table3[[#This Row],[Sub-Sector]],Table2[% Price above 50 EMA],"&gt;=0")/Table3[[#This Row],[Count]]</f>
        <v>0.1</v>
      </c>
      <c r="T80" s="1">
        <f>COUNTIFS(Table2[Sub-Sector],Table3[[#This Row],[Sub-Sector]],Table2[% Price above 200 EMA],"&gt;=0")/Table3[[#This Row],[Count]]</f>
        <v>0.3</v>
      </c>
      <c r="U80" s="1">
        <f>COUNTIFS(Table2[Sub-Sector],Table3[[#This Row],[Sub-Sector]],Table2[Rate of Change - Zone],"Positive")/Table3[[#This Row],[Count]]</f>
        <v>0</v>
      </c>
      <c r="V80" s="1">
        <f>COUNTIFS(Table2[Sub-Sector],Table3[[#This Row],[Sub-Sector]],Table2[Sharpe Ratio],"&gt;=0.10")/Table3[[#This Row],[Count]]</f>
        <v>0.1</v>
      </c>
      <c r="W8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483</v>
      </c>
      <c r="X80">
        <f>_xlfn.RANK.AVG(Table3[[#This Row],[Score]],Table3[Score],1)</f>
        <v>69</v>
      </c>
      <c r="Y8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296.5</v>
      </c>
      <c r="Z80">
        <f>_xlfn.RANK.AVG(Table3[[#This Row],[Score 2 ]],Table3[[Score 2 ]],1)</f>
        <v>79</v>
      </c>
    </row>
    <row r="81" spans="1:26" x14ac:dyDescent="0.3">
      <c r="A81" t="s">
        <v>565</v>
      </c>
      <c r="B81">
        <f>COUNTIFS(Table2[Sub-Sector],Table3[[#This Row],[Sub-Sector]])</f>
        <v>5</v>
      </c>
      <c r="C81" s="1">
        <f>COUNTIFS(Table2[Sub-Sector],Table3[[#This Row],[Sub-Sector]],Table2[Uptrend],"Uptrend")/Table3[[#This Row],[Count]]</f>
        <v>0</v>
      </c>
      <c r="D81" s="1">
        <f>COUNTIFS(Table2[Sub-Sector],Table3[[#This Row],[Sub-Sector]],Table2[1W Return vs Nifty],"&gt;=5")/Table3[[#This Row],[Count]]</f>
        <v>0</v>
      </c>
      <c r="E81" s="1">
        <f>COUNTIFS(Table2[Sub-Sector],Table3[[#This Row],[Sub-Sector]],Table2[1M Return vs Nifty],"&gt;=5")/Table3[[#This Row],[Count]]</f>
        <v>0</v>
      </c>
      <c r="F81" s="1">
        <f>COUNTIFS(Table2[Sub-Sector],Table3[[#This Row],[Sub-Sector]],Table2[6M Return vs Nifty],"&gt;=10")/Table3[[#This Row],[Count]]</f>
        <v>0</v>
      </c>
      <c r="G81" s="1">
        <f>COUNTIFS(Table2[Sub-Sector],Table3[[#This Row],[Sub-Sector]],Table2[1Y Return vs Nifty],"&gt;=10")/Table3[[#This Row],[Count]]</f>
        <v>0.2</v>
      </c>
      <c r="H81" s="1">
        <f>COUNTIFS(Table2[Sub-Sector],Table3[[#This Row],[Sub-Sector]],Table2[RSI Exponential â€“ 14D],"&gt;=50")/Table3[[#This Row],[Count]]</f>
        <v>0.2</v>
      </c>
      <c r="I81" s="1">
        <f>COUNTIFS(Table2[Sub-Sector],Table3[[#This Row],[Sub-Sector]],Table2[Relative Volume],"&gt;=1")/Table3[[#This Row],[Count]]</f>
        <v>0.2</v>
      </c>
      <c r="J81" s="1">
        <f>COUNTIFS(Table2[Sub-Sector],Table3[[#This Row],[Sub-Sector]],Table2[% Away From Day Low],"&gt;=0.05")/Table3[[#This Row],[Count]]</f>
        <v>0.2</v>
      </c>
      <c r="K81" s="1">
        <f>COUNTIFS(Table2[Sub-Sector],Table3[[#This Row],[Sub-Sector]],Table2[% Away From Day High],"&lt;=0.05")/Table3[[#This Row],[Count]]</f>
        <v>1</v>
      </c>
      <c r="L81" s="1">
        <f>COUNTIFS(Table2[Sub-Sector],Table3[[#This Row],[Sub-Sector]],Table2[% Away From Current Week Low],"&gt;=0.05")/Table3[[#This Row],[Count]]</f>
        <v>0.2</v>
      </c>
      <c r="M81" s="1">
        <f>COUNTIFS(Table2[Sub-Sector],Table3[[#This Row],[Sub-Sector]],Table2[% Away From Current Week High],"&lt;=0.05")/Table3[[#This Row],[Count]]</f>
        <v>1</v>
      </c>
      <c r="N81" s="1">
        <f>COUNTIFS(Table2[Sub-Sector],Table3[[#This Row],[Sub-Sector]],Table2[% Away From Current Month Low],"&gt;=0.05")/Table3[[#This Row],[Count]]</f>
        <v>0.4</v>
      </c>
      <c r="O81" s="1">
        <f>COUNTIFS(Table2[Sub-Sector],Table3[[#This Row],[Sub-Sector]],Table2[% Away From Current Month High],"&lt;=0.05")/Table3[[#This Row],[Count]]</f>
        <v>0.2</v>
      </c>
      <c r="P81" s="1">
        <f>COUNTIFS(Table2[Sub-Sector],Table3[[#This Row],[Sub-Sector]],Table2[% Away From 52W High],"&lt;=10")/Table3[[#This Row],[Count]]</f>
        <v>0</v>
      </c>
      <c r="Q81" s="1">
        <f>COUNTIFS(Table2[Sub-Sector],Table3[[#This Row],[Sub-Sector]],Table2[% Away From 52W Low],"&gt;=10")/Table3[[#This Row],[Count]]</f>
        <v>0.8</v>
      </c>
      <c r="R81" s="1">
        <f>COUNTIFS(Table2[Sub-Sector],Table3[[#This Row],[Sub-Sector]],Table2[% Price above 20 EMA],"&gt;=0")/Table3[[#This Row],[Count]]</f>
        <v>0</v>
      </c>
      <c r="S81" s="1">
        <f>COUNTIFS(Table2[Sub-Sector],Table3[[#This Row],[Sub-Sector]],Table2[% Price above 50 EMA],"&gt;=0")/Table3[[#This Row],[Count]]</f>
        <v>0</v>
      </c>
      <c r="T81" s="1">
        <f>COUNTIFS(Table2[Sub-Sector],Table3[[#This Row],[Sub-Sector]],Table2[% Price above 200 EMA],"&gt;=0")/Table3[[#This Row],[Count]]</f>
        <v>0</v>
      </c>
      <c r="U81" s="1">
        <f>COUNTIFS(Table2[Sub-Sector],Table3[[#This Row],[Sub-Sector]],Table2[Rate of Change - Zone],"Positive")/Table3[[#This Row],[Count]]</f>
        <v>0.2</v>
      </c>
      <c r="V81" s="1">
        <f>COUNTIFS(Table2[Sub-Sector],Table3[[#This Row],[Sub-Sector]],Table2[Sharpe Ratio],"&gt;=0.10")/Table3[[#This Row],[Count]]</f>
        <v>0.2</v>
      </c>
      <c r="W8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561</v>
      </c>
      <c r="X81">
        <f>_xlfn.RANK.AVG(Table3[[#This Row],[Score]],Table3[Score],1)</f>
        <v>87</v>
      </c>
      <c r="Y8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300.5</v>
      </c>
      <c r="Z81">
        <f>_xlfn.RANK.AVG(Table3[[#This Row],[Score 2 ]],Table3[[Score 2 ]],1)</f>
        <v>80</v>
      </c>
    </row>
    <row r="82" spans="1:26" x14ac:dyDescent="0.3">
      <c r="A82" t="s">
        <v>72</v>
      </c>
      <c r="B82">
        <f>COUNTIFS(Table2[Sub-Sector],Table3[[#This Row],[Sub-Sector]])</f>
        <v>3</v>
      </c>
      <c r="C82" s="1">
        <f>COUNTIFS(Table2[Sub-Sector],Table3[[#This Row],[Sub-Sector]],Table2[Uptrend],"Uptrend")/Table3[[#This Row],[Count]]</f>
        <v>0</v>
      </c>
      <c r="D82" s="1">
        <f>COUNTIFS(Table2[Sub-Sector],Table3[[#This Row],[Sub-Sector]],Table2[1W Return vs Nifty],"&gt;=5")/Table3[[#This Row],[Count]]</f>
        <v>0</v>
      </c>
      <c r="E82" s="1">
        <f>COUNTIFS(Table2[Sub-Sector],Table3[[#This Row],[Sub-Sector]],Table2[1M Return vs Nifty],"&gt;=5")/Table3[[#This Row],[Count]]</f>
        <v>0</v>
      </c>
      <c r="F82" s="1">
        <f>COUNTIFS(Table2[Sub-Sector],Table3[[#This Row],[Sub-Sector]],Table2[6M Return vs Nifty],"&gt;=10")/Table3[[#This Row],[Count]]</f>
        <v>0</v>
      </c>
      <c r="G82" s="1">
        <f>COUNTIFS(Table2[Sub-Sector],Table3[[#This Row],[Sub-Sector]],Table2[1Y Return vs Nifty],"&gt;=10")/Table3[[#This Row],[Count]]</f>
        <v>0.33333333333333331</v>
      </c>
      <c r="H82" s="1">
        <f>COUNTIFS(Table2[Sub-Sector],Table3[[#This Row],[Sub-Sector]],Table2[RSI Exponential â€“ 14D],"&gt;=50")/Table3[[#This Row],[Count]]</f>
        <v>0</v>
      </c>
      <c r="I82" s="1">
        <f>COUNTIFS(Table2[Sub-Sector],Table3[[#This Row],[Sub-Sector]],Table2[Relative Volume],"&gt;=1")/Table3[[#This Row],[Count]]</f>
        <v>0</v>
      </c>
      <c r="J82" s="1">
        <f>COUNTIFS(Table2[Sub-Sector],Table3[[#This Row],[Sub-Sector]],Table2[% Away From Day Low],"&gt;=0.05")/Table3[[#This Row],[Count]]</f>
        <v>0.33333333333333331</v>
      </c>
      <c r="K82" s="1">
        <f>COUNTIFS(Table2[Sub-Sector],Table3[[#This Row],[Sub-Sector]],Table2[% Away From Day High],"&lt;=0.05")/Table3[[#This Row],[Count]]</f>
        <v>1</v>
      </c>
      <c r="L82" s="1">
        <f>COUNTIFS(Table2[Sub-Sector],Table3[[#This Row],[Sub-Sector]],Table2[% Away From Current Week Low],"&gt;=0.05")/Table3[[#This Row],[Count]]</f>
        <v>0.33333333333333331</v>
      </c>
      <c r="M82" s="1">
        <f>COUNTIFS(Table2[Sub-Sector],Table3[[#This Row],[Sub-Sector]],Table2[% Away From Current Week High],"&lt;=0.05")/Table3[[#This Row],[Count]]</f>
        <v>1</v>
      </c>
      <c r="N82" s="1">
        <f>COUNTIFS(Table2[Sub-Sector],Table3[[#This Row],[Sub-Sector]],Table2[% Away From Current Month Low],"&gt;=0.05")/Table3[[#This Row],[Count]]</f>
        <v>0.33333333333333331</v>
      </c>
      <c r="O82" s="1">
        <f>COUNTIFS(Table2[Sub-Sector],Table3[[#This Row],[Sub-Sector]],Table2[% Away From Current Month High],"&lt;=0.05")/Table3[[#This Row],[Count]]</f>
        <v>0</v>
      </c>
      <c r="P82" s="1">
        <f>COUNTIFS(Table2[Sub-Sector],Table3[[#This Row],[Sub-Sector]],Table2[% Away From 52W High],"&lt;=10")/Table3[[#This Row],[Count]]</f>
        <v>0</v>
      </c>
      <c r="Q82" s="1">
        <f>COUNTIFS(Table2[Sub-Sector],Table3[[#This Row],[Sub-Sector]],Table2[% Away From 52W Low],"&gt;=10")/Table3[[#This Row],[Count]]</f>
        <v>1</v>
      </c>
      <c r="R82" s="1">
        <f>COUNTIFS(Table2[Sub-Sector],Table3[[#This Row],[Sub-Sector]],Table2[% Price above 20 EMA],"&gt;=0")/Table3[[#This Row],[Count]]</f>
        <v>0</v>
      </c>
      <c r="S82" s="1">
        <f>COUNTIFS(Table2[Sub-Sector],Table3[[#This Row],[Sub-Sector]],Table2[% Price above 50 EMA],"&gt;=0")/Table3[[#This Row],[Count]]</f>
        <v>0</v>
      </c>
      <c r="T82" s="1">
        <f>COUNTIFS(Table2[Sub-Sector],Table3[[#This Row],[Sub-Sector]],Table2[% Price above 200 EMA],"&gt;=0")/Table3[[#This Row],[Count]]</f>
        <v>0</v>
      </c>
      <c r="U82" s="1">
        <f>COUNTIFS(Table2[Sub-Sector],Table3[[#This Row],[Sub-Sector]],Table2[Rate of Change - Zone],"Positive")/Table3[[#This Row],[Count]]</f>
        <v>0.33333333333333331</v>
      </c>
      <c r="V82" s="1">
        <f>COUNTIFS(Table2[Sub-Sector],Table3[[#This Row],[Sub-Sector]],Table2[Sharpe Ratio],"&gt;=0.10")/Table3[[#This Row],[Count]]</f>
        <v>0.33333333333333331</v>
      </c>
      <c r="W8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567.5</v>
      </c>
      <c r="X82">
        <f>_xlfn.RANK.AVG(Table3[[#This Row],[Score]],Table3[Score],1)</f>
        <v>88</v>
      </c>
      <c r="Y8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307</v>
      </c>
      <c r="Z82">
        <f>_xlfn.RANK.AVG(Table3[[#This Row],[Score 2 ]],Table3[[Score 2 ]],1)</f>
        <v>81</v>
      </c>
    </row>
    <row r="83" spans="1:26" x14ac:dyDescent="0.3">
      <c r="A83" t="s">
        <v>78</v>
      </c>
      <c r="B83">
        <f>COUNTIFS(Table2[Sub-Sector],Table3[[#This Row],[Sub-Sector]])</f>
        <v>3</v>
      </c>
      <c r="C83" s="1">
        <f>COUNTIFS(Table2[Sub-Sector],Table3[[#This Row],[Sub-Sector]],Table2[Uptrend],"Uptrend")/Table3[[#This Row],[Count]]</f>
        <v>0</v>
      </c>
      <c r="D83" s="1">
        <f>COUNTIFS(Table2[Sub-Sector],Table3[[#This Row],[Sub-Sector]],Table2[1W Return vs Nifty],"&gt;=5")/Table3[[#This Row],[Count]]</f>
        <v>0</v>
      </c>
      <c r="E83" s="1">
        <f>COUNTIFS(Table2[Sub-Sector],Table3[[#This Row],[Sub-Sector]],Table2[1M Return vs Nifty],"&gt;=5")/Table3[[#This Row],[Count]]</f>
        <v>0</v>
      </c>
      <c r="F83" s="1">
        <f>COUNTIFS(Table2[Sub-Sector],Table3[[#This Row],[Sub-Sector]],Table2[6M Return vs Nifty],"&gt;=10")/Table3[[#This Row],[Count]]</f>
        <v>0</v>
      </c>
      <c r="G83" s="1">
        <f>COUNTIFS(Table2[Sub-Sector],Table3[[#This Row],[Sub-Sector]],Table2[1Y Return vs Nifty],"&gt;=10")/Table3[[#This Row],[Count]]</f>
        <v>1</v>
      </c>
      <c r="H83" s="1">
        <f>COUNTIFS(Table2[Sub-Sector],Table3[[#This Row],[Sub-Sector]],Table2[RSI Exponential â€“ 14D],"&gt;=50")/Table3[[#This Row],[Count]]</f>
        <v>0</v>
      </c>
      <c r="I83" s="1">
        <f>COUNTIFS(Table2[Sub-Sector],Table3[[#This Row],[Sub-Sector]],Table2[Relative Volume],"&gt;=1")/Table3[[#This Row],[Count]]</f>
        <v>0</v>
      </c>
      <c r="J83" s="1">
        <f>COUNTIFS(Table2[Sub-Sector],Table3[[#This Row],[Sub-Sector]],Table2[% Away From Day Low],"&gt;=0.05")/Table3[[#This Row],[Count]]</f>
        <v>0</v>
      </c>
      <c r="K83" s="1">
        <f>COUNTIFS(Table2[Sub-Sector],Table3[[#This Row],[Sub-Sector]],Table2[% Away From Day High],"&lt;=0.05")/Table3[[#This Row],[Count]]</f>
        <v>1</v>
      </c>
      <c r="L83" s="1">
        <f>COUNTIFS(Table2[Sub-Sector],Table3[[#This Row],[Sub-Sector]],Table2[% Away From Current Week Low],"&gt;=0.05")/Table3[[#This Row],[Count]]</f>
        <v>0</v>
      </c>
      <c r="M83" s="1">
        <f>COUNTIFS(Table2[Sub-Sector],Table3[[#This Row],[Sub-Sector]],Table2[% Away From Current Week High],"&lt;=0.05")/Table3[[#This Row],[Count]]</f>
        <v>1</v>
      </c>
      <c r="N83" s="1">
        <f>COUNTIFS(Table2[Sub-Sector],Table3[[#This Row],[Sub-Sector]],Table2[% Away From Current Month Low],"&gt;=0.05")/Table3[[#This Row],[Count]]</f>
        <v>0</v>
      </c>
      <c r="O83" s="1">
        <f>COUNTIFS(Table2[Sub-Sector],Table3[[#This Row],[Sub-Sector]],Table2[% Away From Current Month High],"&lt;=0.05")/Table3[[#This Row],[Count]]</f>
        <v>0</v>
      </c>
      <c r="P83" s="1">
        <f>COUNTIFS(Table2[Sub-Sector],Table3[[#This Row],[Sub-Sector]],Table2[% Away From 52W High],"&lt;=10")/Table3[[#This Row],[Count]]</f>
        <v>0</v>
      </c>
      <c r="Q83" s="1">
        <f>COUNTIFS(Table2[Sub-Sector],Table3[[#This Row],[Sub-Sector]],Table2[% Away From 52W Low],"&gt;=10")/Table3[[#This Row],[Count]]</f>
        <v>1</v>
      </c>
      <c r="R83" s="1">
        <f>COUNTIFS(Table2[Sub-Sector],Table3[[#This Row],[Sub-Sector]],Table2[% Price above 20 EMA],"&gt;=0")/Table3[[#This Row],[Count]]</f>
        <v>0</v>
      </c>
      <c r="S83" s="1">
        <f>COUNTIFS(Table2[Sub-Sector],Table3[[#This Row],[Sub-Sector]],Table2[% Price above 50 EMA],"&gt;=0")/Table3[[#This Row],[Count]]</f>
        <v>0</v>
      </c>
      <c r="T83" s="1">
        <f>COUNTIFS(Table2[Sub-Sector],Table3[[#This Row],[Sub-Sector]],Table2[% Price above 200 EMA],"&gt;=0")/Table3[[#This Row],[Count]]</f>
        <v>0.66666666666666663</v>
      </c>
      <c r="U83" s="1">
        <f>COUNTIFS(Table2[Sub-Sector],Table3[[#This Row],[Sub-Sector]],Table2[Rate of Change - Zone],"Positive")/Table3[[#This Row],[Count]]</f>
        <v>0</v>
      </c>
      <c r="V83" s="1">
        <f>COUNTIFS(Table2[Sub-Sector],Table3[[#This Row],[Sub-Sector]],Table2[Sharpe Ratio],"&gt;=0.10")/Table3[[#This Row],[Count]]</f>
        <v>0.33333333333333331</v>
      </c>
      <c r="W8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3">
        <f>_xlfn.RANK.AVG(Table3[[#This Row],[Score]],Table3[Score],1)</f>
        <v>93.5</v>
      </c>
      <c r="Y8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3">
        <f>_xlfn.RANK.AVG(Table3[[#This Row],[Score 2 ]],Table3[[Score 2 ]],1)</f>
        <v>85.5</v>
      </c>
    </row>
    <row r="84" spans="1:26" x14ac:dyDescent="0.3">
      <c r="A84" t="s">
        <v>108</v>
      </c>
      <c r="B84">
        <f>COUNTIFS(Table2[Sub-Sector],Table3[[#This Row],[Sub-Sector]])</f>
        <v>2</v>
      </c>
      <c r="C84" s="1">
        <f>COUNTIFS(Table2[Sub-Sector],Table3[[#This Row],[Sub-Sector]],Table2[Uptrend],"Uptrend")/Table3[[#This Row],[Count]]</f>
        <v>0</v>
      </c>
      <c r="D84" s="1">
        <f>COUNTIFS(Table2[Sub-Sector],Table3[[#This Row],[Sub-Sector]],Table2[1W Return vs Nifty],"&gt;=5")/Table3[[#This Row],[Count]]</f>
        <v>0</v>
      </c>
      <c r="E84" s="1">
        <f>COUNTIFS(Table2[Sub-Sector],Table3[[#This Row],[Sub-Sector]],Table2[1M Return vs Nifty],"&gt;=5")/Table3[[#This Row],[Count]]</f>
        <v>0</v>
      </c>
      <c r="F84" s="1">
        <f>COUNTIFS(Table2[Sub-Sector],Table3[[#This Row],[Sub-Sector]],Table2[6M Return vs Nifty],"&gt;=10")/Table3[[#This Row],[Count]]</f>
        <v>0</v>
      </c>
      <c r="G84" s="1">
        <f>COUNTIFS(Table2[Sub-Sector],Table3[[#This Row],[Sub-Sector]],Table2[1Y Return vs Nifty],"&gt;=10")/Table3[[#This Row],[Count]]</f>
        <v>1</v>
      </c>
      <c r="H84" s="1">
        <f>COUNTIFS(Table2[Sub-Sector],Table3[[#This Row],[Sub-Sector]],Table2[RSI Exponential â€“ 14D],"&gt;=50")/Table3[[#This Row],[Count]]</f>
        <v>0</v>
      </c>
      <c r="I84" s="1">
        <f>COUNTIFS(Table2[Sub-Sector],Table3[[#This Row],[Sub-Sector]],Table2[Relative Volume],"&gt;=1")/Table3[[#This Row],[Count]]</f>
        <v>0</v>
      </c>
      <c r="J84" s="1">
        <f>COUNTIFS(Table2[Sub-Sector],Table3[[#This Row],[Sub-Sector]],Table2[% Away From Day Low],"&gt;=0.05")/Table3[[#This Row],[Count]]</f>
        <v>0</v>
      </c>
      <c r="K84" s="1">
        <f>COUNTIFS(Table2[Sub-Sector],Table3[[#This Row],[Sub-Sector]],Table2[% Away From Day High],"&lt;=0.05")/Table3[[#This Row],[Count]]</f>
        <v>1</v>
      </c>
      <c r="L84" s="1">
        <f>COUNTIFS(Table2[Sub-Sector],Table3[[#This Row],[Sub-Sector]],Table2[% Away From Current Week Low],"&gt;=0.05")/Table3[[#This Row],[Count]]</f>
        <v>0</v>
      </c>
      <c r="M84" s="1">
        <f>COUNTIFS(Table2[Sub-Sector],Table3[[#This Row],[Sub-Sector]],Table2[% Away From Current Week High],"&lt;=0.05")/Table3[[#This Row],[Count]]</f>
        <v>1</v>
      </c>
      <c r="N84" s="1">
        <f>COUNTIFS(Table2[Sub-Sector],Table3[[#This Row],[Sub-Sector]],Table2[% Away From Current Month Low],"&gt;=0.05")/Table3[[#This Row],[Count]]</f>
        <v>0</v>
      </c>
      <c r="O84" s="1">
        <f>COUNTIFS(Table2[Sub-Sector],Table3[[#This Row],[Sub-Sector]],Table2[% Away From Current Month High],"&lt;=0.05")/Table3[[#This Row],[Count]]</f>
        <v>0</v>
      </c>
      <c r="P84" s="1">
        <f>COUNTIFS(Table2[Sub-Sector],Table3[[#This Row],[Sub-Sector]],Table2[% Away From 52W High],"&lt;=10")/Table3[[#This Row],[Count]]</f>
        <v>0</v>
      </c>
      <c r="Q84" s="1">
        <f>COUNTIFS(Table2[Sub-Sector],Table3[[#This Row],[Sub-Sector]],Table2[% Away From 52W Low],"&gt;=10")/Table3[[#This Row],[Count]]</f>
        <v>1</v>
      </c>
      <c r="R84" s="1">
        <f>COUNTIFS(Table2[Sub-Sector],Table3[[#This Row],[Sub-Sector]],Table2[% Price above 20 EMA],"&gt;=0")/Table3[[#This Row],[Count]]</f>
        <v>0</v>
      </c>
      <c r="S84" s="1">
        <f>COUNTIFS(Table2[Sub-Sector],Table3[[#This Row],[Sub-Sector]],Table2[% Price above 50 EMA],"&gt;=0")/Table3[[#This Row],[Count]]</f>
        <v>0</v>
      </c>
      <c r="T84" s="1">
        <f>COUNTIFS(Table2[Sub-Sector],Table3[[#This Row],[Sub-Sector]],Table2[% Price above 200 EMA],"&gt;=0")/Table3[[#This Row],[Count]]</f>
        <v>0.5</v>
      </c>
      <c r="U84" s="1">
        <f>COUNTIFS(Table2[Sub-Sector],Table3[[#This Row],[Sub-Sector]],Table2[Rate of Change - Zone],"Positive")/Table3[[#This Row],[Count]]</f>
        <v>0</v>
      </c>
      <c r="V84" s="1">
        <f>COUNTIFS(Table2[Sub-Sector],Table3[[#This Row],[Sub-Sector]],Table2[Sharpe Ratio],"&gt;=0.10")/Table3[[#This Row],[Count]]</f>
        <v>0.5</v>
      </c>
      <c r="W8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4">
        <f>_xlfn.RANK.AVG(Table3[[#This Row],[Score]],Table3[Score],1)</f>
        <v>93.5</v>
      </c>
      <c r="Y8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4">
        <f>_xlfn.RANK.AVG(Table3[[#This Row],[Score 2 ]],Table3[[Score 2 ]],1)</f>
        <v>85.5</v>
      </c>
    </row>
    <row r="85" spans="1:26" x14ac:dyDescent="0.3">
      <c r="A85" t="s">
        <v>971</v>
      </c>
      <c r="B85">
        <f>COUNTIFS(Table2[Sub-Sector],Table3[[#This Row],[Sub-Sector]])</f>
        <v>2</v>
      </c>
      <c r="C85" s="1">
        <f>COUNTIFS(Table2[Sub-Sector],Table3[[#This Row],[Sub-Sector]],Table2[Uptrend],"Uptrend")/Table3[[#This Row],[Count]]</f>
        <v>0</v>
      </c>
      <c r="D85" s="1">
        <f>COUNTIFS(Table2[Sub-Sector],Table3[[#This Row],[Sub-Sector]],Table2[1W Return vs Nifty],"&gt;=5")/Table3[[#This Row],[Count]]</f>
        <v>0</v>
      </c>
      <c r="E85" s="1">
        <f>COUNTIFS(Table2[Sub-Sector],Table3[[#This Row],[Sub-Sector]],Table2[1M Return vs Nifty],"&gt;=5")/Table3[[#This Row],[Count]]</f>
        <v>0</v>
      </c>
      <c r="F85" s="1">
        <f>COUNTIFS(Table2[Sub-Sector],Table3[[#This Row],[Sub-Sector]],Table2[6M Return vs Nifty],"&gt;=10")/Table3[[#This Row],[Count]]</f>
        <v>0</v>
      </c>
      <c r="G85" s="1">
        <f>COUNTIFS(Table2[Sub-Sector],Table3[[#This Row],[Sub-Sector]],Table2[1Y Return vs Nifty],"&gt;=10")/Table3[[#This Row],[Count]]</f>
        <v>1</v>
      </c>
      <c r="H85" s="1">
        <f>COUNTIFS(Table2[Sub-Sector],Table3[[#This Row],[Sub-Sector]],Table2[RSI Exponential â€“ 14D],"&gt;=50")/Table3[[#This Row],[Count]]</f>
        <v>0</v>
      </c>
      <c r="I85" s="1">
        <f>COUNTIFS(Table2[Sub-Sector],Table3[[#This Row],[Sub-Sector]],Table2[Relative Volume],"&gt;=1")/Table3[[#This Row],[Count]]</f>
        <v>0</v>
      </c>
      <c r="J85" s="1">
        <f>COUNTIFS(Table2[Sub-Sector],Table3[[#This Row],[Sub-Sector]],Table2[% Away From Day Low],"&gt;=0.05")/Table3[[#This Row],[Count]]</f>
        <v>0</v>
      </c>
      <c r="K85" s="1">
        <f>COUNTIFS(Table2[Sub-Sector],Table3[[#This Row],[Sub-Sector]],Table2[% Away From Day High],"&lt;=0.05")/Table3[[#This Row],[Count]]</f>
        <v>1</v>
      </c>
      <c r="L85" s="1">
        <f>COUNTIFS(Table2[Sub-Sector],Table3[[#This Row],[Sub-Sector]],Table2[% Away From Current Week Low],"&gt;=0.05")/Table3[[#This Row],[Count]]</f>
        <v>0</v>
      </c>
      <c r="M85" s="1">
        <f>COUNTIFS(Table2[Sub-Sector],Table3[[#This Row],[Sub-Sector]],Table2[% Away From Current Week High],"&lt;=0.05")/Table3[[#This Row],[Count]]</f>
        <v>1</v>
      </c>
      <c r="N85" s="1">
        <f>COUNTIFS(Table2[Sub-Sector],Table3[[#This Row],[Sub-Sector]],Table2[% Away From Current Month Low],"&gt;=0.05")/Table3[[#This Row],[Count]]</f>
        <v>0</v>
      </c>
      <c r="O85" s="1">
        <f>COUNTIFS(Table2[Sub-Sector],Table3[[#This Row],[Sub-Sector]],Table2[% Away From Current Month High],"&lt;=0.05")/Table3[[#This Row],[Count]]</f>
        <v>0</v>
      </c>
      <c r="P85" s="1">
        <f>COUNTIFS(Table2[Sub-Sector],Table3[[#This Row],[Sub-Sector]],Table2[% Away From 52W High],"&lt;=10")/Table3[[#This Row],[Count]]</f>
        <v>0</v>
      </c>
      <c r="Q85" s="1">
        <f>COUNTIFS(Table2[Sub-Sector],Table3[[#This Row],[Sub-Sector]],Table2[% Away From 52W Low],"&gt;=10")/Table3[[#This Row],[Count]]</f>
        <v>1</v>
      </c>
      <c r="R85" s="1">
        <f>COUNTIFS(Table2[Sub-Sector],Table3[[#This Row],[Sub-Sector]],Table2[% Price above 20 EMA],"&gt;=0")/Table3[[#This Row],[Count]]</f>
        <v>0</v>
      </c>
      <c r="S85" s="1">
        <f>COUNTIFS(Table2[Sub-Sector],Table3[[#This Row],[Sub-Sector]],Table2[% Price above 50 EMA],"&gt;=0")/Table3[[#This Row],[Count]]</f>
        <v>0</v>
      </c>
      <c r="T85" s="1">
        <f>COUNTIFS(Table2[Sub-Sector],Table3[[#This Row],[Sub-Sector]],Table2[% Price above 200 EMA],"&gt;=0")/Table3[[#This Row],[Count]]</f>
        <v>0.5</v>
      </c>
      <c r="U85" s="1">
        <f>COUNTIFS(Table2[Sub-Sector],Table3[[#This Row],[Sub-Sector]],Table2[Rate of Change - Zone],"Positive")/Table3[[#This Row],[Count]]</f>
        <v>0</v>
      </c>
      <c r="V85" s="1">
        <f>COUNTIFS(Table2[Sub-Sector],Table3[[#This Row],[Sub-Sector]],Table2[Sharpe Ratio],"&gt;=0.10")/Table3[[#This Row],[Count]]</f>
        <v>0.5</v>
      </c>
      <c r="W8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5">
        <f>_xlfn.RANK.AVG(Table3[[#This Row],[Score]],Table3[Score],1)</f>
        <v>93.5</v>
      </c>
      <c r="Y8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5">
        <f>_xlfn.RANK.AVG(Table3[[#This Row],[Score 2 ]],Table3[[Score 2 ]],1)</f>
        <v>85.5</v>
      </c>
    </row>
    <row r="86" spans="1:26" x14ac:dyDescent="0.3">
      <c r="A86" t="s">
        <v>1067</v>
      </c>
      <c r="B86">
        <f>COUNTIFS(Table2[Sub-Sector],Table3[[#This Row],[Sub-Sector]])</f>
        <v>2</v>
      </c>
      <c r="C86" s="1">
        <f>COUNTIFS(Table2[Sub-Sector],Table3[[#This Row],[Sub-Sector]],Table2[Uptrend],"Uptrend")/Table3[[#This Row],[Count]]</f>
        <v>0</v>
      </c>
      <c r="D86" s="1">
        <f>COUNTIFS(Table2[Sub-Sector],Table3[[#This Row],[Sub-Sector]],Table2[1W Return vs Nifty],"&gt;=5")/Table3[[#This Row],[Count]]</f>
        <v>0</v>
      </c>
      <c r="E86" s="1">
        <f>COUNTIFS(Table2[Sub-Sector],Table3[[#This Row],[Sub-Sector]],Table2[1M Return vs Nifty],"&gt;=5")/Table3[[#This Row],[Count]]</f>
        <v>0</v>
      </c>
      <c r="F86" s="1">
        <f>COUNTIFS(Table2[Sub-Sector],Table3[[#This Row],[Sub-Sector]],Table2[6M Return vs Nifty],"&gt;=10")/Table3[[#This Row],[Count]]</f>
        <v>0</v>
      </c>
      <c r="G86" s="1">
        <f>COUNTIFS(Table2[Sub-Sector],Table3[[#This Row],[Sub-Sector]],Table2[1Y Return vs Nifty],"&gt;=10")/Table3[[#This Row],[Count]]</f>
        <v>1</v>
      </c>
      <c r="H86" s="1">
        <f>COUNTIFS(Table2[Sub-Sector],Table3[[#This Row],[Sub-Sector]],Table2[RSI Exponential â€“ 14D],"&gt;=50")/Table3[[#This Row],[Count]]</f>
        <v>0</v>
      </c>
      <c r="I86" s="1">
        <f>COUNTIFS(Table2[Sub-Sector],Table3[[#This Row],[Sub-Sector]],Table2[Relative Volume],"&gt;=1")/Table3[[#This Row],[Count]]</f>
        <v>0</v>
      </c>
      <c r="J86" s="1">
        <f>COUNTIFS(Table2[Sub-Sector],Table3[[#This Row],[Sub-Sector]],Table2[% Away From Day Low],"&gt;=0.05")/Table3[[#This Row],[Count]]</f>
        <v>0</v>
      </c>
      <c r="K86" s="1">
        <f>COUNTIFS(Table2[Sub-Sector],Table3[[#This Row],[Sub-Sector]],Table2[% Away From Day High],"&lt;=0.05")/Table3[[#This Row],[Count]]</f>
        <v>1</v>
      </c>
      <c r="L86" s="1">
        <f>COUNTIFS(Table2[Sub-Sector],Table3[[#This Row],[Sub-Sector]],Table2[% Away From Current Week Low],"&gt;=0.05")/Table3[[#This Row],[Count]]</f>
        <v>0</v>
      </c>
      <c r="M86" s="1">
        <f>COUNTIFS(Table2[Sub-Sector],Table3[[#This Row],[Sub-Sector]],Table2[% Away From Current Week High],"&lt;=0.05")/Table3[[#This Row],[Count]]</f>
        <v>1</v>
      </c>
      <c r="N86" s="1">
        <f>COUNTIFS(Table2[Sub-Sector],Table3[[#This Row],[Sub-Sector]],Table2[% Away From Current Month Low],"&gt;=0.05")/Table3[[#This Row],[Count]]</f>
        <v>0</v>
      </c>
      <c r="O86" s="1">
        <f>COUNTIFS(Table2[Sub-Sector],Table3[[#This Row],[Sub-Sector]],Table2[% Away From Current Month High],"&lt;=0.05")/Table3[[#This Row],[Count]]</f>
        <v>0</v>
      </c>
      <c r="P86" s="1">
        <f>COUNTIFS(Table2[Sub-Sector],Table3[[#This Row],[Sub-Sector]],Table2[% Away From 52W High],"&lt;=10")/Table3[[#This Row],[Count]]</f>
        <v>0</v>
      </c>
      <c r="Q86" s="1">
        <f>COUNTIFS(Table2[Sub-Sector],Table3[[#This Row],[Sub-Sector]],Table2[% Away From 52W Low],"&gt;=10")/Table3[[#This Row],[Count]]</f>
        <v>1</v>
      </c>
      <c r="R86" s="1">
        <f>COUNTIFS(Table2[Sub-Sector],Table3[[#This Row],[Sub-Sector]],Table2[% Price above 20 EMA],"&gt;=0")/Table3[[#This Row],[Count]]</f>
        <v>0</v>
      </c>
      <c r="S86" s="1">
        <f>COUNTIFS(Table2[Sub-Sector],Table3[[#This Row],[Sub-Sector]],Table2[% Price above 50 EMA],"&gt;=0")/Table3[[#This Row],[Count]]</f>
        <v>0</v>
      </c>
      <c r="T86" s="1">
        <f>COUNTIFS(Table2[Sub-Sector],Table3[[#This Row],[Sub-Sector]],Table2[% Price above 200 EMA],"&gt;=0")/Table3[[#This Row],[Count]]</f>
        <v>0</v>
      </c>
      <c r="U86" s="1">
        <f>COUNTIFS(Table2[Sub-Sector],Table3[[#This Row],[Sub-Sector]],Table2[Rate of Change - Zone],"Positive")/Table3[[#This Row],[Count]]</f>
        <v>0</v>
      </c>
      <c r="V86" s="1">
        <f>COUNTIFS(Table2[Sub-Sector],Table3[[#This Row],[Sub-Sector]],Table2[Sharpe Ratio],"&gt;=0.10")/Table3[[#This Row],[Count]]</f>
        <v>1</v>
      </c>
      <c r="W8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6">
        <f>_xlfn.RANK.AVG(Table3[[#This Row],[Score]],Table3[Score],1)</f>
        <v>93.5</v>
      </c>
      <c r="Y8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6">
        <f>_xlfn.RANK.AVG(Table3[[#This Row],[Score 2 ]],Table3[[Score 2 ]],1)</f>
        <v>85.5</v>
      </c>
    </row>
    <row r="87" spans="1:26" x14ac:dyDescent="0.3">
      <c r="A87" t="s">
        <v>160</v>
      </c>
      <c r="B87">
        <f>COUNTIFS(Table2[Sub-Sector],Table3[[#This Row],[Sub-Sector]])</f>
        <v>1</v>
      </c>
      <c r="C87" s="1">
        <f>COUNTIFS(Table2[Sub-Sector],Table3[[#This Row],[Sub-Sector]],Table2[Uptrend],"Uptrend")/Table3[[#This Row],[Count]]</f>
        <v>0</v>
      </c>
      <c r="D87" s="1">
        <f>COUNTIFS(Table2[Sub-Sector],Table3[[#This Row],[Sub-Sector]],Table2[1W Return vs Nifty],"&gt;=5")/Table3[[#This Row],[Count]]</f>
        <v>0</v>
      </c>
      <c r="E87" s="1">
        <f>COUNTIFS(Table2[Sub-Sector],Table3[[#This Row],[Sub-Sector]],Table2[1M Return vs Nifty],"&gt;=5")/Table3[[#This Row],[Count]]</f>
        <v>0</v>
      </c>
      <c r="F87" s="1">
        <f>COUNTIFS(Table2[Sub-Sector],Table3[[#This Row],[Sub-Sector]],Table2[6M Return vs Nifty],"&gt;=10")/Table3[[#This Row],[Count]]</f>
        <v>0</v>
      </c>
      <c r="G87" s="1">
        <f>COUNTIFS(Table2[Sub-Sector],Table3[[#This Row],[Sub-Sector]],Table2[1Y Return vs Nifty],"&gt;=10")/Table3[[#This Row],[Count]]</f>
        <v>1</v>
      </c>
      <c r="H87" s="1">
        <f>COUNTIFS(Table2[Sub-Sector],Table3[[#This Row],[Sub-Sector]],Table2[RSI Exponential â€“ 14D],"&gt;=50")/Table3[[#This Row],[Count]]</f>
        <v>0</v>
      </c>
      <c r="I87" s="1">
        <f>COUNTIFS(Table2[Sub-Sector],Table3[[#This Row],[Sub-Sector]],Table2[Relative Volume],"&gt;=1")/Table3[[#This Row],[Count]]</f>
        <v>0</v>
      </c>
      <c r="J87" s="1">
        <f>COUNTIFS(Table2[Sub-Sector],Table3[[#This Row],[Sub-Sector]],Table2[% Away From Day Low],"&gt;=0.05")/Table3[[#This Row],[Count]]</f>
        <v>0</v>
      </c>
      <c r="K87" s="1">
        <f>COUNTIFS(Table2[Sub-Sector],Table3[[#This Row],[Sub-Sector]],Table2[% Away From Day High],"&lt;=0.05")/Table3[[#This Row],[Count]]</f>
        <v>1</v>
      </c>
      <c r="L87" s="1">
        <f>COUNTIFS(Table2[Sub-Sector],Table3[[#This Row],[Sub-Sector]],Table2[% Away From Current Week Low],"&gt;=0.05")/Table3[[#This Row],[Count]]</f>
        <v>0</v>
      </c>
      <c r="M87" s="1">
        <f>COUNTIFS(Table2[Sub-Sector],Table3[[#This Row],[Sub-Sector]],Table2[% Away From Current Week High],"&lt;=0.05")/Table3[[#This Row],[Count]]</f>
        <v>1</v>
      </c>
      <c r="N87" s="1">
        <f>COUNTIFS(Table2[Sub-Sector],Table3[[#This Row],[Sub-Sector]],Table2[% Away From Current Month Low],"&gt;=0.05")/Table3[[#This Row],[Count]]</f>
        <v>0</v>
      </c>
      <c r="O87" s="1">
        <f>COUNTIFS(Table2[Sub-Sector],Table3[[#This Row],[Sub-Sector]],Table2[% Away From Current Month High],"&lt;=0.05")/Table3[[#This Row],[Count]]</f>
        <v>1</v>
      </c>
      <c r="P87" s="1">
        <f>COUNTIFS(Table2[Sub-Sector],Table3[[#This Row],[Sub-Sector]],Table2[% Away From 52W High],"&lt;=10")/Table3[[#This Row],[Count]]</f>
        <v>0</v>
      </c>
      <c r="Q87" s="1">
        <f>COUNTIFS(Table2[Sub-Sector],Table3[[#This Row],[Sub-Sector]],Table2[% Away From 52W Low],"&gt;=10")/Table3[[#This Row],[Count]]</f>
        <v>1</v>
      </c>
      <c r="R87" s="1">
        <f>COUNTIFS(Table2[Sub-Sector],Table3[[#This Row],[Sub-Sector]],Table2[% Price above 20 EMA],"&gt;=0")/Table3[[#This Row],[Count]]</f>
        <v>0</v>
      </c>
      <c r="S87" s="1">
        <f>COUNTIFS(Table2[Sub-Sector],Table3[[#This Row],[Sub-Sector]],Table2[% Price above 50 EMA],"&gt;=0")/Table3[[#This Row],[Count]]</f>
        <v>0</v>
      </c>
      <c r="T87" s="1">
        <f>COUNTIFS(Table2[Sub-Sector],Table3[[#This Row],[Sub-Sector]],Table2[% Price above 200 EMA],"&gt;=0")/Table3[[#This Row],[Count]]</f>
        <v>0</v>
      </c>
      <c r="U87" s="1">
        <f>COUNTIFS(Table2[Sub-Sector],Table3[[#This Row],[Sub-Sector]],Table2[Rate of Change - Zone],"Positive")/Table3[[#This Row],[Count]]</f>
        <v>0</v>
      </c>
      <c r="V87" s="1">
        <f>COUNTIFS(Table2[Sub-Sector],Table3[[#This Row],[Sub-Sector]],Table2[Sharpe Ratio],"&gt;=0.10")/Table3[[#This Row],[Count]]</f>
        <v>0</v>
      </c>
      <c r="W8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7">
        <f>_xlfn.RANK.AVG(Table3[[#This Row],[Score]],Table3[Score],1)</f>
        <v>93.5</v>
      </c>
      <c r="Y8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7">
        <f>_xlfn.RANK.AVG(Table3[[#This Row],[Score 2 ]],Table3[[Score 2 ]],1)</f>
        <v>85.5</v>
      </c>
    </row>
    <row r="88" spans="1:26" x14ac:dyDescent="0.3">
      <c r="A88" t="s">
        <v>1786</v>
      </c>
      <c r="B88">
        <f>COUNTIFS(Table2[Sub-Sector],Table3[[#This Row],[Sub-Sector]])</f>
        <v>1</v>
      </c>
      <c r="C88" s="1">
        <f>COUNTIFS(Table2[Sub-Sector],Table3[[#This Row],[Sub-Sector]],Table2[Uptrend],"Uptrend")/Table3[[#This Row],[Count]]</f>
        <v>0</v>
      </c>
      <c r="D88" s="1">
        <f>COUNTIFS(Table2[Sub-Sector],Table3[[#This Row],[Sub-Sector]],Table2[1W Return vs Nifty],"&gt;=5")/Table3[[#This Row],[Count]]</f>
        <v>0</v>
      </c>
      <c r="E88" s="1">
        <f>COUNTIFS(Table2[Sub-Sector],Table3[[#This Row],[Sub-Sector]],Table2[1M Return vs Nifty],"&gt;=5")/Table3[[#This Row],[Count]]</f>
        <v>0</v>
      </c>
      <c r="F88" s="1">
        <f>COUNTIFS(Table2[Sub-Sector],Table3[[#This Row],[Sub-Sector]],Table2[6M Return vs Nifty],"&gt;=10")/Table3[[#This Row],[Count]]</f>
        <v>0</v>
      </c>
      <c r="G88" s="1">
        <f>COUNTIFS(Table2[Sub-Sector],Table3[[#This Row],[Sub-Sector]],Table2[1Y Return vs Nifty],"&gt;=10")/Table3[[#This Row],[Count]]</f>
        <v>1</v>
      </c>
      <c r="H88" s="1">
        <f>COUNTIFS(Table2[Sub-Sector],Table3[[#This Row],[Sub-Sector]],Table2[RSI Exponential â€“ 14D],"&gt;=50")/Table3[[#This Row],[Count]]</f>
        <v>0</v>
      </c>
      <c r="I88" s="1">
        <f>COUNTIFS(Table2[Sub-Sector],Table3[[#This Row],[Sub-Sector]],Table2[Relative Volume],"&gt;=1")/Table3[[#This Row],[Count]]</f>
        <v>0</v>
      </c>
      <c r="J88" s="1">
        <f>COUNTIFS(Table2[Sub-Sector],Table3[[#This Row],[Sub-Sector]],Table2[% Away From Day Low],"&gt;=0.05")/Table3[[#This Row],[Count]]</f>
        <v>0</v>
      </c>
      <c r="K88" s="1">
        <f>COUNTIFS(Table2[Sub-Sector],Table3[[#This Row],[Sub-Sector]],Table2[% Away From Day High],"&lt;=0.05")/Table3[[#This Row],[Count]]</f>
        <v>1</v>
      </c>
      <c r="L88" s="1">
        <f>COUNTIFS(Table2[Sub-Sector],Table3[[#This Row],[Sub-Sector]],Table2[% Away From Current Week Low],"&gt;=0.05")/Table3[[#This Row],[Count]]</f>
        <v>0</v>
      </c>
      <c r="M88" s="1">
        <f>COUNTIFS(Table2[Sub-Sector],Table3[[#This Row],[Sub-Sector]],Table2[% Away From Current Week High],"&lt;=0.05")/Table3[[#This Row],[Count]]</f>
        <v>1</v>
      </c>
      <c r="N88" s="1">
        <f>COUNTIFS(Table2[Sub-Sector],Table3[[#This Row],[Sub-Sector]],Table2[% Away From Current Month Low],"&gt;=0.05")/Table3[[#This Row],[Count]]</f>
        <v>0</v>
      </c>
      <c r="O88" s="1">
        <f>COUNTIFS(Table2[Sub-Sector],Table3[[#This Row],[Sub-Sector]],Table2[% Away From Current Month High],"&lt;=0.05")/Table3[[#This Row],[Count]]</f>
        <v>0</v>
      </c>
      <c r="P88" s="1">
        <f>COUNTIFS(Table2[Sub-Sector],Table3[[#This Row],[Sub-Sector]],Table2[% Away From 52W High],"&lt;=10")/Table3[[#This Row],[Count]]</f>
        <v>0</v>
      </c>
      <c r="Q88" s="1">
        <f>COUNTIFS(Table2[Sub-Sector],Table3[[#This Row],[Sub-Sector]],Table2[% Away From 52W Low],"&gt;=10")/Table3[[#This Row],[Count]]</f>
        <v>1</v>
      </c>
      <c r="R88" s="1">
        <f>COUNTIFS(Table2[Sub-Sector],Table3[[#This Row],[Sub-Sector]],Table2[% Price above 20 EMA],"&gt;=0")/Table3[[#This Row],[Count]]</f>
        <v>0</v>
      </c>
      <c r="S88" s="1">
        <f>COUNTIFS(Table2[Sub-Sector],Table3[[#This Row],[Sub-Sector]],Table2[% Price above 50 EMA],"&gt;=0")/Table3[[#This Row],[Count]]</f>
        <v>0</v>
      </c>
      <c r="T88" s="1">
        <f>COUNTIFS(Table2[Sub-Sector],Table3[[#This Row],[Sub-Sector]],Table2[% Price above 200 EMA],"&gt;=0")/Table3[[#This Row],[Count]]</f>
        <v>0</v>
      </c>
      <c r="U88" s="1">
        <f>COUNTIFS(Table2[Sub-Sector],Table3[[#This Row],[Sub-Sector]],Table2[Rate of Change - Zone],"Positive")/Table3[[#This Row],[Count]]</f>
        <v>0</v>
      </c>
      <c r="V88" s="1">
        <f>COUNTIFS(Table2[Sub-Sector],Table3[[#This Row],[Sub-Sector]],Table2[Sharpe Ratio],"&gt;=0.10")/Table3[[#This Row],[Count]]</f>
        <v>0</v>
      </c>
      <c r="W8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8">
        <f>_xlfn.RANK.AVG(Table3[[#This Row],[Score]],Table3[Score],1)</f>
        <v>93.5</v>
      </c>
      <c r="Y8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8">
        <f>_xlfn.RANK.AVG(Table3[[#This Row],[Score 2 ]],Table3[[Score 2 ]],1)</f>
        <v>85.5</v>
      </c>
    </row>
    <row r="89" spans="1:26" x14ac:dyDescent="0.3">
      <c r="A89" t="s">
        <v>679</v>
      </c>
      <c r="B89">
        <f>COUNTIFS(Table2[Sub-Sector],Table3[[#This Row],[Sub-Sector]])</f>
        <v>1</v>
      </c>
      <c r="C89" s="1">
        <f>COUNTIFS(Table2[Sub-Sector],Table3[[#This Row],[Sub-Sector]],Table2[Uptrend],"Uptrend")/Table3[[#This Row],[Count]]</f>
        <v>0</v>
      </c>
      <c r="D89" s="1">
        <f>COUNTIFS(Table2[Sub-Sector],Table3[[#This Row],[Sub-Sector]],Table2[1W Return vs Nifty],"&gt;=5")/Table3[[#This Row],[Count]]</f>
        <v>0</v>
      </c>
      <c r="E89" s="1">
        <f>COUNTIFS(Table2[Sub-Sector],Table3[[#This Row],[Sub-Sector]],Table2[1M Return vs Nifty],"&gt;=5")/Table3[[#This Row],[Count]]</f>
        <v>0</v>
      </c>
      <c r="F89" s="1">
        <f>COUNTIFS(Table2[Sub-Sector],Table3[[#This Row],[Sub-Sector]],Table2[6M Return vs Nifty],"&gt;=10")/Table3[[#This Row],[Count]]</f>
        <v>0</v>
      </c>
      <c r="G89" s="1">
        <f>COUNTIFS(Table2[Sub-Sector],Table3[[#This Row],[Sub-Sector]],Table2[1Y Return vs Nifty],"&gt;=10")/Table3[[#This Row],[Count]]</f>
        <v>1</v>
      </c>
      <c r="H89" s="1">
        <f>COUNTIFS(Table2[Sub-Sector],Table3[[#This Row],[Sub-Sector]],Table2[RSI Exponential â€“ 14D],"&gt;=50")/Table3[[#This Row],[Count]]</f>
        <v>0</v>
      </c>
      <c r="I89" s="1">
        <f>COUNTIFS(Table2[Sub-Sector],Table3[[#This Row],[Sub-Sector]],Table2[Relative Volume],"&gt;=1")/Table3[[#This Row],[Count]]</f>
        <v>0</v>
      </c>
      <c r="J89" s="1">
        <f>COUNTIFS(Table2[Sub-Sector],Table3[[#This Row],[Sub-Sector]],Table2[% Away From Day Low],"&gt;=0.05")/Table3[[#This Row],[Count]]</f>
        <v>0</v>
      </c>
      <c r="K89" s="1">
        <f>COUNTIFS(Table2[Sub-Sector],Table3[[#This Row],[Sub-Sector]],Table2[% Away From Day High],"&lt;=0.05")/Table3[[#This Row],[Count]]</f>
        <v>1</v>
      </c>
      <c r="L89" s="1">
        <f>COUNTIFS(Table2[Sub-Sector],Table3[[#This Row],[Sub-Sector]],Table2[% Away From Current Week Low],"&gt;=0.05")/Table3[[#This Row],[Count]]</f>
        <v>0</v>
      </c>
      <c r="M89" s="1">
        <f>COUNTIFS(Table2[Sub-Sector],Table3[[#This Row],[Sub-Sector]],Table2[% Away From Current Week High],"&lt;=0.05")/Table3[[#This Row],[Count]]</f>
        <v>1</v>
      </c>
      <c r="N89" s="1">
        <f>COUNTIFS(Table2[Sub-Sector],Table3[[#This Row],[Sub-Sector]],Table2[% Away From Current Month Low],"&gt;=0.05")/Table3[[#This Row],[Count]]</f>
        <v>0</v>
      </c>
      <c r="O89" s="1">
        <f>COUNTIFS(Table2[Sub-Sector],Table3[[#This Row],[Sub-Sector]],Table2[% Away From Current Month High],"&lt;=0.05")/Table3[[#This Row],[Count]]</f>
        <v>0</v>
      </c>
      <c r="P89" s="1">
        <f>COUNTIFS(Table2[Sub-Sector],Table3[[#This Row],[Sub-Sector]],Table2[% Away From 52W High],"&lt;=10")/Table3[[#This Row],[Count]]</f>
        <v>0</v>
      </c>
      <c r="Q89" s="1">
        <f>COUNTIFS(Table2[Sub-Sector],Table3[[#This Row],[Sub-Sector]],Table2[% Away From 52W Low],"&gt;=10")/Table3[[#This Row],[Count]]</f>
        <v>1</v>
      </c>
      <c r="R89" s="1">
        <f>COUNTIFS(Table2[Sub-Sector],Table3[[#This Row],[Sub-Sector]],Table2[% Price above 20 EMA],"&gt;=0")/Table3[[#This Row],[Count]]</f>
        <v>0</v>
      </c>
      <c r="S89" s="1">
        <f>COUNTIFS(Table2[Sub-Sector],Table3[[#This Row],[Sub-Sector]],Table2[% Price above 50 EMA],"&gt;=0")/Table3[[#This Row],[Count]]</f>
        <v>0</v>
      </c>
      <c r="T89" s="1">
        <f>COUNTIFS(Table2[Sub-Sector],Table3[[#This Row],[Sub-Sector]],Table2[% Price above 200 EMA],"&gt;=0")/Table3[[#This Row],[Count]]</f>
        <v>0</v>
      </c>
      <c r="U89" s="1">
        <f>COUNTIFS(Table2[Sub-Sector],Table3[[#This Row],[Sub-Sector]],Table2[Rate of Change - Zone],"Positive")/Table3[[#This Row],[Count]]</f>
        <v>0</v>
      </c>
      <c r="V89" s="1">
        <f>COUNTIFS(Table2[Sub-Sector],Table3[[#This Row],[Sub-Sector]],Table2[Sharpe Ratio],"&gt;=0.10")/Table3[[#This Row],[Count]]</f>
        <v>0</v>
      </c>
      <c r="W8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89">
        <f>_xlfn.RANK.AVG(Table3[[#This Row],[Score]],Table3[Score],1)</f>
        <v>93.5</v>
      </c>
      <c r="Y8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89">
        <f>_xlfn.RANK.AVG(Table3[[#This Row],[Score 2 ]],Table3[[Score 2 ]],1)</f>
        <v>85.5</v>
      </c>
    </row>
    <row r="90" spans="1:26" x14ac:dyDescent="0.3">
      <c r="A90" t="s">
        <v>303</v>
      </c>
      <c r="B90">
        <f>COUNTIFS(Table2[Sub-Sector],Table3[[#This Row],[Sub-Sector]])</f>
        <v>1</v>
      </c>
      <c r="C90" s="1">
        <f>COUNTIFS(Table2[Sub-Sector],Table3[[#This Row],[Sub-Sector]],Table2[Uptrend],"Uptrend")/Table3[[#This Row],[Count]]</f>
        <v>0</v>
      </c>
      <c r="D90" s="1">
        <f>COUNTIFS(Table2[Sub-Sector],Table3[[#This Row],[Sub-Sector]],Table2[1W Return vs Nifty],"&gt;=5")/Table3[[#This Row],[Count]]</f>
        <v>0</v>
      </c>
      <c r="E90" s="1">
        <f>COUNTIFS(Table2[Sub-Sector],Table3[[#This Row],[Sub-Sector]],Table2[1M Return vs Nifty],"&gt;=5")/Table3[[#This Row],[Count]]</f>
        <v>0</v>
      </c>
      <c r="F90" s="1">
        <f>COUNTIFS(Table2[Sub-Sector],Table3[[#This Row],[Sub-Sector]],Table2[6M Return vs Nifty],"&gt;=10")/Table3[[#This Row],[Count]]</f>
        <v>0</v>
      </c>
      <c r="G90" s="1">
        <f>COUNTIFS(Table2[Sub-Sector],Table3[[#This Row],[Sub-Sector]],Table2[1Y Return vs Nifty],"&gt;=10")/Table3[[#This Row],[Count]]</f>
        <v>1</v>
      </c>
      <c r="H90" s="1">
        <f>COUNTIFS(Table2[Sub-Sector],Table3[[#This Row],[Sub-Sector]],Table2[RSI Exponential â€“ 14D],"&gt;=50")/Table3[[#This Row],[Count]]</f>
        <v>0</v>
      </c>
      <c r="I90" s="1">
        <f>COUNTIFS(Table2[Sub-Sector],Table3[[#This Row],[Sub-Sector]],Table2[Relative Volume],"&gt;=1")/Table3[[#This Row],[Count]]</f>
        <v>0</v>
      </c>
      <c r="J90" s="1">
        <f>COUNTIFS(Table2[Sub-Sector],Table3[[#This Row],[Sub-Sector]],Table2[% Away From Day Low],"&gt;=0.05")/Table3[[#This Row],[Count]]</f>
        <v>0</v>
      </c>
      <c r="K90" s="1">
        <f>COUNTIFS(Table2[Sub-Sector],Table3[[#This Row],[Sub-Sector]],Table2[% Away From Day High],"&lt;=0.05")/Table3[[#This Row],[Count]]</f>
        <v>1</v>
      </c>
      <c r="L90" s="1">
        <f>COUNTIFS(Table2[Sub-Sector],Table3[[#This Row],[Sub-Sector]],Table2[% Away From Current Week Low],"&gt;=0.05")/Table3[[#This Row],[Count]]</f>
        <v>0</v>
      </c>
      <c r="M90" s="1">
        <f>COUNTIFS(Table2[Sub-Sector],Table3[[#This Row],[Sub-Sector]],Table2[% Away From Current Week High],"&lt;=0.05")/Table3[[#This Row],[Count]]</f>
        <v>1</v>
      </c>
      <c r="N90" s="1">
        <f>COUNTIFS(Table2[Sub-Sector],Table3[[#This Row],[Sub-Sector]],Table2[% Away From Current Month Low],"&gt;=0.05")/Table3[[#This Row],[Count]]</f>
        <v>0</v>
      </c>
      <c r="O90" s="1">
        <f>COUNTIFS(Table2[Sub-Sector],Table3[[#This Row],[Sub-Sector]],Table2[% Away From Current Month High],"&lt;=0.05")/Table3[[#This Row],[Count]]</f>
        <v>0</v>
      </c>
      <c r="P90" s="1">
        <f>COUNTIFS(Table2[Sub-Sector],Table3[[#This Row],[Sub-Sector]],Table2[% Away From 52W High],"&lt;=10")/Table3[[#This Row],[Count]]</f>
        <v>0</v>
      </c>
      <c r="Q90" s="1">
        <f>COUNTIFS(Table2[Sub-Sector],Table3[[#This Row],[Sub-Sector]],Table2[% Away From 52W Low],"&gt;=10")/Table3[[#This Row],[Count]]</f>
        <v>1</v>
      </c>
      <c r="R90" s="1">
        <f>COUNTIFS(Table2[Sub-Sector],Table3[[#This Row],[Sub-Sector]],Table2[% Price above 20 EMA],"&gt;=0")/Table3[[#This Row],[Count]]</f>
        <v>0</v>
      </c>
      <c r="S90" s="1">
        <f>COUNTIFS(Table2[Sub-Sector],Table3[[#This Row],[Sub-Sector]],Table2[% Price above 50 EMA],"&gt;=0")/Table3[[#This Row],[Count]]</f>
        <v>0</v>
      </c>
      <c r="T90" s="1">
        <f>COUNTIFS(Table2[Sub-Sector],Table3[[#This Row],[Sub-Sector]],Table2[% Price above 200 EMA],"&gt;=0")/Table3[[#This Row],[Count]]</f>
        <v>0</v>
      </c>
      <c r="U90" s="1">
        <f>COUNTIFS(Table2[Sub-Sector],Table3[[#This Row],[Sub-Sector]],Table2[Rate of Change - Zone],"Positive")/Table3[[#This Row],[Count]]</f>
        <v>0</v>
      </c>
      <c r="V90" s="1">
        <f>COUNTIFS(Table2[Sub-Sector],Table3[[#This Row],[Sub-Sector]],Table2[Sharpe Ratio],"&gt;=0.10")/Table3[[#This Row],[Count]]</f>
        <v>0</v>
      </c>
      <c r="W9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</v>
      </c>
      <c r="X90">
        <f>_xlfn.RANK.AVG(Table3[[#This Row],[Score]],Table3[Score],1)</f>
        <v>93.5</v>
      </c>
      <c r="Y9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310.5</v>
      </c>
      <c r="Z90">
        <f>_xlfn.RANK.AVG(Table3[[#This Row],[Score 2 ]],Table3[[Score 2 ]],1)</f>
        <v>85.5</v>
      </c>
    </row>
    <row r="91" spans="1:26" x14ac:dyDescent="0.3">
      <c r="A91" t="s">
        <v>481</v>
      </c>
      <c r="B91">
        <f>COUNTIFS(Table2[Sub-Sector],Table3[[#This Row],[Sub-Sector]])</f>
        <v>17</v>
      </c>
      <c r="C91" s="1">
        <f>COUNTIFS(Table2[Sub-Sector],Table3[[#This Row],[Sub-Sector]],Table2[Uptrend],"Uptrend")/Table3[[#This Row],[Count]]</f>
        <v>0.11764705882352941</v>
      </c>
      <c r="D91" s="1">
        <f>COUNTIFS(Table2[Sub-Sector],Table3[[#This Row],[Sub-Sector]],Table2[1W Return vs Nifty],"&gt;=5")/Table3[[#This Row],[Count]]</f>
        <v>0</v>
      </c>
      <c r="E91" s="1">
        <f>COUNTIFS(Table2[Sub-Sector],Table3[[#This Row],[Sub-Sector]],Table2[1M Return vs Nifty],"&gt;=5")/Table3[[#This Row],[Count]]</f>
        <v>0.11764705882352941</v>
      </c>
      <c r="F91" s="1">
        <f>COUNTIFS(Table2[Sub-Sector],Table3[[#This Row],[Sub-Sector]],Table2[6M Return vs Nifty],"&gt;=10")/Table3[[#This Row],[Count]]</f>
        <v>0.23529411764705882</v>
      </c>
      <c r="G91" s="1">
        <f>COUNTIFS(Table2[Sub-Sector],Table3[[#This Row],[Sub-Sector]],Table2[1Y Return vs Nifty],"&gt;=10")/Table3[[#This Row],[Count]]</f>
        <v>0.11764705882352941</v>
      </c>
      <c r="H91" s="1">
        <f>COUNTIFS(Table2[Sub-Sector],Table3[[#This Row],[Sub-Sector]],Table2[RSI Exponential â€“ 14D],"&gt;=50")/Table3[[#This Row],[Count]]</f>
        <v>0</v>
      </c>
      <c r="I91" s="1">
        <f>COUNTIFS(Table2[Sub-Sector],Table3[[#This Row],[Sub-Sector]],Table2[Relative Volume],"&gt;=1")/Table3[[#This Row],[Count]]</f>
        <v>0.17647058823529413</v>
      </c>
      <c r="J91" s="1">
        <f>COUNTIFS(Table2[Sub-Sector],Table3[[#This Row],[Sub-Sector]],Table2[% Away From Day Low],"&gt;=0.05")/Table3[[#This Row],[Count]]</f>
        <v>0</v>
      </c>
      <c r="K91" s="1">
        <f>COUNTIFS(Table2[Sub-Sector],Table3[[#This Row],[Sub-Sector]],Table2[% Away From Day High],"&lt;=0.05")/Table3[[#This Row],[Count]]</f>
        <v>0.82352941176470584</v>
      </c>
      <c r="L91" s="1">
        <f>COUNTIFS(Table2[Sub-Sector],Table3[[#This Row],[Sub-Sector]],Table2[% Away From Current Week Low],"&gt;=0.05")/Table3[[#This Row],[Count]]</f>
        <v>0</v>
      </c>
      <c r="M91" s="1">
        <f>COUNTIFS(Table2[Sub-Sector],Table3[[#This Row],[Sub-Sector]],Table2[% Away From Current Week High],"&lt;=0.05")/Table3[[#This Row],[Count]]</f>
        <v>0.82352941176470584</v>
      </c>
      <c r="N91" s="1">
        <f>COUNTIFS(Table2[Sub-Sector],Table3[[#This Row],[Sub-Sector]],Table2[% Away From Current Month Low],"&gt;=0.05")/Table3[[#This Row],[Count]]</f>
        <v>0</v>
      </c>
      <c r="O91" s="1">
        <f>COUNTIFS(Table2[Sub-Sector],Table3[[#This Row],[Sub-Sector]],Table2[% Away From Current Month High],"&lt;=0.05")/Table3[[#This Row],[Count]]</f>
        <v>5.8823529411764705E-2</v>
      </c>
      <c r="P91" s="1">
        <f>COUNTIFS(Table2[Sub-Sector],Table3[[#This Row],[Sub-Sector]],Table2[% Away From 52W High],"&lt;=10")/Table3[[#This Row],[Count]]</f>
        <v>0</v>
      </c>
      <c r="Q91" s="1">
        <f>COUNTIFS(Table2[Sub-Sector],Table3[[#This Row],[Sub-Sector]],Table2[% Away From 52W Low],"&gt;=10")/Table3[[#This Row],[Count]]</f>
        <v>0.58823529411764708</v>
      </c>
      <c r="R91" s="1">
        <f>COUNTIFS(Table2[Sub-Sector],Table3[[#This Row],[Sub-Sector]],Table2[% Price above 20 EMA],"&gt;=0")/Table3[[#This Row],[Count]]</f>
        <v>0</v>
      </c>
      <c r="S91" s="1">
        <f>COUNTIFS(Table2[Sub-Sector],Table3[[#This Row],[Sub-Sector]],Table2[% Price above 50 EMA],"&gt;=0")/Table3[[#This Row],[Count]]</f>
        <v>0</v>
      </c>
      <c r="T91" s="1">
        <f>COUNTIFS(Table2[Sub-Sector],Table3[[#This Row],[Sub-Sector]],Table2[% Price above 200 EMA],"&gt;=0")/Table3[[#This Row],[Count]]</f>
        <v>0.17647058823529413</v>
      </c>
      <c r="U91" s="1">
        <f>COUNTIFS(Table2[Sub-Sector],Table3[[#This Row],[Sub-Sector]],Table2[Rate of Change - Zone],"Positive")/Table3[[#This Row],[Count]]</f>
        <v>0</v>
      </c>
      <c r="V91" s="1">
        <f>COUNTIFS(Table2[Sub-Sector],Table3[[#This Row],[Sub-Sector]],Table2[Sharpe Ratio],"&gt;=0.10")/Table3[[#This Row],[Count]]</f>
        <v>0.11764705882352941</v>
      </c>
      <c r="W9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487.5</v>
      </c>
      <c r="X91">
        <f>_xlfn.RANK.AVG(Table3[[#This Row],[Score]],Table3[Score],1)</f>
        <v>72.5</v>
      </c>
      <c r="Y9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1">
        <f>_xlfn.RANK.AVG(Table3[[#This Row],[Score 2 ]],Table3[[Score 2 ]],1)</f>
        <v>93.5</v>
      </c>
    </row>
    <row r="92" spans="1:26" x14ac:dyDescent="0.3">
      <c r="A92" t="s">
        <v>1605</v>
      </c>
      <c r="B92">
        <f>COUNTIFS(Table2[Sub-Sector],Table3[[#This Row],[Sub-Sector]])</f>
        <v>2</v>
      </c>
      <c r="C92" s="1">
        <f>COUNTIFS(Table2[Sub-Sector],Table3[[#This Row],[Sub-Sector]],Table2[Uptrend],"Uptrend")/Table3[[#This Row],[Count]]</f>
        <v>0.5</v>
      </c>
      <c r="D92" s="1">
        <f>COUNTIFS(Table2[Sub-Sector],Table3[[#This Row],[Sub-Sector]],Table2[1W Return vs Nifty],"&gt;=5")/Table3[[#This Row],[Count]]</f>
        <v>0</v>
      </c>
      <c r="E92" s="1">
        <f>COUNTIFS(Table2[Sub-Sector],Table3[[#This Row],[Sub-Sector]],Table2[1M Return vs Nifty],"&gt;=5")/Table3[[#This Row],[Count]]</f>
        <v>0.5</v>
      </c>
      <c r="F92" s="1">
        <f>COUNTIFS(Table2[Sub-Sector],Table3[[#This Row],[Sub-Sector]],Table2[6M Return vs Nifty],"&gt;=10")/Table3[[#This Row],[Count]]</f>
        <v>0</v>
      </c>
      <c r="G92" s="1">
        <f>COUNTIFS(Table2[Sub-Sector],Table3[[#This Row],[Sub-Sector]],Table2[1Y Return vs Nifty],"&gt;=10")/Table3[[#This Row],[Count]]</f>
        <v>0</v>
      </c>
      <c r="H92" s="1">
        <f>COUNTIFS(Table2[Sub-Sector],Table3[[#This Row],[Sub-Sector]],Table2[RSI Exponential â€“ 14D],"&gt;=50")/Table3[[#This Row],[Count]]</f>
        <v>0</v>
      </c>
      <c r="I92" s="1">
        <f>COUNTIFS(Table2[Sub-Sector],Table3[[#This Row],[Sub-Sector]],Table2[Relative Volume],"&gt;=1")/Table3[[#This Row],[Count]]</f>
        <v>1</v>
      </c>
      <c r="J92" s="1">
        <f>COUNTIFS(Table2[Sub-Sector],Table3[[#This Row],[Sub-Sector]],Table2[% Away From Day Low],"&gt;=0.05")/Table3[[#This Row],[Count]]</f>
        <v>0</v>
      </c>
      <c r="K92" s="1">
        <f>COUNTIFS(Table2[Sub-Sector],Table3[[#This Row],[Sub-Sector]],Table2[% Away From Day High],"&lt;=0.05")/Table3[[#This Row],[Count]]</f>
        <v>1</v>
      </c>
      <c r="L92" s="1">
        <f>COUNTIFS(Table2[Sub-Sector],Table3[[#This Row],[Sub-Sector]],Table2[% Away From Current Week Low],"&gt;=0.05")/Table3[[#This Row],[Count]]</f>
        <v>0</v>
      </c>
      <c r="M92" s="1">
        <f>COUNTIFS(Table2[Sub-Sector],Table3[[#This Row],[Sub-Sector]],Table2[% Away From Current Week High],"&lt;=0.05")/Table3[[#This Row],[Count]]</f>
        <v>1</v>
      </c>
      <c r="N92" s="1">
        <f>COUNTIFS(Table2[Sub-Sector],Table3[[#This Row],[Sub-Sector]],Table2[% Away From Current Month Low],"&gt;=0.05")/Table3[[#This Row],[Count]]</f>
        <v>0</v>
      </c>
      <c r="O92" s="1">
        <f>COUNTIFS(Table2[Sub-Sector],Table3[[#This Row],[Sub-Sector]],Table2[% Away From Current Month High],"&lt;=0.05")/Table3[[#This Row],[Count]]</f>
        <v>0</v>
      </c>
      <c r="P92" s="1">
        <f>COUNTIFS(Table2[Sub-Sector],Table3[[#This Row],[Sub-Sector]],Table2[% Away From 52W High],"&lt;=10")/Table3[[#This Row],[Count]]</f>
        <v>0</v>
      </c>
      <c r="Q92" s="1">
        <f>COUNTIFS(Table2[Sub-Sector],Table3[[#This Row],[Sub-Sector]],Table2[% Away From 52W Low],"&gt;=10")/Table3[[#This Row],[Count]]</f>
        <v>0.5</v>
      </c>
      <c r="R92" s="1">
        <f>COUNTIFS(Table2[Sub-Sector],Table3[[#This Row],[Sub-Sector]],Table2[% Price above 20 EMA],"&gt;=0")/Table3[[#This Row],[Count]]</f>
        <v>0</v>
      </c>
      <c r="S92" s="1">
        <f>COUNTIFS(Table2[Sub-Sector],Table3[[#This Row],[Sub-Sector]],Table2[% Price above 50 EMA],"&gt;=0")/Table3[[#This Row],[Count]]</f>
        <v>0</v>
      </c>
      <c r="T92" s="1">
        <f>COUNTIFS(Table2[Sub-Sector],Table3[[#This Row],[Sub-Sector]],Table2[% Price above 200 EMA],"&gt;=0")/Table3[[#This Row],[Count]]</f>
        <v>0.5</v>
      </c>
      <c r="U92" s="1">
        <f>COUNTIFS(Table2[Sub-Sector],Table3[[#This Row],[Sub-Sector]],Table2[Rate of Change - Zone],"Positive")/Table3[[#This Row],[Count]]</f>
        <v>0</v>
      </c>
      <c r="V92" s="1">
        <f>COUNTIFS(Table2[Sub-Sector],Table3[[#This Row],[Sub-Sector]],Table2[Sharpe Ratio],"&gt;=0.10")/Table3[[#This Row],[Count]]</f>
        <v>0</v>
      </c>
      <c r="W9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420</v>
      </c>
      <c r="X92">
        <f>_xlfn.RANK.AVG(Table3[[#This Row],[Score]],Table3[Score],1)</f>
        <v>54</v>
      </c>
      <c r="Y9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2">
        <f>_xlfn.RANK.AVG(Table3[[#This Row],[Score 2 ]],Table3[[Score 2 ]],1)</f>
        <v>93.5</v>
      </c>
    </row>
    <row r="93" spans="1:26" x14ac:dyDescent="0.3">
      <c r="A93" t="s">
        <v>562</v>
      </c>
      <c r="B93">
        <f>COUNTIFS(Table2[Sub-Sector],Table3[[#This Row],[Sub-Sector]])</f>
        <v>8</v>
      </c>
      <c r="C93" s="1">
        <f>COUNTIFS(Table2[Sub-Sector],Table3[[#This Row],[Sub-Sector]],Table2[Uptrend],"Uptrend")/Table3[[#This Row],[Count]]</f>
        <v>0</v>
      </c>
      <c r="D93" s="1">
        <f>COUNTIFS(Table2[Sub-Sector],Table3[[#This Row],[Sub-Sector]],Table2[1W Return vs Nifty],"&gt;=5")/Table3[[#This Row],[Count]]</f>
        <v>0</v>
      </c>
      <c r="E93" s="1">
        <f>COUNTIFS(Table2[Sub-Sector],Table3[[#This Row],[Sub-Sector]],Table2[1M Return vs Nifty],"&gt;=5")/Table3[[#This Row],[Count]]</f>
        <v>0.125</v>
      </c>
      <c r="F93" s="1">
        <f>COUNTIFS(Table2[Sub-Sector],Table3[[#This Row],[Sub-Sector]],Table2[6M Return vs Nifty],"&gt;=10")/Table3[[#This Row],[Count]]</f>
        <v>0.25</v>
      </c>
      <c r="G93" s="1">
        <f>COUNTIFS(Table2[Sub-Sector],Table3[[#This Row],[Sub-Sector]],Table2[1Y Return vs Nifty],"&gt;=10")/Table3[[#This Row],[Count]]</f>
        <v>0.125</v>
      </c>
      <c r="H93" s="1">
        <f>COUNTIFS(Table2[Sub-Sector],Table3[[#This Row],[Sub-Sector]],Table2[RSI Exponential â€“ 14D],"&gt;=50")/Table3[[#This Row],[Count]]</f>
        <v>0.125</v>
      </c>
      <c r="I93" s="1">
        <f>COUNTIFS(Table2[Sub-Sector],Table3[[#This Row],[Sub-Sector]],Table2[Relative Volume],"&gt;=1")/Table3[[#This Row],[Count]]</f>
        <v>0.125</v>
      </c>
      <c r="J93" s="1">
        <f>COUNTIFS(Table2[Sub-Sector],Table3[[#This Row],[Sub-Sector]],Table2[% Away From Day Low],"&gt;=0.05")/Table3[[#This Row],[Count]]</f>
        <v>0.125</v>
      </c>
      <c r="K93" s="1">
        <f>COUNTIFS(Table2[Sub-Sector],Table3[[#This Row],[Sub-Sector]],Table2[% Away From Day High],"&lt;=0.05")/Table3[[#This Row],[Count]]</f>
        <v>1</v>
      </c>
      <c r="L93" s="1">
        <f>COUNTIFS(Table2[Sub-Sector],Table3[[#This Row],[Sub-Sector]],Table2[% Away From Current Week Low],"&gt;=0.05")/Table3[[#This Row],[Count]]</f>
        <v>0.125</v>
      </c>
      <c r="M93" s="1">
        <f>COUNTIFS(Table2[Sub-Sector],Table3[[#This Row],[Sub-Sector]],Table2[% Away From Current Week High],"&lt;=0.05")/Table3[[#This Row],[Count]]</f>
        <v>1</v>
      </c>
      <c r="N93" s="1">
        <f>COUNTIFS(Table2[Sub-Sector],Table3[[#This Row],[Sub-Sector]],Table2[% Away From Current Month Low],"&gt;=0.05")/Table3[[#This Row],[Count]]</f>
        <v>0.125</v>
      </c>
      <c r="O93" s="1">
        <f>COUNTIFS(Table2[Sub-Sector],Table3[[#This Row],[Sub-Sector]],Table2[% Away From Current Month High],"&lt;=0.05")/Table3[[#This Row],[Count]]</f>
        <v>0.125</v>
      </c>
      <c r="P93" s="1">
        <f>COUNTIFS(Table2[Sub-Sector],Table3[[#This Row],[Sub-Sector]],Table2[% Away From 52W High],"&lt;=10")/Table3[[#This Row],[Count]]</f>
        <v>0</v>
      </c>
      <c r="Q93" s="1">
        <f>COUNTIFS(Table2[Sub-Sector],Table3[[#This Row],[Sub-Sector]],Table2[% Away From 52W Low],"&gt;=10")/Table3[[#This Row],[Count]]</f>
        <v>1</v>
      </c>
      <c r="R93" s="1">
        <f>COUNTIFS(Table2[Sub-Sector],Table3[[#This Row],[Sub-Sector]],Table2[% Price above 20 EMA],"&gt;=0")/Table3[[#This Row],[Count]]</f>
        <v>0.125</v>
      </c>
      <c r="S93" s="1">
        <f>COUNTIFS(Table2[Sub-Sector],Table3[[#This Row],[Sub-Sector]],Table2[% Price above 50 EMA],"&gt;=0")/Table3[[#This Row],[Count]]</f>
        <v>0</v>
      </c>
      <c r="T93" s="1">
        <f>COUNTIFS(Table2[Sub-Sector],Table3[[#This Row],[Sub-Sector]],Table2[% Price above 200 EMA],"&gt;=0")/Table3[[#This Row],[Count]]</f>
        <v>0.375</v>
      </c>
      <c r="U93" s="1">
        <f>COUNTIFS(Table2[Sub-Sector],Table3[[#This Row],[Sub-Sector]],Table2[Rate of Change - Zone],"Positive")/Table3[[#This Row],[Count]]</f>
        <v>0</v>
      </c>
      <c r="V93" s="1">
        <f>COUNTIFS(Table2[Sub-Sector],Table3[[#This Row],[Sub-Sector]],Table2[Sharpe Ratio],"&gt;=0.10")/Table3[[#This Row],[Count]]</f>
        <v>0</v>
      </c>
      <c r="W9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524</v>
      </c>
      <c r="X93">
        <f>_xlfn.RANK.AVG(Table3[[#This Row],[Score]],Table3[Score],1)</f>
        <v>81</v>
      </c>
      <c r="Y9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3">
        <f>_xlfn.RANK.AVG(Table3[[#This Row],[Score 2 ]],Table3[[Score 2 ]],1)</f>
        <v>93.5</v>
      </c>
    </row>
    <row r="94" spans="1:26" x14ac:dyDescent="0.3">
      <c r="A94" t="s">
        <v>99</v>
      </c>
      <c r="B94">
        <f>COUNTIFS(Table2[Sub-Sector],Table3[[#This Row],[Sub-Sector]])</f>
        <v>1</v>
      </c>
      <c r="C94" s="1">
        <f>COUNTIFS(Table2[Sub-Sector],Table3[[#This Row],[Sub-Sector]],Table2[Uptrend],"Uptrend")/Table3[[#This Row],[Count]]</f>
        <v>0</v>
      </c>
      <c r="D94" s="1">
        <f>COUNTIFS(Table2[Sub-Sector],Table3[[#This Row],[Sub-Sector]],Table2[1W Return vs Nifty],"&gt;=5")/Table3[[#This Row],[Count]]</f>
        <v>0</v>
      </c>
      <c r="E94" s="1">
        <f>COUNTIFS(Table2[Sub-Sector],Table3[[#This Row],[Sub-Sector]],Table2[1M Return vs Nifty],"&gt;=5")/Table3[[#This Row],[Count]]</f>
        <v>0</v>
      </c>
      <c r="F94" s="1">
        <f>COUNTIFS(Table2[Sub-Sector],Table3[[#This Row],[Sub-Sector]],Table2[6M Return vs Nifty],"&gt;=10")/Table3[[#This Row],[Count]]</f>
        <v>0</v>
      </c>
      <c r="G94" s="1">
        <f>COUNTIFS(Table2[Sub-Sector],Table3[[#This Row],[Sub-Sector]],Table2[1Y Return vs Nifty],"&gt;=10")/Table3[[#This Row],[Count]]</f>
        <v>0</v>
      </c>
      <c r="H94" s="1">
        <f>COUNTIFS(Table2[Sub-Sector],Table3[[#This Row],[Sub-Sector]],Table2[RSI Exponential â€“ 14D],"&gt;=50")/Table3[[#This Row],[Count]]</f>
        <v>0</v>
      </c>
      <c r="I94" s="1">
        <f>COUNTIFS(Table2[Sub-Sector],Table3[[#This Row],[Sub-Sector]],Table2[Relative Volume],"&gt;=1")/Table3[[#This Row],[Count]]</f>
        <v>1</v>
      </c>
      <c r="J94" s="1">
        <f>COUNTIFS(Table2[Sub-Sector],Table3[[#This Row],[Sub-Sector]],Table2[% Away From Day Low],"&gt;=0.05")/Table3[[#This Row],[Count]]</f>
        <v>0</v>
      </c>
      <c r="K94" s="1">
        <f>COUNTIFS(Table2[Sub-Sector],Table3[[#This Row],[Sub-Sector]],Table2[% Away From Day High],"&lt;=0.05")/Table3[[#This Row],[Count]]</f>
        <v>1</v>
      </c>
      <c r="L94" s="1">
        <f>COUNTIFS(Table2[Sub-Sector],Table3[[#This Row],[Sub-Sector]],Table2[% Away From Current Week Low],"&gt;=0.05")/Table3[[#This Row],[Count]]</f>
        <v>0</v>
      </c>
      <c r="M94" s="1">
        <f>COUNTIFS(Table2[Sub-Sector],Table3[[#This Row],[Sub-Sector]],Table2[% Away From Current Week High],"&lt;=0.05")/Table3[[#This Row],[Count]]</f>
        <v>1</v>
      </c>
      <c r="N94" s="1">
        <f>COUNTIFS(Table2[Sub-Sector],Table3[[#This Row],[Sub-Sector]],Table2[% Away From Current Month Low],"&gt;=0.05")/Table3[[#This Row],[Count]]</f>
        <v>0</v>
      </c>
      <c r="O94" s="1">
        <f>COUNTIFS(Table2[Sub-Sector],Table3[[#This Row],[Sub-Sector]],Table2[% Away From Current Month High],"&lt;=0.05")/Table3[[#This Row],[Count]]</f>
        <v>0</v>
      </c>
      <c r="P94" s="1">
        <f>COUNTIFS(Table2[Sub-Sector],Table3[[#This Row],[Sub-Sector]],Table2[% Away From 52W High],"&lt;=10")/Table3[[#This Row],[Count]]</f>
        <v>0</v>
      </c>
      <c r="Q94" s="1">
        <f>COUNTIFS(Table2[Sub-Sector],Table3[[#This Row],[Sub-Sector]],Table2[% Away From 52W Low],"&gt;=10")/Table3[[#This Row],[Count]]</f>
        <v>1</v>
      </c>
      <c r="R94" s="1">
        <f>COUNTIFS(Table2[Sub-Sector],Table3[[#This Row],[Sub-Sector]],Table2[% Price above 20 EMA],"&gt;=0")/Table3[[#This Row],[Count]]</f>
        <v>0</v>
      </c>
      <c r="S94" s="1">
        <f>COUNTIFS(Table2[Sub-Sector],Table3[[#This Row],[Sub-Sector]],Table2[% Price above 50 EMA],"&gt;=0")/Table3[[#This Row],[Count]]</f>
        <v>0</v>
      </c>
      <c r="T94" s="1">
        <f>COUNTIFS(Table2[Sub-Sector],Table3[[#This Row],[Sub-Sector]],Table2[% Price above 200 EMA],"&gt;=0")/Table3[[#This Row],[Count]]</f>
        <v>0</v>
      </c>
      <c r="U94" s="1">
        <f>COUNTIFS(Table2[Sub-Sector],Table3[[#This Row],[Sub-Sector]],Table2[Rate of Change - Zone],"Positive")/Table3[[#This Row],[Count]]</f>
        <v>0</v>
      </c>
      <c r="V94" s="1">
        <f>COUNTIFS(Table2[Sub-Sector],Table3[[#This Row],[Sub-Sector]],Table2[Sharpe Ratio],"&gt;=0.10")/Table3[[#This Row],[Count]]</f>
        <v>1</v>
      </c>
      <c r="W9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571.5</v>
      </c>
      <c r="X94">
        <f>_xlfn.RANK.AVG(Table3[[#This Row],[Score]],Table3[Score],1)</f>
        <v>100</v>
      </c>
      <c r="Y9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4">
        <f>_xlfn.RANK.AVG(Table3[[#This Row],[Score 2 ]],Table3[[Score 2 ]],1)</f>
        <v>93.5</v>
      </c>
    </row>
    <row r="95" spans="1:26" x14ac:dyDescent="0.3">
      <c r="A95" t="s">
        <v>360</v>
      </c>
      <c r="B95">
        <f>COUNTIFS(Table2[Sub-Sector],Table3[[#This Row],[Sub-Sector]])</f>
        <v>1</v>
      </c>
      <c r="C95" s="1">
        <f>COUNTIFS(Table2[Sub-Sector],Table3[[#This Row],[Sub-Sector]],Table2[Uptrend],"Uptrend")/Table3[[#This Row],[Count]]</f>
        <v>0</v>
      </c>
      <c r="D95" s="1">
        <f>COUNTIFS(Table2[Sub-Sector],Table3[[#This Row],[Sub-Sector]],Table2[1W Return vs Nifty],"&gt;=5")/Table3[[#This Row],[Count]]</f>
        <v>0</v>
      </c>
      <c r="E95" s="1">
        <f>COUNTIFS(Table2[Sub-Sector],Table3[[#This Row],[Sub-Sector]],Table2[1M Return vs Nifty],"&gt;=5")/Table3[[#This Row],[Count]]</f>
        <v>0</v>
      </c>
      <c r="F95" s="1">
        <f>COUNTIFS(Table2[Sub-Sector],Table3[[#This Row],[Sub-Sector]],Table2[6M Return vs Nifty],"&gt;=10")/Table3[[#This Row],[Count]]</f>
        <v>0</v>
      </c>
      <c r="G95" s="1">
        <f>COUNTIFS(Table2[Sub-Sector],Table3[[#This Row],[Sub-Sector]],Table2[1Y Return vs Nifty],"&gt;=10")/Table3[[#This Row],[Count]]</f>
        <v>0</v>
      </c>
      <c r="H95" s="1">
        <f>COUNTIFS(Table2[Sub-Sector],Table3[[#This Row],[Sub-Sector]],Table2[RSI Exponential â€“ 14D],"&gt;=50")/Table3[[#This Row],[Count]]</f>
        <v>0</v>
      </c>
      <c r="I95" s="1">
        <f>COUNTIFS(Table2[Sub-Sector],Table3[[#This Row],[Sub-Sector]],Table2[Relative Volume],"&gt;=1")/Table3[[#This Row],[Count]]</f>
        <v>1</v>
      </c>
      <c r="J95" s="1">
        <f>COUNTIFS(Table2[Sub-Sector],Table3[[#This Row],[Sub-Sector]],Table2[% Away From Day Low],"&gt;=0.05")/Table3[[#This Row],[Count]]</f>
        <v>0</v>
      </c>
      <c r="K95" s="1">
        <f>COUNTIFS(Table2[Sub-Sector],Table3[[#This Row],[Sub-Sector]],Table2[% Away From Day High],"&lt;=0.05")/Table3[[#This Row],[Count]]</f>
        <v>1</v>
      </c>
      <c r="L95" s="1">
        <f>COUNTIFS(Table2[Sub-Sector],Table3[[#This Row],[Sub-Sector]],Table2[% Away From Current Week Low],"&gt;=0.05")/Table3[[#This Row],[Count]]</f>
        <v>0</v>
      </c>
      <c r="M95" s="1">
        <f>COUNTIFS(Table2[Sub-Sector],Table3[[#This Row],[Sub-Sector]],Table2[% Away From Current Week High],"&lt;=0.05")/Table3[[#This Row],[Count]]</f>
        <v>1</v>
      </c>
      <c r="N95" s="1">
        <f>COUNTIFS(Table2[Sub-Sector],Table3[[#This Row],[Sub-Sector]],Table2[% Away From Current Month Low],"&gt;=0.05")/Table3[[#This Row],[Count]]</f>
        <v>0</v>
      </c>
      <c r="O95" s="1">
        <f>COUNTIFS(Table2[Sub-Sector],Table3[[#This Row],[Sub-Sector]],Table2[% Away From Current Month High],"&lt;=0.05")/Table3[[#This Row],[Count]]</f>
        <v>0</v>
      </c>
      <c r="P95" s="1">
        <f>COUNTIFS(Table2[Sub-Sector],Table3[[#This Row],[Sub-Sector]],Table2[% Away From 52W High],"&lt;=10")/Table3[[#This Row],[Count]]</f>
        <v>0</v>
      </c>
      <c r="Q95" s="1">
        <f>COUNTIFS(Table2[Sub-Sector],Table3[[#This Row],[Sub-Sector]],Table2[% Away From 52W Low],"&gt;=10")/Table3[[#This Row],[Count]]</f>
        <v>1</v>
      </c>
      <c r="R95" s="1">
        <f>COUNTIFS(Table2[Sub-Sector],Table3[[#This Row],[Sub-Sector]],Table2[% Price above 20 EMA],"&gt;=0")/Table3[[#This Row],[Count]]</f>
        <v>0</v>
      </c>
      <c r="S95" s="1">
        <f>COUNTIFS(Table2[Sub-Sector],Table3[[#This Row],[Sub-Sector]],Table2[% Price above 50 EMA],"&gt;=0")/Table3[[#This Row],[Count]]</f>
        <v>0</v>
      </c>
      <c r="T95" s="1">
        <f>COUNTIFS(Table2[Sub-Sector],Table3[[#This Row],[Sub-Sector]],Table2[% Price above 200 EMA],"&gt;=0")/Table3[[#This Row],[Count]]</f>
        <v>1</v>
      </c>
      <c r="U95" s="1">
        <f>COUNTIFS(Table2[Sub-Sector],Table3[[#This Row],[Sub-Sector]],Table2[Rate of Change - Zone],"Positive")/Table3[[#This Row],[Count]]</f>
        <v>0</v>
      </c>
      <c r="V95" s="1">
        <f>COUNTIFS(Table2[Sub-Sector],Table3[[#This Row],[Sub-Sector]],Table2[Sharpe Ratio],"&gt;=0.10")/Table3[[#This Row],[Count]]</f>
        <v>1</v>
      </c>
      <c r="W9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571.5</v>
      </c>
      <c r="X95">
        <f>_xlfn.RANK.AVG(Table3[[#This Row],[Score]],Table3[Score],1)</f>
        <v>100</v>
      </c>
      <c r="Y9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5">
        <f>_xlfn.RANK.AVG(Table3[[#This Row],[Score 2 ]],Table3[[Score 2 ]],1)</f>
        <v>93.5</v>
      </c>
    </row>
    <row r="96" spans="1:26" x14ac:dyDescent="0.3">
      <c r="A96" t="s">
        <v>355</v>
      </c>
      <c r="B96">
        <f>COUNTIFS(Table2[Sub-Sector],Table3[[#This Row],[Sub-Sector]])</f>
        <v>1</v>
      </c>
      <c r="C96" s="1">
        <f>COUNTIFS(Table2[Sub-Sector],Table3[[#This Row],[Sub-Sector]],Table2[Uptrend],"Uptrend")/Table3[[#This Row],[Count]]</f>
        <v>0</v>
      </c>
      <c r="D96" s="1">
        <f>COUNTIFS(Table2[Sub-Sector],Table3[[#This Row],[Sub-Sector]],Table2[1W Return vs Nifty],"&gt;=5")/Table3[[#This Row],[Count]]</f>
        <v>0</v>
      </c>
      <c r="E96" s="1">
        <f>COUNTIFS(Table2[Sub-Sector],Table3[[#This Row],[Sub-Sector]],Table2[1M Return vs Nifty],"&gt;=5")/Table3[[#This Row],[Count]]</f>
        <v>0</v>
      </c>
      <c r="F96" s="1">
        <f>COUNTIFS(Table2[Sub-Sector],Table3[[#This Row],[Sub-Sector]],Table2[6M Return vs Nifty],"&gt;=10")/Table3[[#This Row],[Count]]</f>
        <v>0</v>
      </c>
      <c r="G96" s="1">
        <f>COUNTIFS(Table2[Sub-Sector],Table3[[#This Row],[Sub-Sector]],Table2[1Y Return vs Nifty],"&gt;=10")/Table3[[#This Row],[Count]]</f>
        <v>0</v>
      </c>
      <c r="H96" s="1">
        <f>COUNTIFS(Table2[Sub-Sector],Table3[[#This Row],[Sub-Sector]],Table2[RSI Exponential â€“ 14D],"&gt;=50")/Table3[[#This Row],[Count]]</f>
        <v>0</v>
      </c>
      <c r="I96" s="1">
        <f>COUNTIFS(Table2[Sub-Sector],Table3[[#This Row],[Sub-Sector]],Table2[Relative Volume],"&gt;=1")/Table3[[#This Row],[Count]]</f>
        <v>1</v>
      </c>
      <c r="J96" s="1">
        <f>COUNTIFS(Table2[Sub-Sector],Table3[[#This Row],[Sub-Sector]],Table2[% Away From Day Low],"&gt;=0.05")/Table3[[#This Row],[Count]]</f>
        <v>0</v>
      </c>
      <c r="K96" s="1">
        <f>COUNTIFS(Table2[Sub-Sector],Table3[[#This Row],[Sub-Sector]],Table2[% Away From Day High],"&lt;=0.05")/Table3[[#This Row],[Count]]</f>
        <v>1</v>
      </c>
      <c r="L96" s="1">
        <f>COUNTIFS(Table2[Sub-Sector],Table3[[#This Row],[Sub-Sector]],Table2[% Away From Current Week Low],"&gt;=0.05")/Table3[[#This Row],[Count]]</f>
        <v>0</v>
      </c>
      <c r="M96" s="1">
        <f>COUNTIFS(Table2[Sub-Sector],Table3[[#This Row],[Sub-Sector]],Table2[% Away From Current Week High],"&lt;=0.05")/Table3[[#This Row],[Count]]</f>
        <v>1</v>
      </c>
      <c r="N96" s="1">
        <f>COUNTIFS(Table2[Sub-Sector],Table3[[#This Row],[Sub-Sector]],Table2[% Away From Current Month Low],"&gt;=0.05")/Table3[[#This Row],[Count]]</f>
        <v>0</v>
      </c>
      <c r="O96" s="1">
        <f>COUNTIFS(Table2[Sub-Sector],Table3[[#This Row],[Sub-Sector]],Table2[% Away From Current Month High],"&lt;=0.05")/Table3[[#This Row],[Count]]</f>
        <v>0</v>
      </c>
      <c r="P96" s="1">
        <f>COUNTIFS(Table2[Sub-Sector],Table3[[#This Row],[Sub-Sector]],Table2[% Away From 52W High],"&lt;=10")/Table3[[#This Row],[Count]]</f>
        <v>0</v>
      </c>
      <c r="Q96" s="1">
        <f>COUNTIFS(Table2[Sub-Sector],Table3[[#This Row],[Sub-Sector]],Table2[% Away From 52W Low],"&gt;=10")/Table3[[#This Row],[Count]]</f>
        <v>0</v>
      </c>
      <c r="R96" s="1">
        <f>COUNTIFS(Table2[Sub-Sector],Table3[[#This Row],[Sub-Sector]],Table2[% Price above 20 EMA],"&gt;=0")/Table3[[#This Row],[Count]]</f>
        <v>0</v>
      </c>
      <c r="S96" s="1">
        <f>COUNTIFS(Table2[Sub-Sector],Table3[[#This Row],[Sub-Sector]],Table2[% Price above 50 EMA],"&gt;=0")/Table3[[#This Row],[Count]]</f>
        <v>0</v>
      </c>
      <c r="T96" s="1">
        <f>COUNTIFS(Table2[Sub-Sector],Table3[[#This Row],[Sub-Sector]],Table2[% Price above 200 EMA],"&gt;=0")/Table3[[#This Row],[Count]]</f>
        <v>0</v>
      </c>
      <c r="U96" s="1">
        <f>COUNTIFS(Table2[Sub-Sector],Table3[[#This Row],[Sub-Sector]],Table2[Rate of Change - Zone],"Positive")/Table3[[#This Row],[Count]]</f>
        <v>0</v>
      </c>
      <c r="V96" s="1">
        <f>COUNTIFS(Table2[Sub-Sector],Table3[[#This Row],[Sub-Sector]],Table2[Sharpe Ratio],"&gt;=0.10")/Table3[[#This Row],[Count]]</f>
        <v>0</v>
      </c>
      <c r="W9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571.5</v>
      </c>
      <c r="X96">
        <f>_xlfn.RANK.AVG(Table3[[#This Row],[Score]],Table3[Score],1)</f>
        <v>100</v>
      </c>
      <c r="Y9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6">
        <f>_xlfn.RANK.AVG(Table3[[#This Row],[Score 2 ]],Table3[[Score 2 ]],1)</f>
        <v>93.5</v>
      </c>
    </row>
    <row r="97" spans="1:26" x14ac:dyDescent="0.3">
      <c r="A97" t="s">
        <v>1167</v>
      </c>
      <c r="B97">
        <f>COUNTIFS(Table2[Sub-Sector],Table3[[#This Row],[Sub-Sector]])</f>
        <v>1</v>
      </c>
      <c r="C97" s="1">
        <f>COUNTIFS(Table2[Sub-Sector],Table3[[#This Row],[Sub-Sector]],Table2[Uptrend],"Uptrend")/Table3[[#This Row],[Count]]</f>
        <v>0</v>
      </c>
      <c r="D97" s="1">
        <f>COUNTIFS(Table2[Sub-Sector],Table3[[#This Row],[Sub-Sector]],Table2[1W Return vs Nifty],"&gt;=5")/Table3[[#This Row],[Count]]</f>
        <v>0</v>
      </c>
      <c r="E97" s="1">
        <f>COUNTIFS(Table2[Sub-Sector],Table3[[#This Row],[Sub-Sector]],Table2[1M Return vs Nifty],"&gt;=5")/Table3[[#This Row],[Count]]</f>
        <v>0</v>
      </c>
      <c r="F97" s="1">
        <f>COUNTIFS(Table2[Sub-Sector],Table3[[#This Row],[Sub-Sector]],Table2[6M Return vs Nifty],"&gt;=10")/Table3[[#This Row],[Count]]</f>
        <v>0</v>
      </c>
      <c r="G97" s="1">
        <f>COUNTIFS(Table2[Sub-Sector],Table3[[#This Row],[Sub-Sector]],Table2[1Y Return vs Nifty],"&gt;=10")/Table3[[#This Row],[Count]]</f>
        <v>0</v>
      </c>
      <c r="H97" s="1">
        <f>COUNTIFS(Table2[Sub-Sector],Table3[[#This Row],[Sub-Sector]],Table2[RSI Exponential â€“ 14D],"&gt;=50")/Table3[[#This Row],[Count]]</f>
        <v>0</v>
      </c>
      <c r="I97" s="1">
        <f>COUNTIFS(Table2[Sub-Sector],Table3[[#This Row],[Sub-Sector]],Table2[Relative Volume],"&gt;=1")/Table3[[#This Row],[Count]]</f>
        <v>1</v>
      </c>
      <c r="J97" s="1">
        <f>COUNTIFS(Table2[Sub-Sector],Table3[[#This Row],[Sub-Sector]],Table2[% Away From Day Low],"&gt;=0.05")/Table3[[#This Row],[Count]]</f>
        <v>0</v>
      </c>
      <c r="K97" s="1">
        <f>COUNTIFS(Table2[Sub-Sector],Table3[[#This Row],[Sub-Sector]],Table2[% Away From Day High],"&lt;=0.05")/Table3[[#This Row],[Count]]</f>
        <v>0</v>
      </c>
      <c r="L97" s="1">
        <f>COUNTIFS(Table2[Sub-Sector],Table3[[#This Row],[Sub-Sector]],Table2[% Away From Current Week Low],"&gt;=0.05")/Table3[[#This Row],[Count]]</f>
        <v>0</v>
      </c>
      <c r="M97" s="1">
        <f>COUNTIFS(Table2[Sub-Sector],Table3[[#This Row],[Sub-Sector]],Table2[% Away From Current Week High],"&lt;=0.05")/Table3[[#This Row],[Count]]</f>
        <v>0</v>
      </c>
      <c r="N97" s="1">
        <f>COUNTIFS(Table2[Sub-Sector],Table3[[#This Row],[Sub-Sector]],Table2[% Away From Current Month Low],"&gt;=0.05")/Table3[[#This Row],[Count]]</f>
        <v>0</v>
      </c>
      <c r="O97" s="1">
        <f>COUNTIFS(Table2[Sub-Sector],Table3[[#This Row],[Sub-Sector]],Table2[% Away From Current Month High],"&lt;=0.05")/Table3[[#This Row],[Count]]</f>
        <v>0</v>
      </c>
      <c r="P97" s="1">
        <f>COUNTIFS(Table2[Sub-Sector],Table3[[#This Row],[Sub-Sector]],Table2[% Away From 52W High],"&lt;=10")/Table3[[#This Row],[Count]]</f>
        <v>0</v>
      </c>
      <c r="Q97" s="1">
        <f>COUNTIFS(Table2[Sub-Sector],Table3[[#This Row],[Sub-Sector]],Table2[% Away From 52W Low],"&gt;=10")/Table3[[#This Row],[Count]]</f>
        <v>1</v>
      </c>
      <c r="R97" s="1">
        <f>COUNTIFS(Table2[Sub-Sector],Table3[[#This Row],[Sub-Sector]],Table2[% Price above 20 EMA],"&gt;=0")/Table3[[#This Row],[Count]]</f>
        <v>0</v>
      </c>
      <c r="S97" s="1">
        <f>COUNTIFS(Table2[Sub-Sector],Table3[[#This Row],[Sub-Sector]],Table2[% Price above 50 EMA],"&gt;=0")/Table3[[#This Row],[Count]]</f>
        <v>0</v>
      </c>
      <c r="T97" s="1">
        <f>COUNTIFS(Table2[Sub-Sector],Table3[[#This Row],[Sub-Sector]],Table2[% Price above 200 EMA],"&gt;=0")/Table3[[#This Row],[Count]]</f>
        <v>0</v>
      </c>
      <c r="U97" s="1">
        <f>COUNTIFS(Table2[Sub-Sector],Table3[[#This Row],[Sub-Sector]],Table2[Rate of Change - Zone],"Positive")/Table3[[#This Row],[Count]]</f>
        <v>0</v>
      </c>
      <c r="V97" s="1">
        <f>COUNTIFS(Table2[Sub-Sector],Table3[[#This Row],[Sub-Sector]],Table2[Sharpe Ratio],"&gt;=0.10")/Table3[[#This Row],[Count]]</f>
        <v>0</v>
      </c>
      <c r="W9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571.5</v>
      </c>
      <c r="X97">
        <f>_xlfn.RANK.AVG(Table3[[#This Row],[Score]],Table3[Score],1)</f>
        <v>100</v>
      </c>
      <c r="Y9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7">
        <f>_xlfn.RANK.AVG(Table3[[#This Row],[Score 2 ]],Table3[[Score 2 ]],1)</f>
        <v>93.5</v>
      </c>
    </row>
    <row r="98" spans="1:26" x14ac:dyDescent="0.3">
      <c r="A98" t="s">
        <v>979</v>
      </c>
      <c r="B98">
        <f>COUNTIFS(Table2[Sub-Sector],Table3[[#This Row],[Sub-Sector]])</f>
        <v>1</v>
      </c>
      <c r="C98" s="1">
        <f>COUNTIFS(Table2[Sub-Sector],Table3[[#This Row],[Sub-Sector]],Table2[Uptrend],"Uptrend")/Table3[[#This Row],[Count]]</f>
        <v>0</v>
      </c>
      <c r="D98" s="1">
        <f>COUNTIFS(Table2[Sub-Sector],Table3[[#This Row],[Sub-Sector]],Table2[1W Return vs Nifty],"&gt;=5")/Table3[[#This Row],[Count]]</f>
        <v>0</v>
      </c>
      <c r="E98" s="1">
        <f>COUNTIFS(Table2[Sub-Sector],Table3[[#This Row],[Sub-Sector]],Table2[1M Return vs Nifty],"&gt;=5")/Table3[[#This Row],[Count]]</f>
        <v>0</v>
      </c>
      <c r="F98" s="1">
        <f>COUNTIFS(Table2[Sub-Sector],Table3[[#This Row],[Sub-Sector]],Table2[6M Return vs Nifty],"&gt;=10")/Table3[[#This Row],[Count]]</f>
        <v>0</v>
      </c>
      <c r="G98" s="1">
        <f>COUNTIFS(Table2[Sub-Sector],Table3[[#This Row],[Sub-Sector]],Table2[1Y Return vs Nifty],"&gt;=10")/Table3[[#This Row],[Count]]</f>
        <v>0</v>
      </c>
      <c r="H98" s="1">
        <f>COUNTIFS(Table2[Sub-Sector],Table3[[#This Row],[Sub-Sector]],Table2[RSI Exponential â€“ 14D],"&gt;=50")/Table3[[#This Row],[Count]]</f>
        <v>0</v>
      </c>
      <c r="I98" s="1">
        <f>COUNTIFS(Table2[Sub-Sector],Table3[[#This Row],[Sub-Sector]],Table2[Relative Volume],"&gt;=1")/Table3[[#This Row],[Count]]</f>
        <v>1</v>
      </c>
      <c r="J98" s="1">
        <f>COUNTIFS(Table2[Sub-Sector],Table3[[#This Row],[Sub-Sector]],Table2[% Away From Day Low],"&gt;=0.05")/Table3[[#This Row],[Count]]</f>
        <v>0</v>
      </c>
      <c r="K98" s="1">
        <f>COUNTIFS(Table2[Sub-Sector],Table3[[#This Row],[Sub-Sector]],Table2[% Away From Day High],"&lt;=0.05")/Table3[[#This Row],[Count]]</f>
        <v>1</v>
      </c>
      <c r="L98" s="1">
        <f>COUNTIFS(Table2[Sub-Sector],Table3[[#This Row],[Sub-Sector]],Table2[% Away From Current Week Low],"&gt;=0.05")/Table3[[#This Row],[Count]]</f>
        <v>0</v>
      </c>
      <c r="M98" s="1">
        <f>COUNTIFS(Table2[Sub-Sector],Table3[[#This Row],[Sub-Sector]],Table2[% Away From Current Week High],"&lt;=0.05")/Table3[[#This Row],[Count]]</f>
        <v>1</v>
      </c>
      <c r="N98" s="1">
        <f>COUNTIFS(Table2[Sub-Sector],Table3[[#This Row],[Sub-Sector]],Table2[% Away From Current Month Low],"&gt;=0.05")/Table3[[#This Row],[Count]]</f>
        <v>0</v>
      </c>
      <c r="O98" s="1">
        <f>COUNTIFS(Table2[Sub-Sector],Table3[[#This Row],[Sub-Sector]],Table2[% Away From Current Month High],"&lt;=0.05")/Table3[[#This Row],[Count]]</f>
        <v>0</v>
      </c>
      <c r="P98" s="1">
        <f>COUNTIFS(Table2[Sub-Sector],Table3[[#This Row],[Sub-Sector]],Table2[% Away From 52W High],"&lt;=10")/Table3[[#This Row],[Count]]</f>
        <v>0</v>
      </c>
      <c r="Q98" s="1">
        <f>COUNTIFS(Table2[Sub-Sector],Table3[[#This Row],[Sub-Sector]],Table2[% Away From 52W Low],"&gt;=10")/Table3[[#This Row],[Count]]</f>
        <v>1</v>
      </c>
      <c r="R98" s="1">
        <f>COUNTIFS(Table2[Sub-Sector],Table3[[#This Row],[Sub-Sector]],Table2[% Price above 20 EMA],"&gt;=0")/Table3[[#This Row],[Count]]</f>
        <v>0</v>
      </c>
      <c r="S98" s="1">
        <f>COUNTIFS(Table2[Sub-Sector],Table3[[#This Row],[Sub-Sector]],Table2[% Price above 50 EMA],"&gt;=0")/Table3[[#This Row],[Count]]</f>
        <v>0</v>
      </c>
      <c r="T98" s="1">
        <f>COUNTIFS(Table2[Sub-Sector],Table3[[#This Row],[Sub-Sector]],Table2[% Price above 200 EMA],"&gt;=0")/Table3[[#This Row],[Count]]</f>
        <v>0</v>
      </c>
      <c r="U98" s="1">
        <f>COUNTIFS(Table2[Sub-Sector],Table3[[#This Row],[Sub-Sector]],Table2[Rate of Change - Zone],"Positive")/Table3[[#This Row],[Count]]</f>
        <v>0</v>
      </c>
      <c r="V98" s="1">
        <f>COUNTIFS(Table2[Sub-Sector],Table3[[#This Row],[Sub-Sector]],Table2[Sharpe Ratio],"&gt;=0.10")/Table3[[#This Row],[Count]]</f>
        <v>0</v>
      </c>
      <c r="W9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571.5</v>
      </c>
      <c r="X98">
        <f>_xlfn.RANK.AVG(Table3[[#This Row],[Score]],Table3[Score],1)</f>
        <v>100</v>
      </c>
      <c r="Y9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98">
        <f>_xlfn.RANK.AVG(Table3[[#This Row],[Score 2 ]],Table3[[Score 2 ]],1)</f>
        <v>93.5</v>
      </c>
    </row>
    <row r="99" spans="1:26" x14ac:dyDescent="0.3">
      <c r="A99" t="s">
        <v>460</v>
      </c>
      <c r="B99">
        <f>COUNTIFS(Table2[Sub-Sector],Table3[[#This Row],[Sub-Sector]])</f>
        <v>11</v>
      </c>
      <c r="C99" s="1">
        <f>COUNTIFS(Table2[Sub-Sector],Table3[[#This Row],[Sub-Sector]],Table2[Uptrend],"Uptrend")/Table3[[#This Row],[Count]]</f>
        <v>0</v>
      </c>
      <c r="D99" s="1">
        <f>COUNTIFS(Table2[Sub-Sector],Table3[[#This Row],[Sub-Sector]],Table2[1W Return vs Nifty],"&gt;=5")/Table3[[#This Row],[Count]]</f>
        <v>0</v>
      </c>
      <c r="E99" s="1">
        <f>COUNTIFS(Table2[Sub-Sector],Table3[[#This Row],[Sub-Sector]],Table2[1M Return vs Nifty],"&gt;=5")/Table3[[#This Row],[Count]]</f>
        <v>0</v>
      </c>
      <c r="F99" s="1">
        <f>COUNTIFS(Table2[Sub-Sector],Table3[[#This Row],[Sub-Sector]],Table2[6M Return vs Nifty],"&gt;=10")/Table3[[#This Row],[Count]]</f>
        <v>0</v>
      </c>
      <c r="G99" s="1">
        <f>COUNTIFS(Table2[Sub-Sector],Table3[[#This Row],[Sub-Sector]],Table2[1Y Return vs Nifty],"&gt;=10")/Table3[[#This Row],[Count]]</f>
        <v>9.0909090909090912E-2</v>
      </c>
      <c r="H99" s="1">
        <f>COUNTIFS(Table2[Sub-Sector],Table3[[#This Row],[Sub-Sector]],Table2[RSI Exponential â€“ 14D],"&gt;=50")/Table3[[#This Row],[Count]]</f>
        <v>9.0909090909090912E-2</v>
      </c>
      <c r="I99" s="1">
        <f>COUNTIFS(Table2[Sub-Sector],Table3[[#This Row],[Sub-Sector]],Table2[Relative Volume],"&gt;=1")/Table3[[#This Row],[Count]]</f>
        <v>0.27272727272727271</v>
      </c>
      <c r="J99" s="1">
        <f>COUNTIFS(Table2[Sub-Sector],Table3[[#This Row],[Sub-Sector]],Table2[% Away From Day Low],"&gt;=0.05")/Table3[[#This Row],[Count]]</f>
        <v>0</v>
      </c>
      <c r="K99" s="1">
        <f>COUNTIFS(Table2[Sub-Sector],Table3[[#This Row],[Sub-Sector]],Table2[% Away From Day High],"&lt;=0.05")/Table3[[#This Row],[Count]]</f>
        <v>0.90909090909090906</v>
      </c>
      <c r="L99" s="1">
        <f>COUNTIFS(Table2[Sub-Sector],Table3[[#This Row],[Sub-Sector]],Table2[% Away From Current Week Low],"&gt;=0.05")/Table3[[#This Row],[Count]]</f>
        <v>0</v>
      </c>
      <c r="M99" s="1">
        <f>COUNTIFS(Table2[Sub-Sector],Table3[[#This Row],[Sub-Sector]],Table2[% Away From Current Week High],"&lt;=0.05")/Table3[[#This Row],[Count]]</f>
        <v>0.90909090909090906</v>
      </c>
      <c r="N99" s="1">
        <f>COUNTIFS(Table2[Sub-Sector],Table3[[#This Row],[Sub-Sector]],Table2[% Away From Current Month Low],"&gt;=0.05")/Table3[[#This Row],[Count]]</f>
        <v>0.18181818181818182</v>
      </c>
      <c r="O99" s="1">
        <f>COUNTIFS(Table2[Sub-Sector],Table3[[#This Row],[Sub-Sector]],Table2[% Away From Current Month High],"&lt;=0.05")/Table3[[#This Row],[Count]]</f>
        <v>0</v>
      </c>
      <c r="P99" s="1">
        <f>COUNTIFS(Table2[Sub-Sector],Table3[[#This Row],[Sub-Sector]],Table2[% Away From 52W High],"&lt;=10")/Table3[[#This Row],[Count]]</f>
        <v>0</v>
      </c>
      <c r="Q99" s="1">
        <f>COUNTIFS(Table2[Sub-Sector],Table3[[#This Row],[Sub-Sector]],Table2[% Away From 52W Low],"&gt;=10")/Table3[[#This Row],[Count]]</f>
        <v>0.36363636363636365</v>
      </c>
      <c r="R99" s="1">
        <f>COUNTIFS(Table2[Sub-Sector],Table3[[#This Row],[Sub-Sector]],Table2[% Price above 20 EMA],"&gt;=0")/Table3[[#This Row],[Count]]</f>
        <v>9.0909090909090912E-2</v>
      </c>
      <c r="S99" s="1">
        <f>COUNTIFS(Table2[Sub-Sector],Table3[[#This Row],[Sub-Sector]],Table2[% Price above 50 EMA],"&gt;=0")/Table3[[#This Row],[Count]]</f>
        <v>9.0909090909090912E-2</v>
      </c>
      <c r="T99" s="1">
        <f>COUNTIFS(Table2[Sub-Sector],Table3[[#This Row],[Sub-Sector]],Table2[% Price above 200 EMA],"&gt;=0")/Table3[[#This Row],[Count]]</f>
        <v>0</v>
      </c>
      <c r="U99" s="1">
        <f>COUNTIFS(Table2[Sub-Sector],Table3[[#This Row],[Sub-Sector]],Table2[Rate of Change - Zone],"Positive")/Table3[[#This Row],[Count]]</f>
        <v>9.0909090909090912E-2</v>
      </c>
      <c r="V99" s="1">
        <f>COUNTIFS(Table2[Sub-Sector],Table3[[#This Row],[Sub-Sector]],Table2[Sharpe Ratio],"&gt;=0.10")/Table3[[#This Row],[Count]]</f>
        <v>0</v>
      </c>
      <c r="W9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572</v>
      </c>
      <c r="X99">
        <f>_xlfn.RANK.AVG(Table3[[#This Row],[Score]],Table3[Score],1)</f>
        <v>103</v>
      </c>
      <c r="Y9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311.5</v>
      </c>
      <c r="Z99">
        <f>_xlfn.RANK.AVG(Table3[[#This Row],[Score 2 ]],Table3[[Score 2 ]],1)</f>
        <v>98</v>
      </c>
    </row>
    <row r="100" spans="1:26" x14ac:dyDescent="0.3">
      <c r="A100" t="s">
        <v>37</v>
      </c>
      <c r="B100">
        <f>COUNTIFS(Table2[Sub-Sector],Table3[[#This Row],[Sub-Sector]])</f>
        <v>3</v>
      </c>
      <c r="C100" s="1">
        <f>COUNTIFS(Table2[Sub-Sector],Table3[[#This Row],[Sub-Sector]],Table2[Uptrend],"Uptrend")/Table3[[#This Row],[Count]]</f>
        <v>0.33333333333333331</v>
      </c>
      <c r="D100" s="1">
        <f>COUNTIFS(Table2[Sub-Sector],Table3[[#This Row],[Sub-Sector]],Table2[1W Return vs Nifty],"&gt;=5")/Table3[[#This Row],[Count]]</f>
        <v>0</v>
      </c>
      <c r="E100" s="1">
        <f>COUNTIFS(Table2[Sub-Sector],Table3[[#This Row],[Sub-Sector]],Table2[1M Return vs Nifty],"&gt;=5")/Table3[[#This Row],[Count]]</f>
        <v>0</v>
      </c>
      <c r="F100" s="1">
        <f>COUNTIFS(Table2[Sub-Sector],Table3[[#This Row],[Sub-Sector]],Table2[6M Return vs Nifty],"&gt;=10")/Table3[[#This Row],[Count]]</f>
        <v>0.33333333333333331</v>
      </c>
      <c r="G100" s="1">
        <f>COUNTIFS(Table2[Sub-Sector],Table3[[#This Row],[Sub-Sector]],Table2[1Y Return vs Nifty],"&gt;=10")/Table3[[#This Row],[Count]]</f>
        <v>0.33333333333333331</v>
      </c>
      <c r="H100" s="1">
        <f>COUNTIFS(Table2[Sub-Sector],Table3[[#This Row],[Sub-Sector]],Table2[RSI Exponential â€“ 14D],"&gt;=50")/Table3[[#This Row],[Count]]</f>
        <v>0</v>
      </c>
      <c r="I100" s="1">
        <f>COUNTIFS(Table2[Sub-Sector],Table3[[#This Row],[Sub-Sector]],Table2[Relative Volume],"&gt;=1")/Table3[[#This Row],[Count]]</f>
        <v>0</v>
      </c>
      <c r="J100" s="1">
        <f>COUNTIFS(Table2[Sub-Sector],Table3[[#This Row],[Sub-Sector]],Table2[% Away From Day Low],"&gt;=0.05")/Table3[[#This Row],[Count]]</f>
        <v>0</v>
      </c>
      <c r="K100" s="1">
        <f>COUNTIFS(Table2[Sub-Sector],Table3[[#This Row],[Sub-Sector]],Table2[% Away From Day High],"&lt;=0.05")/Table3[[#This Row],[Count]]</f>
        <v>1</v>
      </c>
      <c r="L100" s="1">
        <f>COUNTIFS(Table2[Sub-Sector],Table3[[#This Row],[Sub-Sector]],Table2[% Away From Current Week Low],"&gt;=0.05")/Table3[[#This Row],[Count]]</f>
        <v>0</v>
      </c>
      <c r="M100" s="1">
        <f>COUNTIFS(Table2[Sub-Sector],Table3[[#This Row],[Sub-Sector]],Table2[% Away From Current Week High],"&lt;=0.05")/Table3[[#This Row],[Count]]</f>
        <v>1</v>
      </c>
      <c r="N100" s="1">
        <f>COUNTIFS(Table2[Sub-Sector],Table3[[#This Row],[Sub-Sector]],Table2[% Away From Current Month Low],"&gt;=0.05")/Table3[[#This Row],[Count]]</f>
        <v>0</v>
      </c>
      <c r="O100" s="1">
        <f>COUNTIFS(Table2[Sub-Sector],Table3[[#This Row],[Sub-Sector]],Table2[% Away From Current Month High],"&lt;=0.05")/Table3[[#This Row],[Count]]</f>
        <v>0</v>
      </c>
      <c r="P100" s="1">
        <f>COUNTIFS(Table2[Sub-Sector],Table3[[#This Row],[Sub-Sector]],Table2[% Away From 52W High],"&lt;=10")/Table3[[#This Row],[Count]]</f>
        <v>0</v>
      </c>
      <c r="Q100" s="1">
        <f>COUNTIFS(Table2[Sub-Sector],Table3[[#This Row],[Sub-Sector]],Table2[% Away From 52W Low],"&gt;=10")/Table3[[#This Row],[Count]]</f>
        <v>0.66666666666666663</v>
      </c>
      <c r="R100" s="1">
        <f>COUNTIFS(Table2[Sub-Sector],Table3[[#This Row],[Sub-Sector]],Table2[% Price above 20 EMA],"&gt;=0")/Table3[[#This Row],[Count]]</f>
        <v>0</v>
      </c>
      <c r="S100" s="1">
        <f>COUNTIFS(Table2[Sub-Sector],Table3[[#This Row],[Sub-Sector]],Table2[% Price above 50 EMA],"&gt;=0")/Table3[[#This Row],[Count]]</f>
        <v>0</v>
      </c>
      <c r="T100" s="1">
        <f>COUNTIFS(Table2[Sub-Sector],Table3[[#This Row],[Sub-Sector]],Table2[% Price above 200 EMA],"&gt;=0")/Table3[[#This Row],[Count]]</f>
        <v>0.33333333333333331</v>
      </c>
      <c r="U100" s="1">
        <f>COUNTIFS(Table2[Sub-Sector],Table3[[#This Row],[Sub-Sector]],Table2[Rate of Change - Zone],"Positive")/Table3[[#This Row],[Count]]</f>
        <v>0</v>
      </c>
      <c r="V100" s="1">
        <f>COUNTIFS(Table2[Sub-Sector],Table3[[#This Row],[Sub-Sector]],Table2[Sharpe Ratio],"&gt;=0.10")/Table3[[#This Row],[Count]]</f>
        <v>0.66666666666666663</v>
      </c>
      <c r="W10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510.5</v>
      </c>
      <c r="X100">
        <f>_xlfn.RANK.AVG(Table3[[#This Row],[Score]],Table3[Score],1)</f>
        <v>76</v>
      </c>
      <c r="Y10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100">
        <f>_xlfn.RANK.AVG(Table3[[#This Row],[Score 2 ]],Table3[[Score 2 ]],1)</f>
        <v>99.5</v>
      </c>
    </row>
    <row r="101" spans="1:26" x14ac:dyDescent="0.3">
      <c r="A101" t="s">
        <v>876</v>
      </c>
      <c r="B101">
        <f>COUNTIFS(Table2[Sub-Sector],Table3[[#This Row],[Sub-Sector]])</f>
        <v>3</v>
      </c>
      <c r="C101" s="1">
        <f>COUNTIFS(Table2[Sub-Sector],Table3[[#This Row],[Sub-Sector]],Table2[Uptrend],"Uptrend")/Table3[[#This Row],[Count]]</f>
        <v>0</v>
      </c>
      <c r="D101" s="1">
        <f>COUNTIFS(Table2[Sub-Sector],Table3[[#This Row],[Sub-Sector]],Table2[1W Return vs Nifty],"&gt;=5")/Table3[[#This Row],[Count]]</f>
        <v>0</v>
      </c>
      <c r="E101" s="1">
        <f>COUNTIFS(Table2[Sub-Sector],Table3[[#This Row],[Sub-Sector]],Table2[1M Return vs Nifty],"&gt;=5")/Table3[[#This Row],[Count]]</f>
        <v>0</v>
      </c>
      <c r="F101" s="1">
        <f>COUNTIFS(Table2[Sub-Sector],Table3[[#This Row],[Sub-Sector]],Table2[6M Return vs Nifty],"&gt;=10")/Table3[[#This Row],[Count]]</f>
        <v>0.33333333333333331</v>
      </c>
      <c r="G101" s="1">
        <f>COUNTIFS(Table2[Sub-Sector],Table3[[#This Row],[Sub-Sector]],Table2[1Y Return vs Nifty],"&gt;=10")/Table3[[#This Row],[Count]]</f>
        <v>0.33333333333333331</v>
      </c>
      <c r="H101" s="1">
        <f>COUNTIFS(Table2[Sub-Sector],Table3[[#This Row],[Sub-Sector]],Table2[RSI Exponential â€“ 14D],"&gt;=50")/Table3[[#This Row],[Count]]</f>
        <v>0</v>
      </c>
      <c r="I101" s="1">
        <f>COUNTIFS(Table2[Sub-Sector],Table3[[#This Row],[Sub-Sector]],Table2[Relative Volume],"&gt;=1")/Table3[[#This Row],[Count]]</f>
        <v>0</v>
      </c>
      <c r="J101" s="1">
        <f>COUNTIFS(Table2[Sub-Sector],Table3[[#This Row],[Sub-Sector]],Table2[% Away From Day Low],"&gt;=0.05")/Table3[[#This Row],[Count]]</f>
        <v>0</v>
      </c>
      <c r="K101" s="1">
        <f>COUNTIFS(Table2[Sub-Sector],Table3[[#This Row],[Sub-Sector]],Table2[% Away From Day High],"&lt;=0.05")/Table3[[#This Row],[Count]]</f>
        <v>1</v>
      </c>
      <c r="L101" s="1">
        <f>COUNTIFS(Table2[Sub-Sector],Table3[[#This Row],[Sub-Sector]],Table2[% Away From Current Week Low],"&gt;=0.05")/Table3[[#This Row],[Count]]</f>
        <v>0</v>
      </c>
      <c r="M101" s="1">
        <f>COUNTIFS(Table2[Sub-Sector],Table3[[#This Row],[Sub-Sector]],Table2[% Away From Current Week High],"&lt;=0.05")/Table3[[#This Row],[Count]]</f>
        <v>1</v>
      </c>
      <c r="N101" s="1">
        <f>COUNTIFS(Table2[Sub-Sector],Table3[[#This Row],[Sub-Sector]],Table2[% Away From Current Month Low],"&gt;=0.05")/Table3[[#This Row],[Count]]</f>
        <v>0</v>
      </c>
      <c r="O101" s="1">
        <f>COUNTIFS(Table2[Sub-Sector],Table3[[#This Row],[Sub-Sector]],Table2[% Away From Current Month High],"&lt;=0.05")/Table3[[#This Row],[Count]]</f>
        <v>0</v>
      </c>
      <c r="P101" s="1">
        <f>COUNTIFS(Table2[Sub-Sector],Table3[[#This Row],[Sub-Sector]],Table2[% Away From 52W High],"&lt;=10")/Table3[[#This Row],[Count]]</f>
        <v>0</v>
      </c>
      <c r="Q101" s="1">
        <f>COUNTIFS(Table2[Sub-Sector],Table3[[#This Row],[Sub-Sector]],Table2[% Away From 52W Low],"&gt;=10")/Table3[[#This Row],[Count]]</f>
        <v>1</v>
      </c>
      <c r="R101" s="1">
        <f>COUNTIFS(Table2[Sub-Sector],Table3[[#This Row],[Sub-Sector]],Table2[% Price above 20 EMA],"&gt;=0")/Table3[[#This Row],[Count]]</f>
        <v>0</v>
      </c>
      <c r="S101" s="1">
        <f>COUNTIFS(Table2[Sub-Sector],Table3[[#This Row],[Sub-Sector]],Table2[% Price above 50 EMA],"&gt;=0")/Table3[[#This Row],[Count]]</f>
        <v>0</v>
      </c>
      <c r="T101" s="1">
        <f>COUNTIFS(Table2[Sub-Sector],Table3[[#This Row],[Sub-Sector]],Table2[% Price above 200 EMA],"&gt;=0")/Table3[[#This Row],[Count]]</f>
        <v>0</v>
      </c>
      <c r="U101" s="1">
        <f>COUNTIFS(Table2[Sub-Sector],Table3[[#This Row],[Sub-Sector]],Table2[Rate of Change - Zone],"Positive")/Table3[[#This Row],[Count]]</f>
        <v>0</v>
      </c>
      <c r="V101" s="1">
        <f>COUNTIFS(Table2[Sub-Sector],Table3[[#This Row],[Sub-Sector]],Table2[Sharpe Ratio],"&gt;=0.10")/Table3[[#This Row],[Count]]</f>
        <v>0</v>
      </c>
      <c r="W10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572.5</v>
      </c>
      <c r="X101">
        <f>_xlfn.RANK.AVG(Table3[[#This Row],[Score]],Table3[Score],1)</f>
        <v>104</v>
      </c>
      <c r="Y10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101">
        <f>_xlfn.RANK.AVG(Table3[[#This Row],[Score 2 ]],Table3[[Score 2 ]],1)</f>
        <v>99.5</v>
      </c>
    </row>
    <row r="102" spans="1:26" x14ac:dyDescent="0.3">
      <c r="A102" t="s">
        <v>1377</v>
      </c>
      <c r="B102">
        <f>COUNTIFS(Table2[Sub-Sector],Table3[[#This Row],[Sub-Sector]])</f>
        <v>1</v>
      </c>
      <c r="C102" s="1">
        <f>COUNTIFS(Table2[Sub-Sector],Table3[[#This Row],[Sub-Sector]],Table2[Uptrend],"Uptrend")/Table3[[#This Row],[Count]]</f>
        <v>1</v>
      </c>
      <c r="D102" s="1">
        <f>COUNTIFS(Table2[Sub-Sector],Table3[[#This Row],[Sub-Sector]],Table2[1W Return vs Nifty],"&gt;=5")/Table3[[#This Row],[Count]]</f>
        <v>0</v>
      </c>
      <c r="E102" s="1">
        <f>COUNTIFS(Table2[Sub-Sector],Table3[[#This Row],[Sub-Sector]],Table2[1M Return vs Nifty],"&gt;=5")/Table3[[#This Row],[Count]]</f>
        <v>0</v>
      </c>
      <c r="F102" s="1">
        <f>COUNTIFS(Table2[Sub-Sector],Table3[[#This Row],[Sub-Sector]],Table2[6M Return vs Nifty],"&gt;=10")/Table3[[#This Row],[Count]]</f>
        <v>1</v>
      </c>
      <c r="G102" s="1">
        <f>COUNTIFS(Table2[Sub-Sector],Table3[[#This Row],[Sub-Sector]],Table2[1Y Return vs Nifty],"&gt;=10")/Table3[[#This Row],[Count]]</f>
        <v>0</v>
      </c>
      <c r="H102" s="1">
        <f>COUNTIFS(Table2[Sub-Sector],Table3[[#This Row],[Sub-Sector]],Table2[RSI Exponential â€“ 14D],"&gt;=50")/Table3[[#This Row],[Count]]</f>
        <v>0</v>
      </c>
      <c r="I102" s="1">
        <f>COUNTIFS(Table2[Sub-Sector],Table3[[#This Row],[Sub-Sector]],Table2[Relative Volume],"&gt;=1")/Table3[[#This Row],[Count]]</f>
        <v>0</v>
      </c>
      <c r="J102" s="1">
        <f>COUNTIFS(Table2[Sub-Sector],Table3[[#This Row],[Sub-Sector]],Table2[% Away From Day Low],"&gt;=0.05")/Table3[[#This Row],[Count]]</f>
        <v>0</v>
      </c>
      <c r="K102" s="1">
        <f>COUNTIFS(Table2[Sub-Sector],Table3[[#This Row],[Sub-Sector]],Table2[% Away From Day High],"&lt;=0.05")/Table3[[#This Row],[Count]]</f>
        <v>1</v>
      </c>
      <c r="L102" s="1">
        <f>COUNTIFS(Table2[Sub-Sector],Table3[[#This Row],[Sub-Sector]],Table2[% Away From Current Week Low],"&gt;=0.05")/Table3[[#This Row],[Count]]</f>
        <v>0</v>
      </c>
      <c r="M102" s="1">
        <f>COUNTIFS(Table2[Sub-Sector],Table3[[#This Row],[Sub-Sector]],Table2[% Away From Current Week High],"&lt;=0.05")/Table3[[#This Row],[Count]]</f>
        <v>1</v>
      </c>
      <c r="N102" s="1">
        <f>COUNTIFS(Table2[Sub-Sector],Table3[[#This Row],[Sub-Sector]],Table2[% Away From Current Month Low],"&gt;=0.05")/Table3[[#This Row],[Count]]</f>
        <v>0</v>
      </c>
      <c r="O102" s="1">
        <f>COUNTIFS(Table2[Sub-Sector],Table3[[#This Row],[Sub-Sector]],Table2[% Away From Current Month High],"&lt;=0.05")/Table3[[#This Row],[Count]]</f>
        <v>0</v>
      </c>
      <c r="P102" s="1">
        <f>COUNTIFS(Table2[Sub-Sector],Table3[[#This Row],[Sub-Sector]],Table2[% Away From 52W High],"&lt;=10")/Table3[[#This Row],[Count]]</f>
        <v>0</v>
      </c>
      <c r="Q102" s="1">
        <f>COUNTIFS(Table2[Sub-Sector],Table3[[#This Row],[Sub-Sector]],Table2[% Away From 52W Low],"&gt;=10")/Table3[[#This Row],[Count]]</f>
        <v>1</v>
      </c>
      <c r="R102" s="1">
        <f>COUNTIFS(Table2[Sub-Sector],Table3[[#This Row],[Sub-Sector]],Table2[% Price above 20 EMA],"&gt;=0")/Table3[[#This Row],[Count]]</f>
        <v>0</v>
      </c>
      <c r="S102" s="1">
        <f>COUNTIFS(Table2[Sub-Sector],Table3[[#This Row],[Sub-Sector]],Table2[% Price above 50 EMA],"&gt;=0")/Table3[[#This Row],[Count]]</f>
        <v>0</v>
      </c>
      <c r="T102" s="1">
        <f>COUNTIFS(Table2[Sub-Sector],Table3[[#This Row],[Sub-Sector]],Table2[% Price above 200 EMA],"&gt;=0")/Table3[[#This Row],[Count]]</f>
        <v>1</v>
      </c>
      <c r="U102" s="1">
        <f>COUNTIFS(Table2[Sub-Sector],Table3[[#This Row],[Sub-Sector]],Table2[Rate of Change - Zone],"Positive")/Table3[[#This Row],[Count]]</f>
        <v>0</v>
      </c>
      <c r="V102" s="1">
        <f>COUNTIFS(Table2[Sub-Sector],Table3[[#This Row],[Sub-Sector]],Table2[Sharpe Ratio],"&gt;=0.10")/Table3[[#This Row],[Count]]</f>
        <v>1</v>
      </c>
      <c r="W10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487.5</v>
      </c>
      <c r="X102">
        <f>_xlfn.RANK.AVG(Table3[[#This Row],[Score]],Table3[Score],1)</f>
        <v>72.5</v>
      </c>
      <c r="Y10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315</v>
      </c>
      <c r="Z102">
        <f>_xlfn.RANK.AVG(Table3[[#This Row],[Score 2 ]],Table3[[Score 2 ]],1)</f>
        <v>101</v>
      </c>
    </row>
    <row r="103" spans="1:26" x14ac:dyDescent="0.3">
      <c r="A103" t="s">
        <v>1545</v>
      </c>
      <c r="B103">
        <f>COUNTIFS(Table2[Sub-Sector],Table3[[#This Row],[Sub-Sector]])</f>
        <v>1</v>
      </c>
      <c r="C103" s="1">
        <f>COUNTIFS(Table2[Sub-Sector],Table3[[#This Row],[Sub-Sector]],Table2[Uptrend],"Uptrend")/Table3[[#This Row],[Count]]</f>
        <v>0</v>
      </c>
      <c r="D103" s="1">
        <f>COUNTIFS(Table2[Sub-Sector],Table3[[#This Row],[Sub-Sector]],Table2[1W Return vs Nifty],"&gt;=5")/Table3[[#This Row],[Count]]</f>
        <v>0</v>
      </c>
      <c r="E103" s="1">
        <f>COUNTIFS(Table2[Sub-Sector],Table3[[#This Row],[Sub-Sector]],Table2[1M Return vs Nifty],"&gt;=5")/Table3[[#This Row],[Count]]</f>
        <v>0</v>
      </c>
      <c r="F103" s="1">
        <f>COUNTIFS(Table2[Sub-Sector],Table3[[#This Row],[Sub-Sector]],Table2[6M Return vs Nifty],"&gt;=10")/Table3[[#This Row],[Count]]</f>
        <v>0</v>
      </c>
      <c r="G103" s="1">
        <f>COUNTIFS(Table2[Sub-Sector],Table3[[#This Row],[Sub-Sector]],Table2[1Y Return vs Nifty],"&gt;=10")/Table3[[#This Row],[Count]]</f>
        <v>0</v>
      </c>
      <c r="H103" s="1">
        <f>COUNTIFS(Table2[Sub-Sector],Table3[[#This Row],[Sub-Sector]],Table2[RSI Exponential â€“ 14D],"&gt;=50")/Table3[[#This Row],[Count]]</f>
        <v>1</v>
      </c>
      <c r="I103" s="1">
        <f>COUNTIFS(Table2[Sub-Sector],Table3[[#This Row],[Sub-Sector]],Table2[Relative Volume],"&gt;=1")/Table3[[#This Row],[Count]]</f>
        <v>0</v>
      </c>
      <c r="J103" s="1">
        <f>COUNTIFS(Table2[Sub-Sector],Table3[[#This Row],[Sub-Sector]],Table2[% Away From Day Low],"&gt;=0.05")/Table3[[#This Row],[Count]]</f>
        <v>1</v>
      </c>
      <c r="K103" s="1">
        <f>COUNTIFS(Table2[Sub-Sector],Table3[[#This Row],[Sub-Sector]],Table2[% Away From Day High],"&lt;=0.05")/Table3[[#This Row],[Count]]</f>
        <v>1</v>
      </c>
      <c r="L103" s="1">
        <f>COUNTIFS(Table2[Sub-Sector],Table3[[#This Row],[Sub-Sector]],Table2[% Away From Current Week Low],"&gt;=0.05")/Table3[[#This Row],[Count]]</f>
        <v>1</v>
      </c>
      <c r="M103" s="1">
        <f>COUNTIFS(Table2[Sub-Sector],Table3[[#This Row],[Sub-Sector]],Table2[% Away From Current Week High],"&lt;=0.05")/Table3[[#This Row],[Count]]</f>
        <v>1</v>
      </c>
      <c r="N103" s="1">
        <f>COUNTIFS(Table2[Sub-Sector],Table3[[#This Row],[Sub-Sector]],Table2[% Away From Current Month Low],"&gt;=0.05")/Table3[[#This Row],[Count]]</f>
        <v>1</v>
      </c>
      <c r="O103" s="1">
        <f>COUNTIFS(Table2[Sub-Sector],Table3[[#This Row],[Sub-Sector]],Table2[% Away From Current Month High],"&lt;=0.05")/Table3[[#This Row],[Count]]</f>
        <v>1</v>
      </c>
      <c r="P103" s="1">
        <f>COUNTIFS(Table2[Sub-Sector],Table3[[#This Row],[Sub-Sector]],Table2[% Away From 52W High],"&lt;=10")/Table3[[#This Row],[Count]]</f>
        <v>0</v>
      </c>
      <c r="Q103" s="1">
        <f>COUNTIFS(Table2[Sub-Sector],Table3[[#This Row],[Sub-Sector]],Table2[% Away From 52W Low],"&gt;=10")/Table3[[#This Row],[Count]]</f>
        <v>1</v>
      </c>
      <c r="R103" s="1">
        <f>COUNTIFS(Table2[Sub-Sector],Table3[[#This Row],[Sub-Sector]],Table2[% Price above 20 EMA],"&gt;=0")/Table3[[#This Row],[Count]]</f>
        <v>0</v>
      </c>
      <c r="S103" s="1">
        <f>COUNTIFS(Table2[Sub-Sector],Table3[[#This Row],[Sub-Sector]],Table2[% Price above 50 EMA],"&gt;=0")/Table3[[#This Row],[Count]]</f>
        <v>0</v>
      </c>
      <c r="T103" s="1">
        <f>COUNTIFS(Table2[Sub-Sector],Table3[[#This Row],[Sub-Sector]],Table2[% Price above 200 EMA],"&gt;=0")/Table3[[#This Row],[Count]]</f>
        <v>0</v>
      </c>
      <c r="U103" s="1">
        <f>COUNTIFS(Table2[Sub-Sector],Table3[[#This Row],[Sub-Sector]],Table2[Rate of Change - Zone],"Positive")/Table3[[#This Row],[Count]]</f>
        <v>1</v>
      </c>
      <c r="V103" s="1">
        <f>COUNTIFS(Table2[Sub-Sector],Table3[[#This Row],[Sub-Sector]],Table2[Sharpe Ratio],"&gt;=0.10")/Table3[[#This Row],[Count]]</f>
        <v>0</v>
      </c>
      <c r="W10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579.5</v>
      </c>
      <c r="X103">
        <f>_xlfn.RANK.AVG(Table3[[#This Row],[Score]],Table3[Score],1)</f>
        <v>105.5</v>
      </c>
      <c r="Y10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319</v>
      </c>
      <c r="Z103">
        <f>_xlfn.RANK.AVG(Table3[[#This Row],[Score 2 ]],Table3[[Score 2 ]],1)</f>
        <v>102.5</v>
      </c>
    </row>
    <row r="104" spans="1:26" x14ac:dyDescent="0.3">
      <c r="A104" t="s">
        <v>1590</v>
      </c>
      <c r="B104">
        <f>COUNTIFS(Table2[Sub-Sector],Table3[[#This Row],[Sub-Sector]])</f>
        <v>1</v>
      </c>
      <c r="C104" s="1">
        <f>COUNTIFS(Table2[Sub-Sector],Table3[[#This Row],[Sub-Sector]],Table2[Uptrend],"Uptrend")/Table3[[#This Row],[Count]]</f>
        <v>0</v>
      </c>
      <c r="D104" s="1">
        <f>COUNTIFS(Table2[Sub-Sector],Table3[[#This Row],[Sub-Sector]],Table2[1W Return vs Nifty],"&gt;=5")/Table3[[#This Row],[Count]]</f>
        <v>0</v>
      </c>
      <c r="E104" s="1">
        <f>COUNTIFS(Table2[Sub-Sector],Table3[[#This Row],[Sub-Sector]],Table2[1M Return vs Nifty],"&gt;=5")/Table3[[#This Row],[Count]]</f>
        <v>0</v>
      </c>
      <c r="F104" s="1">
        <f>COUNTIFS(Table2[Sub-Sector],Table3[[#This Row],[Sub-Sector]],Table2[6M Return vs Nifty],"&gt;=10")/Table3[[#This Row],[Count]]</f>
        <v>0</v>
      </c>
      <c r="G104" s="1">
        <f>COUNTIFS(Table2[Sub-Sector],Table3[[#This Row],[Sub-Sector]],Table2[1Y Return vs Nifty],"&gt;=10")/Table3[[#This Row],[Count]]</f>
        <v>0</v>
      </c>
      <c r="H104" s="1">
        <f>COUNTIFS(Table2[Sub-Sector],Table3[[#This Row],[Sub-Sector]],Table2[RSI Exponential â€“ 14D],"&gt;=50")/Table3[[#This Row],[Count]]</f>
        <v>0</v>
      </c>
      <c r="I104" s="1">
        <f>COUNTIFS(Table2[Sub-Sector],Table3[[#This Row],[Sub-Sector]],Table2[Relative Volume],"&gt;=1")/Table3[[#This Row],[Count]]</f>
        <v>0</v>
      </c>
      <c r="J104" s="1">
        <f>COUNTIFS(Table2[Sub-Sector],Table3[[#This Row],[Sub-Sector]],Table2[% Away From Day Low],"&gt;=0.05")/Table3[[#This Row],[Count]]</f>
        <v>0</v>
      </c>
      <c r="K104" s="1">
        <f>COUNTIFS(Table2[Sub-Sector],Table3[[#This Row],[Sub-Sector]],Table2[% Away From Day High],"&lt;=0.05")/Table3[[#This Row],[Count]]</f>
        <v>1</v>
      </c>
      <c r="L104" s="1">
        <f>COUNTIFS(Table2[Sub-Sector],Table3[[#This Row],[Sub-Sector]],Table2[% Away From Current Week Low],"&gt;=0.05")/Table3[[#This Row],[Count]]</f>
        <v>0</v>
      </c>
      <c r="M104" s="1">
        <f>COUNTIFS(Table2[Sub-Sector],Table3[[#This Row],[Sub-Sector]],Table2[% Away From Current Week High],"&lt;=0.05")/Table3[[#This Row],[Count]]</f>
        <v>1</v>
      </c>
      <c r="N104" s="1">
        <f>COUNTIFS(Table2[Sub-Sector],Table3[[#This Row],[Sub-Sector]],Table2[% Away From Current Month Low],"&gt;=0.05")/Table3[[#This Row],[Count]]</f>
        <v>0</v>
      </c>
      <c r="O104" s="1">
        <f>COUNTIFS(Table2[Sub-Sector],Table3[[#This Row],[Sub-Sector]],Table2[% Away From Current Month High],"&lt;=0.05")/Table3[[#This Row],[Count]]</f>
        <v>0</v>
      </c>
      <c r="P104" s="1">
        <f>COUNTIFS(Table2[Sub-Sector],Table3[[#This Row],[Sub-Sector]],Table2[% Away From 52W High],"&lt;=10")/Table3[[#This Row],[Count]]</f>
        <v>0</v>
      </c>
      <c r="Q104" s="1">
        <f>COUNTIFS(Table2[Sub-Sector],Table3[[#This Row],[Sub-Sector]],Table2[% Away From 52W Low],"&gt;=10")/Table3[[#This Row],[Count]]</f>
        <v>1</v>
      </c>
      <c r="R104" s="1">
        <f>COUNTIFS(Table2[Sub-Sector],Table3[[#This Row],[Sub-Sector]],Table2[% Price above 20 EMA],"&gt;=0")/Table3[[#This Row],[Count]]</f>
        <v>0</v>
      </c>
      <c r="S104" s="1">
        <f>COUNTIFS(Table2[Sub-Sector],Table3[[#This Row],[Sub-Sector]],Table2[% Price above 50 EMA],"&gt;=0")/Table3[[#This Row],[Count]]</f>
        <v>0</v>
      </c>
      <c r="T104" s="1">
        <f>COUNTIFS(Table2[Sub-Sector],Table3[[#This Row],[Sub-Sector]],Table2[% Price above 200 EMA],"&gt;=0")/Table3[[#This Row],[Count]]</f>
        <v>0</v>
      </c>
      <c r="U104" s="1">
        <f>COUNTIFS(Table2[Sub-Sector],Table3[[#This Row],[Sub-Sector]],Table2[Rate of Change - Zone],"Positive")/Table3[[#This Row],[Count]]</f>
        <v>1</v>
      </c>
      <c r="V104" s="1">
        <f>COUNTIFS(Table2[Sub-Sector],Table3[[#This Row],[Sub-Sector]],Table2[Sharpe Ratio],"&gt;=0.10")/Table3[[#This Row],[Count]]</f>
        <v>0</v>
      </c>
      <c r="W10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579.5</v>
      </c>
      <c r="X104">
        <f>_xlfn.RANK.AVG(Table3[[#This Row],[Score]],Table3[Score],1)</f>
        <v>105.5</v>
      </c>
      <c r="Y10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319</v>
      </c>
      <c r="Z104">
        <f>_xlfn.RANK.AVG(Table3[[#This Row],[Score 2 ]],Table3[[Score 2 ]],1)</f>
        <v>102.5</v>
      </c>
    </row>
    <row r="105" spans="1:26" x14ac:dyDescent="0.3">
      <c r="A105" t="s">
        <v>1001</v>
      </c>
      <c r="B105">
        <f>COUNTIFS(Table2[Sub-Sector],Table3[[#This Row],[Sub-Sector]])</f>
        <v>5</v>
      </c>
      <c r="C105" s="1">
        <f>COUNTIFS(Table2[Sub-Sector],Table3[[#This Row],[Sub-Sector]],Table2[Uptrend],"Uptrend")/Table3[[#This Row],[Count]]</f>
        <v>0</v>
      </c>
      <c r="D105" s="1">
        <f>COUNTIFS(Table2[Sub-Sector],Table3[[#This Row],[Sub-Sector]],Table2[1W Return vs Nifty],"&gt;=5")/Table3[[#This Row],[Count]]</f>
        <v>0</v>
      </c>
      <c r="E105" s="1">
        <f>COUNTIFS(Table2[Sub-Sector],Table3[[#This Row],[Sub-Sector]],Table2[1M Return vs Nifty],"&gt;=5")/Table3[[#This Row],[Count]]</f>
        <v>0</v>
      </c>
      <c r="F105" s="1">
        <f>COUNTIFS(Table2[Sub-Sector],Table3[[#This Row],[Sub-Sector]],Table2[6M Return vs Nifty],"&gt;=10")/Table3[[#This Row],[Count]]</f>
        <v>0.4</v>
      </c>
      <c r="G105" s="1">
        <f>COUNTIFS(Table2[Sub-Sector],Table3[[#This Row],[Sub-Sector]],Table2[1Y Return vs Nifty],"&gt;=10")/Table3[[#This Row],[Count]]</f>
        <v>0.2</v>
      </c>
      <c r="H105" s="1">
        <f>COUNTIFS(Table2[Sub-Sector],Table3[[#This Row],[Sub-Sector]],Table2[RSI Exponential â€“ 14D],"&gt;=50")/Table3[[#This Row],[Count]]</f>
        <v>0</v>
      </c>
      <c r="I105" s="1">
        <f>COUNTIFS(Table2[Sub-Sector],Table3[[#This Row],[Sub-Sector]],Table2[Relative Volume],"&gt;=1")/Table3[[#This Row],[Count]]</f>
        <v>0</v>
      </c>
      <c r="J105" s="1">
        <f>COUNTIFS(Table2[Sub-Sector],Table3[[#This Row],[Sub-Sector]],Table2[% Away From Day Low],"&gt;=0.05")/Table3[[#This Row],[Count]]</f>
        <v>0</v>
      </c>
      <c r="K105" s="1">
        <f>COUNTIFS(Table2[Sub-Sector],Table3[[#This Row],[Sub-Sector]],Table2[% Away From Day High],"&lt;=0.05")/Table3[[#This Row],[Count]]</f>
        <v>1</v>
      </c>
      <c r="L105" s="1">
        <f>COUNTIFS(Table2[Sub-Sector],Table3[[#This Row],[Sub-Sector]],Table2[% Away From Current Week Low],"&gt;=0.05")/Table3[[#This Row],[Count]]</f>
        <v>0</v>
      </c>
      <c r="M105" s="1">
        <f>COUNTIFS(Table2[Sub-Sector],Table3[[#This Row],[Sub-Sector]],Table2[% Away From Current Week High],"&lt;=0.05")/Table3[[#This Row],[Count]]</f>
        <v>1</v>
      </c>
      <c r="N105" s="1">
        <f>COUNTIFS(Table2[Sub-Sector],Table3[[#This Row],[Sub-Sector]],Table2[% Away From Current Month Low],"&gt;=0.05")/Table3[[#This Row],[Count]]</f>
        <v>0</v>
      </c>
      <c r="O105" s="1">
        <f>COUNTIFS(Table2[Sub-Sector],Table3[[#This Row],[Sub-Sector]],Table2[% Away From Current Month High],"&lt;=0.05")/Table3[[#This Row],[Count]]</f>
        <v>0</v>
      </c>
      <c r="P105" s="1">
        <f>COUNTIFS(Table2[Sub-Sector],Table3[[#This Row],[Sub-Sector]],Table2[% Away From 52W High],"&lt;=10")/Table3[[#This Row],[Count]]</f>
        <v>0</v>
      </c>
      <c r="Q105" s="1">
        <f>COUNTIFS(Table2[Sub-Sector],Table3[[#This Row],[Sub-Sector]],Table2[% Away From 52W Low],"&gt;=10")/Table3[[#This Row],[Count]]</f>
        <v>0.8</v>
      </c>
      <c r="R105" s="1">
        <f>COUNTIFS(Table2[Sub-Sector],Table3[[#This Row],[Sub-Sector]],Table2[% Price above 20 EMA],"&gt;=0")/Table3[[#This Row],[Count]]</f>
        <v>0</v>
      </c>
      <c r="S105" s="1">
        <f>COUNTIFS(Table2[Sub-Sector],Table3[[#This Row],[Sub-Sector]],Table2[% Price above 50 EMA],"&gt;=0")/Table3[[#This Row],[Count]]</f>
        <v>0</v>
      </c>
      <c r="T105" s="1">
        <f>COUNTIFS(Table2[Sub-Sector],Table3[[#This Row],[Sub-Sector]],Table2[% Price above 200 EMA],"&gt;=0")/Table3[[#This Row],[Count]]</f>
        <v>0.4</v>
      </c>
      <c r="U105" s="1">
        <f>COUNTIFS(Table2[Sub-Sector],Table3[[#This Row],[Sub-Sector]],Table2[Rate of Change - Zone],"Positive")/Table3[[#This Row],[Count]]</f>
        <v>0</v>
      </c>
      <c r="V105" s="1">
        <f>COUNTIFS(Table2[Sub-Sector],Table3[[#This Row],[Sub-Sector]],Table2[Sharpe Ratio],"&gt;=0.10")/Table3[[#This Row],[Count]]</f>
        <v>0</v>
      </c>
      <c r="W10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581</v>
      </c>
      <c r="X105">
        <f>_xlfn.RANK.AVG(Table3[[#This Row],[Score]],Table3[Score],1)</f>
        <v>107</v>
      </c>
      <c r="Y10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320.5</v>
      </c>
      <c r="Z105">
        <f>_xlfn.RANK.AVG(Table3[[#This Row],[Score 2 ]],Table3[[Score 2 ]],1)</f>
        <v>104</v>
      </c>
    </row>
    <row r="106" spans="1:26" x14ac:dyDescent="0.3">
      <c r="A106" t="s">
        <v>54</v>
      </c>
      <c r="B106">
        <f>COUNTIFS(Table2[Sub-Sector],Table3[[#This Row],[Sub-Sector]])</f>
        <v>17</v>
      </c>
      <c r="C106" s="1">
        <f>COUNTIFS(Table2[Sub-Sector],Table3[[#This Row],[Sub-Sector]],Table2[Uptrend],"Uptrend")/Table3[[#This Row],[Count]]</f>
        <v>0</v>
      </c>
      <c r="D106" s="1">
        <f>COUNTIFS(Table2[Sub-Sector],Table3[[#This Row],[Sub-Sector]],Table2[1W Return vs Nifty],"&gt;=5")/Table3[[#This Row],[Count]]</f>
        <v>5.8823529411764705E-2</v>
      </c>
      <c r="E106" s="1">
        <f>COUNTIFS(Table2[Sub-Sector],Table3[[#This Row],[Sub-Sector]],Table2[1M Return vs Nifty],"&gt;=5")/Table3[[#This Row],[Count]]</f>
        <v>0</v>
      </c>
      <c r="F106" s="1">
        <f>COUNTIFS(Table2[Sub-Sector],Table3[[#This Row],[Sub-Sector]],Table2[6M Return vs Nifty],"&gt;=10")/Table3[[#This Row],[Count]]</f>
        <v>5.8823529411764705E-2</v>
      </c>
      <c r="G106" s="1">
        <f>COUNTIFS(Table2[Sub-Sector],Table3[[#This Row],[Sub-Sector]],Table2[1Y Return vs Nifty],"&gt;=10")/Table3[[#This Row],[Count]]</f>
        <v>0.23529411764705882</v>
      </c>
      <c r="H106" s="1">
        <f>COUNTIFS(Table2[Sub-Sector],Table3[[#This Row],[Sub-Sector]],Table2[RSI Exponential â€“ 14D],"&gt;=50")/Table3[[#This Row],[Count]]</f>
        <v>0.11764705882352941</v>
      </c>
      <c r="I106" s="1">
        <f>COUNTIFS(Table2[Sub-Sector],Table3[[#This Row],[Sub-Sector]],Table2[Relative Volume],"&gt;=1")/Table3[[#This Row],[Count]]</f>
        <v>0.11764705882352941</v>
      </c>
      <c r="J106" s="1">
        <f>COUNTIFS(Table2[Sub-Sector],Table3[[#This Row],[Sub-Sector]],Table2[% Away From Day Low],"&gt;=0.05")/Table3[[#This Row],[Count]]</f>
        <v>0</v>
      </c>
      <c r="K106" s="1">
        <f>COUNTIFS(Table2[Sub-Sector],Table3[[#This Row],[Sub-Sector]],Table2[% Away From Day High],"&lt;=0.05")/Table3[[#This Row],[Count]]</f>
        <v>1</v>
      </c>
      <c r="L106" s="1">
        <f>COUNTIFS(Table2[Sub-Sector],Table3[[#This Row],[Sub-Sector]],Table2[% Away From Current Week Low],"&gt;=0.05")/Table3[[#This Row],[Count]]</f>
        <v>0</v>
      </c>
      <c r="M106" s="1">
        <f>COUNTIFS(Table2[Sub-Sector],Table3[[#This Row],[Sub-Sector]],Table2[% Away From Current Week High],"&lt;=0.05")/Table3[[#This Row],[Count]]</f>
        <v>1</v>
      </c>
      <c r="N106" s="1">
        <f>COUNTIFS(Table2[Sub-Sector],Table3[[#This Row],[Sub-Sector]],Table2[% Away From Current Month Low],"&gt;=0.05")/Table3[[#This Row],[Count]]</f>
        <v>0.17647058823529413</v>
      </c>
      <c r="O106" s="1">
        <f>COUNTIFS(Table2[Sub-Sector],Table3[[#This Row],[Sub-Sector]],Table2[% Away From Current Month High],"&lt;=0.05")/Table3[[#This Row],[Count]]</f>
        <v>0.11764705882352941</v>
      </c>
      <c r="P106" s="1">
        <f>COUNTIFS(Table2[Sub-Sector],Table3[[#This Row],[Sub-Sector]],Table2[% Away From 52W High],"&lt;=10")/Table3[[#This Row],[Count]]</f>
        <v>0</v>
      </c>
      <c r="Q106" s="1">
        <f>COUNTIFS(Table2[Sub-Sector],Table3[[#This Row],[Sub-Sector]],Table2[% Away From 52W Low],"&gt;=10")/Table3[[#This Row],[Count]]</f>
        <v>0.41176470588235292</v>
      </c>
      <c r="R106" s="1">
        <f>COUNTIFS(Table2[Sub-Sector],Table3[[#This Row],[Sub-Sector]],Table2[% Price above 20 EMA],"&gt;=0")/Table3[[#This Row],[Count]]</f>
        <v>5.8823529411764705E-2</v>
      </c>
      <c r="S106" s="1">
        <f>COUNTIFS(Table2[Sub-Sector],Table3[[#This Row],[Sub-Sector]],Table2[% Price above 50 EMA],"&gt;=0")/Table3[[#This Row],[Count]]</f>
        <v>0</v>
      </c>
      <c r="T106" s="1">
        <f>COUNTIFS(Table2[Sub-Sector],Table3[[#This Row],[Sub-Sector]],Table2[% Price above 200 EMA],"&gt;=0")/Table3[[#This Row],[Count]]</f>
        <v>0.17647058823529413</v>
      </c>
      <c r="U106" s="1">
        <f>COUNTIFS(Table2[Sub-Sector],Table3[[#This Row],[Sub-Sector]],Table2[Rate of Change - Zone],"Positive")/Table3[[#This Row],[Count]]</f>
        <v>0</v>
      </c>
      <c r="V106" s="1">
        <f>COUNTIFS(Table2[Sub-Sector],Table3[[#This Row],[Sub-Sector]],Table2[Sharpe Ratio],"&gt;=0.10")/Table3[[#This Row],[Count]]</f>
        <v>5.8823529411764705E-2</v>
      </c>
      <c r="W10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531.5</v>
      </c>
      <c r="X106">
        <f>_xlfn.RANK.AVG(Table3[[#This Row],[Score]],Table3[Score],1)</f>
        <v>82.5</v>
      </c>
      <c r="Y10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325.5</v>
      </c>
      <c r="Z106">
        <f>_xlfn.RANK.AVG(Table3[[#This Row],[Score 2 ]],Table3[[Score 2 ]],1)</f>
        <v>105</v>
      </c>
    </row>
    <row r="107" spans="1:26" x14ac:dyDescent="0.3">
      <c r="A107" t="s">
        <v>117</v>
      </c>
      <c r="B107">
        <f>COUNTIFS(Table2[Sub-Sector],Table3[[#This Row],[Sub-Sector]])</f>
        <v>4</v>
      </c>
      <c r="C107" s="1">
        <f>COUNTIFS(Table2[Sub-Sector],Table3[[#This Row],[Sub-Sector]],Table2[Uptrend],"Uptrend")/Table3[[#This Row],[Count]]</f>
        <v>0</v>
      </c>
      <c r="D107" s="1">
        <f>COUNTIFS(Table2[Sub-Sector],Table3[[#This Row],[Sub-Sector]],Table2[1W Return vs Nifty],"&gt;=5")/Table3[[#This Row],[Count]]</f>
        <v>0</v>
      </c>
      <c r="E107" s="1">
        <f>COUNTIFS(Table2[Sub-Sector],Table3[[#This Row],[Sub-Sector]],Table2[1M Return vs Nifty],"&gt;=5")/Table3[[#This Row],[Count]]</f>
        <v>0</v>
      </c>
      <c r="F107" s="1">
        <f>COUNTIFS(Table2[Sub-Sector],Table3[[#This Row],[Sub-Sector]],Table2[6M Return vs Nifty],"&gt;=10")/Table3[[#This Row],[Count]]</f>
        <v>0</v>
      </c>
      <c r="G107" s="1">
        <f>COUNTIFS(Table2[Sub-Sector],Table3[[#This Row],[Sub-Sector]],Table2[1Y Return vs Nifty],"&gt;=10")/Table3[[#This Row],[Count]]</f>
        <v>0.75</v>
      </c>
      <c r="H107" s="1">
        <f>COUNTIFS(Table2[Sub-Sector],Table3[[#This Row],[Sub-Sector]],Table2[RSI Exponential â€“ 14D],"&gt;=50")/Table3[[#This Row],[Count]]</f>
        <v>0</v>
      </c>
      <c r="I107" s="1">
        <f>COUNTIFS(Table2[Sub-Sector],Table3[[#This Row],[Sub-Sector]],Table2[Relative Volume],"&gt;=1")/Table3[[#This Row],[Count]]</f>
        <v>0</v>
      </c>
      <c r="J107" s="1">
        <f>COUNTIFS(Table2[Sub-Sector],Table3[[#This Row],[Sub-Sector]],Table2[% Away From Day Low],"&gt;=0.05")/Table3[[#This Row],[Count]]</f>
        <v>0</v>
      </c>
      <c r="K107" s="1">
        <f>COUNTIFS(Table2[Sub-Sector],Table3[[#This Row],[Sub-Sector]],Table2[% Away From Day High],"&lt;=0.05")/Table3[[#This Row],[Count]]</f>
        <v>1</v>
      </c>
      <c r="L107" s="1">
        <f>COUNTIFS(Table2[Sub-Sector],Table3[[#This Row],[Sub-Sector]],Table2[% Away From Current Week Low],"&gt;=0.05")/Table3[[#This Row],[Count]]</f>
        <v>0</v>
      </c>
      <c r="M107" s="1">
        <f>COUNTIFS(Table2[Sub-Sector],Table3[[#This Row],[Sub-Sector]],Table2[% Away From Current Week High],"&lt;=0.05")/Table3[[#This Row],[Count]]</f>
        <v>1</v>
      </c>
      <c r="N107" s="1">
        <f>COUNTIFS(Table2[Sub-Sector],Table3[[#This Row],[Sub-Sector]],Table2[% Away From Current Month Low],"&gt;=0.05")/Table3[[#This Row],[Count]]</f>
        <v>0</v>
      </c>
      <c r="O107" s="1">
        <f>COUNTIFS(Table2[Sub-Sector],Table3[[#This Row],[Sub-Sector]],Table2[% Away From Current Month High],"&lt;=0.05")/Table3[[#This Row],[Count]]</f>
        <v>0</v>
      </c>
      <c r="P107" s="1">
        <f>COUNTIFS(Table2[Sub-Sector],Table3[[#This Row],[Sub-Sector]],Table2[% Away From 52W High],"&lt;=10")/Table3[[#This Row],[Count]]</f>
        <v>0</v>
      </c>
      <c r="Q107" s="1">
        <f>COUNTIFS(Table2[Sub-Sector],Table3[[#This Row],[Sub-Sector]],Table2[% Away From 52W Low],"&gt;=10")/Table3[[#This Row],[Count]]</f>
        <v>1</v>
      </c>
      <c r="R107" s="1">
        <f>COUNTIFS(Table2[Sub-Sector],Table3[[#This Row],[Sub-Sector]],Table2[% Price above 20 EMA],"&gt;=0")/Table3[[#This Row],[Count]]</f>
        <v>0</v>
      </c>
      <c r="S107" s="1">
        <f>COUNTIFS(Table2[Sub-Sector],Table3[[#This Row],[Sub-Sector]],Table2[% Price above 50 EMA],"&gt;=0")/Table3[[#This Row],[Count]]</f>
        <v>0</v>
      </c>
      <c r="T107" s="1">
        <f>COUNTIFS(Table2[Sub-Sector],Table3[[#This Row],[Sub-Sector]],Table2[% Price above 200 EMA],"&gt;=0")/Table3[[#This Row],[Count]]</f>
        <v>0</v>
      </c>
      <c r="U107" s="1">
        <f>COUNTIFS(Table2[Sub-Sector],Table3[[#This Row],[Sub-Sector]],Table2[Rate of Change - Zone],"Positive")/Table3[[#This Row],[Count]]</f>
        <v>0</v>
      </c>
      <c r="V107" s="1">
        <f>COUNTIFS(Table2[Sub-Sector],Table3[[#This Row],[Sub-Sector]],Table2[Sharpe Ratio],"&gt;=0.10")/Table3[[#This Row],[Count]]</f>
        <v>0.75</v>
      </c>
      <c r="W10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587</v>
      </c>
      <c r="X107">
        <f>_xlfn.RANK.AVG(Table3[[#This Row],[Score]],Table3[Score],1)</f>
        <v>108</v>
      </c>
      <c r="Y10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326.5</v>
      </c>
      <c r="Z107">
        <f>_xlfn.RANK.AVG(Table3[[#This Row],[Score 2 ]],Table3[[Score 2 ]],1)</f>
        <v>106</v>
      </c>
    </row>
    <row r="108" spans="1:26" x14ac:dyDescent="0.3">
      <c r="A108" t="s">
        <v>24</v>
      </c>
      <c r="B108">
        <f>COUNTIFS(Table2[Sub-Sector],Table3[[#This Row],[Sub-Sector]])</f>
        <v>20</v>
      </c>
      <c r="C108" s="1">
        <f>COUNTIFS(Table2[Sub-Sector],Table3[[#This Row],[Sub-Sector]],Table2[Uptrend],"Uptrend")/Table3[[#This Row],[Count]]</f>
        <v>0.25</v>
      </c>
      <c r="D108" s="1">
        <f>COUNTIFS(Table2[Sub-Sector],Table3[[#This Row],[Sub-Sector]],Table2[1W Return vs Nifty],"&gt;=5")/Table3[[#This Row],[Count]]</f>
        <v>0</v>
      </c>
      <c r="E108" s="1">
        <f>COUNTIFS(Table2[Sub-Sector],Table3[[#This Row],[Sub-Sector]],Table2[1M Return vs Nifty],"&gt;=5")/Table3[[#This Row],[Count]]</f>
        <v>0.3</v>
      </c>
      <c r="F108" s="1">
        <f>COUNTIFS(Table2[Sub-Sector],Table3[[#This Row],[Sub-Sector]],Table2[6M Return vs Nifty],"&gt;=10")/Table3[[#This Row],[Count]]</f>
        <v>0.1</v>
      </c>
      <c r="G108" s="1">
        <f>COUNTIFS(Table2[Sub-Sector],Table3[[#This Row],[Sub-Sector]],Table2[1Y Return vs Nifty],"&gt;=10")/Table3[[#This Row],[Count]]</f>
        <v>0.15</v>
      </c>
      <c r="H108" s="1">
        <f>COUNTIFS(Table2[Sub-Sector],Table3[[#This Row],[Sub-Sector]],Table2[RSI Exponential â€“ 14D],"&gt;=50")/Table3[[#This Row],[Count]]</f>
        <v>0</v>
      </c>
      <c r="I108" s="1">
        <f>COUNTIFS(Table2[Sub-Sector],Table3[[#This Row],[Sub-Sector]],Table2[Relative Volume],"&gt;=1")/Table3[[#This Row],[Count]]</f>
        <v>0.15</v>
      </c>
      <c r="J108" s="1">
        <f>COUNTIFS(Table2[Sub-Sector],Table3[[#This Row],[Sub-Sector]],Table2[% Away From Day Low],"&gt;=0.05")/Table3[[#This Row],[Count]]</f>
        <v>0.05</v>
      </c>
      <c r="K108" s="1">
        <f>COUNTIFS(Table2[Sub-Sector],Table3[[#This Row],[Sub-Sector]],Table2[% Away From Day High],"&lt;=0.05")/Table3[[#This Row],[Count]]</f>
        <v>1</v>
      </c>
      <c r="L108" s="1">
        <f>COUNTIFS(Table2[Sub-Sector],Table3[[#This Row],[Sub-Sector]],Table2[% Away From Current Week Low],"&gt;=0.05")/Table3[[#This Row],[Count]]</f>
        <v>0.05</v>
      </c>
      <c r="M108" s="1">
        <f>COUNTIFS(Table2[Sub-Sector],Table3[[#This Row],[Sub-Sector]],Table2[% Away From Current Week High],"&lt;=0.05")/Table3[[#This Row],[Count]]</f>
        <v>1</v>
      </c>
      <c r="N108" s="1">
        <f>COUNTIFS(Table2[Sub-Sector],Table3[[#This Row],[Sub-Sector]],Table2[% Away From Current Month Low],"&gt;=0.05")/Table3[[#This Row],[Count]]</f>
        <v>0.05</v>
      </c>
      <c r="O108" s="1">
        <f>COUNTIFS(Table2[Sub-Sector],Table3[[#This Row],[Sub-Sector]],Table2[% Away From Current Month High],"&lt;=0.05")/Table3[[#This Row],[Count]]</f>
        <v>0.25</v>
      </c>
      <c r="P108" s="1">
        <f>COUNTIFS(Table2[Sub-Sector],Table3[[#This Row],[Sub-Sector]],Table2[% Away From 52W High],"&lt;=10")/Table3[[#This Row],[Count]]</f>
        <v>0.2</v>
      </c>
      <c r="Q108" s="1">
        <f>COUNTIFS(Table2[Sub-Sector],Table3[[#This Row],[Sub-Sector]],Table2[% Away From 52W Low],"&gt;=10")/Table3[[#This Row],[Count]]</f>
        <v>0.4</v>
      </c>
      <c r="R108" s="1">
        <f>COUNTIFS(Table2[Sub-Sector],Table3[[#This Row],[Sub-Sector]],Table2[% Price above 20 EMA],"&gt;=0")/Table3[[#This Row],[Count]]</f>
        <v>0.05</v>
      </c>
      <c r="S108" s="1">
        <f>COUNTIFS(Table2[Sub-Sector],Table3[[#This Row],[Sub-Sector]],Table2[% Price above 50 EMA],"&gt;=0")/Table3[[#This Row],[Count]]</f>
        <v>0.15</v>
      </c>
      <c r="T108" s="1">
        <f>COUNTIFS(Table2[Sub-Sector],Table3[[#This Row],[Sub-Sector]],Table2[% Price above 200 EMA],"&gt;=0")/Table3[[#This Row],[Count]]</f>
        <v>0.25</v>
      </c>
      <c r="U108" s="1">
        <f>COUNTIFS(Table2[Sub-Sector],Table3[[#This Row],[Sub-Sector]],Table2[Rate of Change - Zone],"Positive")/Table3[[#This Row],[Count]]</f>
        <v>0</v>
      </c>
      <c r="V108" s="1">
        <f>COUNTIFS(Table2[Sub-Sector],Table3[[#This Row],[Sub-Sector]],Table2[Sharpe Ratio],"&gt;=0.10")/Table3[[#This Row],[Count]]</f>
        <v>0.25</v>
      </c>
      <c r="W10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467.5</v>
      </c>
      <c r="X108">
        <f>_xlfn.RANK.AVG(Table3[[#This Row],[Score]],Table3[Score],1)</f>
        <v>65</v>
      </c>
      <c r="Y10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327.5</v>
      </c>
      <c r="Z108">
        <f>_xlfn.RANK.AVG(Table3[[#This Row],[Score 2 ]],Table3[[Score 2 ]],1)</f>
        <v>107.5</v>
      </c>
    </row>
    <row r="109" spans="1:26" x14ac:dyDescent="0.3">
      <c r="A109" t="s">
        <v>601</v>
      </c>
      <c r="B109">
        <f>COUNTIFS(Table2[Sub-Sector],Table3[[#This Row],[Sub-Sector]])</f>
        <v>2</v>
      </c>
      <c r="C109" s="1">
        <f>COUNTIFS(Table2[Sub-Sector],Table3[[#This Row],[Sub-Sector]],Table2[Uptrend],"Uptrend")/Table3[[#This Row],[Count]]</f>
        <v>0</v>
      </c>
      <c r="D109" s="1">
        <f>COUNTIFS(Table2[Sub-Sector],Table3[[#This Row],[Sub-Sector]],Table2[1W Return vs Nifty],"&gt;=5")/Table3[[#This Row],[Count]]</f>
        <v>0</v>
      </c>
      <c r="E109" s="1">
        <f>COUNTIFS(Table2[Sub-Sector],Table3[[#This Row],[Sub-Sector]],Table2[1M Return vs Nifty],"&gt;=5")/Table3[[#This Row],[Count]]</f>
        <v>0</v>
      </c>
      <c r="F109" s="1">
        <f>COUNTIFS(Table2[Sub-Sector],Table3[[#This Row],[Sub-Sector]],Table2[6M Return vs Nifty],"&gt;=10")/Table3[[#This Row],[Count]]</f>
        <v>0</v>
      </c>
      <c r="G109" s="1">
        <f>COUNTIFS(Table2[Sub-Sector],Table3[[#This Row],[Sub-Sector]],Table2[1Y Return vs Nifty],"&gt;=10")/Table3[[#This Row],[Count]]</f>
        <v>0</v>
      </c>
      <c r="H109" s="1">
        <f>COUNTIFS(Table2[Sub-Sector],Table3[[#This Row],[Sub-Sector]],Table2[RSI Exponential â€“ 14D],"&gt;=50")/Table3[[#This Row],[Count]]</f>
        <v>0</v>
      </c>
      <c r="I109" s="1">
        <f>COUNTIFS(Table2[Sub-Sector],Table3[[#This Row],[Sub-Sector]],Table2[Relative Volume],"&gt;=1")/Table3[[#This Row],[Count]]</f>
        <v>0.5</v>
      </c>
      <c r="J109" s="1">
        <f>COUNTIFS(Table2[Sub-Sector],Table3[[#This Row],[Sub-Sector]],Table2[% Away From Day Low],"&gt;=0.05")/Table3[[#This Row],[Count]]</f>
        <v>0</v>
      </c>
      <c r="K109" s="1">
        <f>COUNTIFS(Table2[Sub-Sector],Table3[[#This Row],[Sub-Sector]],Table2[% Away From Day High],"&lt;=0.05")/Table3[[#This Row],[Count]]</f>
        <v>1</v>
      </c>
      <c r="L109" s="1">
        <f>COUNTIFS(Table2[Sub-Sector],Table3[[#This Row],[Sub-Sector]],Table2[% Away From Current Week Low],"&gt;=0.05")/Table3[[#This Row],[Count]]</f>
        <v>0</v>
      </c>
      <c r="M109" s="1">
        <f>COUNTIFS(Table2[Sub-Sector],Table3[[#This Row],[Sub-Sector]],Table2[% Away From Current Week High],"&lt;=0.05")/Table3[[#This Row],[Count]]</f>
        <v>1</v>
      </c>
      <c r="N109" s="1">
        <f>COUNTIFS(Table2[Sub-Sector],Table3[[#This Row],[Sub-Sector]],Table2[% Away From Current Month Low],"&gt;=0.05")/Table3[[#This Row],[Count]]</f>
        <v>0</v>
      </c>
      <c r="O109" s="1">
        <f>COUNTIFS(Table2[Sub-Sector],Table3[[#This Row],[Sub-Sector]],Table2[% Away From Current Month High],"&lt;=0.05")/Table3[[#This Row],[Count]]</f>
        <v>0</v>
      </c>
      <c r="P109" s="1">
        <f>COUNTIFS(Table2[Sub-Sector],Table3[[#This Row],[Sub-Sector]],Table2[% Away From 52W High],"&lt;=10")/Table3[[#This Row],[Count]]</f>
        <v>0</v>
      </c>
      <c r="Q109" s="1">
        <f>COUNTIFS(Table2[Sub-Sector],Table3[[#This Row],[Sub-Sector]],Table2[% Away From 52W Low],"&gt;=10")/Table3[[#This Row],[Count]]</f>
        <v>0.5</v>
      </c>
      <c r="R109" s="1">
        <f>COUNTIFS(Table2[Sub-Sector],Table3[[#This Row],[Sub-Sector]],Table2[% Price above 20 EMA],"&gt;=0")/Table3[[#This Row],[Count]]</f>
        <v>0</v>
      </c>
      <c r="S109" s="1">
        <f>COUNTIFS(Table2[Sub-Sector],Table3[[#This Row],[Sub-Sector]],Table2[% Price above 50 EMA],"&gt;=0")/Table3[[#This Row],[Count]]</f>
        <v>0</v>
      </c>
      <c r="T109" s="1">
        <f>COUNTIFS(Table2[Sub-Sector],Table3[[#This Row],[Sub-Sector]],Table2[% Price above 200 EMA],"&gt;=0")/Table3[[#This Row],[Count]]</f>
        <v>0</v>
      </c>
      <c r="U109" s="1">
        <f>COUNTIFS(Table2[Sub-Sector],Table3[[#This Row],[Sub-Sector]],Table2[Rate of Change - Zone],"Positive")/Table3[[#This Row],[Count]]</f>
        <v>0</v>
      </c>
      <c r="V109" s="1">
        <f>COUNTIFS(Table2[Sub-Sector],Table3[[#This Row],[Sub-Sector]],Table2[Sharpe Ratio],"&gt;=0.10")/Table3[[#This Row],[Count]]</f>
        <v>0</v>
      </c>
      <c r="W10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588</v>
      </c>
      <c r="X109">
        <f>_xlfn.RANK.AVG(Table3[[#This Row],[Score]],Table3[Score],1)</f>
        <v>109</v>
      </c>
      <c r="Y10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327.5</v>
      </c>
      <c r="Z109">
        <f>_xlfn.RANK.AVG(Table3[[#This Row],[Score 2 ]],Table3[[Score 2 ]],1)</f>
        <v>107.5</v>
      </c>
    </row>
    <row r="110" spans="1:26" x14ac:dyDescent="0.3">
      <c r="A110" t="s">
        <v>27</v>
      </c>
      <c r="B110">
        <f>COUNTIFS(Table2[Sub-Sector],Table3[[#This Row],[Sub-Sector]])</f>
        <v>4</v>
      </c>
      <c r="C110" s="1">
        <f>COUNTIFS(Table2[Sub-Sector],Table3[[#This Row],[Sub-Sector]],Table2[Uptrend],"Uptrend")/Table3[[#This Row],[Count]]</f>
        <v>0</v>
      </c>
      <c r="D110" s="1">
        <f>COUNTIFS(Table2[Sub-Sector],Table3[[#This Row],[Sub-Sector]],Table2[1W Return vs Nifty],"&gt;=5")/Table3[[#This Row],[Count]]</f>
        <v>0</v>
      </c>
      <c r="E110" s="1">
        <f>COUNTIFS(Table2[Sub-Sector],Table3[[#This Row],[Sub-Sector]],Table2[1M Return vs Nifty],"&gt;=5")/Table3[[#This Row],[Count]]</f>
        <v>0</v>
      </c>
      <c r="F110" s="1">
        <f>COUNTIFS(Table2[Sub-Sector],Table3[[#This Row],[Sub-Sector]],Table2[6M Return vs Nifty],"&gt;=10")/Table3[[#This Row],[Count]]</f>
        <v>0.25</v>
      </c>
      <c r="G110" s="1">
        <f>COUNTIFS(Table2[Sub-Sector],Table3[[#This Row],[Sub-Sector]],Table2[1Y Return vs Nifty],"&gt;=10")/Table3[[#This Row],[Count]]</f>
        <v>0.25</v>
      </c>
      <c r="H110" s="1">
        <f>COUNTIFS(Table2[Sub-Sector],Table3[[#This Row],[Sub-Sector]],Table2[RSI Exponential â€“ 14D],"&gt;=50")/Table3[[#This Row],[Count]]</f>
        <v>0</v>
      </c>
      <c r="I110" s="1">
        <f>COUNTIFS(Table2[Sub-Sector],Table3[[#This Row],[Sub-Sector]],Table2[Relative Volume],"&gt;=1")/Table3[[#This Row],[Count]]</f>
        <v>0</v>
      </c>
      <c r="J110" s="1">
        <f>COUNTIFS(Table2[Sub-Sector],Table3[[#This Row],[Sub-Sector]],Table2[% Away From Day Low],"&gt;=0.05")/Table3[[#This Row],[Count]]</f>
        <v>0</v>
      </c>
      <c r="K110" s="1">
        <f>COUNTIFS(Table2[Sub-Sector],Table3[[#This Row],[Sub-Sector]],Table2[% Away From Day High],"&lt;=0.05")/Table3[[#This Row],[Count]]</f>
        <v>1</v>
      </c>
      <c r="L110" s="1">
        <f>COUNTIFS(Table2[Sub-Sector],Table3[[#This Row],[Sub-Sector]],Table2[% Away From Current Week Low],"&gt;=0.05")/Table3[[#This Row],[Count]]</f>
        <v>0</v>
      </c>
      <c r="M110" s="1">
        <f>COUNTIFS(Table2[Sub-Sector],Table3[[#This Row],[Sub-Sector]],Table2[% Away From Current Week High],"&lt;=0.05")/Table3[[#This Row],[Count]]</f>
        <v>1</v>
      </c>
      <c r="N110" s="1">
        <f>COUNTIFS(Table2[Sub-Sector],Table3[[#This Row],[Sub-Sector]],Table2[% Away From Current Month Low],"&gt;=0.05")/Table3[[#This Row],[Count]]</f>
        <v>0</v>
      </c>
      <c r="O110" s="1">
        <f>COUNTIFS(Table2[Sub-Sector],Table3[[#This Row],[Sub-Sector]],Table2[% Away From Current Month High],"&lt;=0.05")/Table3[[#This Row],[Count]]</f>
        <v>0</v>
      </c>
      <c r="P110" s="1">
        <f>COUNTIFS(Table2[Sub-Sector],Table3[[#This Row],[Sub-Sector]],Table2[% Away From 52W High],"&lt;=10")/Table3[[#This Row],[Count]]</f>
        <v>0</v>
      </c>
      <c r="Q110" s="1">
        <f>COUNTIFS(Table2[Sub-Sector],Table3[[#This Row],[Sub-Sector]],Table2[% Away From 52W Low],"&gt;=10")/Table3[[#This Row],[Count]]</f>
        <v>0.25</v>
      </c>
      <c r="R110" s="1">
        <f>COUNTIFS(Table2[Sub-Sector],Table3[[#This Row],[Sub-Sector]],Table2[% Price above 20 EMA],"&gt;=0")/Table3[[#This Row],[Count]]</f>
        <v>0</v>
      </c>
      <c r="S110" s="1">
        <f>COUNTIFS(Table2[Sub-Sector],Table3[[#This Row],[Sub-Sector]],Table2[% Price above 50 EMA],"&gt;=0")/Table3[[#This Row],[Count]]</f>
        <v>0</v>
      </c>
      <c r="T110" s="1">
        <f>COUNTIFS(Table2[Sub-Sector],Table3[[#This Row],[Sub-Sector]],Table2[% Price above 200 EMA],"&gt;=0")/Table3[[#This Row],[Count]]</f>
        <v>0.25</v>
      </c>
      <c r="U110" s="1">
        <f>COUNTIFS(Table2[Sub-Sector],Table3[[#This Row],[Sub-Sector]],Table2[Rate of Change - Zone],"Positive")/Table3[[#This Row],[Count]]</f>
        <v>0</v>
      </c>
      <c r="V110" s="1">
        <f>COUNTIFS(Table2[Sub-Sector],Table3[[#This Row],[Sub-Sector]],Table2[Sharpe Ratio],"&gt;=0.10")/Table3[[#This Row],[Count]]</f>
        <v>0.25</v>
      </c>
      <c r="W1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589</v>
      </c>
      <c r="X110">
        <f>_xlfn.RANK.AVG(Table3[[#This Row],[Score]],Table3[Score],1)</f>
        <v>110</v>
      </c>
      <c r="Y1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328.5</v>
      </c>
      <c r="Z110">
        <f>_xlfn.RANK.AVG(Table3[[#This Row],[Score 2 ]],Table3[[Score 2 ]],1)</f>
        <v>109</v>
      </c>
    </row>
    <row r="111" spans="1:26" x14ac:dyDescent="0.3">
      <c r="A111" t="s">
        <v>886</v>
      </c>
      <c r="B111">
        <f>COUNTIFS(Table2[Sub-Sector],Table3[[#This Row],[Sub-Sector]])</f>
        <v>2</v>
      </c>
      <c r="C111" s="1">
        <f>COUNTIFS(Table2[Sub-Sector],Table3[[#This Row],[Sub-Sector]],Table2[Uptrend],"Uptrend")/Table3[[#This Row],[Count]]</f>
        <v>0</v>
      </c>
      <c r="D111" s="1">
        <f>COUNTIFS(Table2[Sub-Sector],Table3[[#This Row],[Sub-Sector]],Table2[1W Return vs Nifty],"&gt;=5")/Table3[[#This Row],[Count]]</f>
        <v>0</v>
      </c>
      <c r="E111" s="1">
        <f>COUNTIFS(Table2[Sub-Sector],Table3[[#This Row],[Sub-Sector]],Table2[1M Return vs Nifty],"&gt;=5")/Table3[[#This Row],[Count]]</f>
        <v>0</v>
      </c>
      <c r="F111" s="1">
        <f>COUNTIFS(Table2[Sub-Sector],Table3[[#This Row],[Sub-Sector]],Table2[6M Return vs Nifty],"&gt;=10")/Table3[[#This Row],[Count]]</f>
        <v>0</v>
      </c>
      <c r="G111" s="1">
        <f>COUNTIFS(Table2[Sub-Sector],Table3[[#This Row],[Sub-Sector]],Table2[1Y Return vs Nifty],"&gt;=10")/Table3[[#This Row],[Count]]</f>
        <v>0</v>
      </c>
      <c r="H111" s="1">
        <f>COUNTIFS(Table2[Sub-Sector],Table3[[#This Row],[Sub-Sector]],Table2[RSI Exponential â€“ 14D],"&gt;=50")/Table3[[#This Row],[Count]]</f>
        <v>0.5</v>
      </c>
      <c r="I111" s="1">
        <f>COUNTIFS(Table2[Sub-Sector],Table3[[#This Row],[Sub-Sector]],Table2[Relative Volume],"&gt;=1")/Table3[[#This Row],[Count]]</f>
        <v>0</v>
      </c>
      <c r="J111" s="1">
        <f>COUNTIFS(Table2[Sub-Sector],Table3[[#This Row],[Sub-Sector]],Table2[% Away From Day Low],"&gt;=0.05")/Table3[[#This Row],[Count]]</f>
        <v>0</v>
      </c>
      <c r="K111" s="1">
        <f>COUNTIFS(Table2[Sub-Sector],Table3[[#This Row],[Sub-Sector]],Table2[% Away From Day High],"&lt;=0.05")/Table3[[#This Row],[Count]]</f>
        <v>1</v>
      </c>
      <c r="L111" s="1">
        <f>COUNTIFS(Table2[Sub-Sector],Table3[[#This Row],[Sub-Sector]],Table2[% Away From Current Week Low],"&gt;=0.05")/Table3[[#This Row],[Count]]</f>
        <v>0</v>
      </c>
      <c r="M111" s="1">
        <f>COUNTIFS(Table2[Sub-Sector],Table3[[#This Row],[Sub-Sector]],Table2[% Away From Current Week High],"&lt;=0.05")/Table3[[#This Row],[Count]]</f>
        <v>1</v>
      </c>
      <c r="N111" s="1">
        <f>COUNTIFS(Table2[Sub-Sector],Table3[[#This Row],[Sub-Sector]],Table2[% Away From Current Month Low],"&gt;=0.05")/Table3[[#This Row],[Count]]</f>
        <v>0.5</v>
      </c>
      <c r="O111" s="1">
        <f>COUNTIFS(Table2[Sub-Sector],Table3[[#This Row],[Sub-Sector]],Table2[% Away From Current Month High],"&lt;=0.05")/Table3[[#This Row],[Count]]</f>
        <v>0.5</v>
      </c>
      <c r="P111" s="1">
        <f>COUNTIFS(Table2[Sub-Sector],Table3[[#This Row],[Sub-Sector]],Table2[% Away From 52W High],"&lt;=10")/Table3[[#This Row],[Count]]</f>
        <v>0</v>
      </c>
      <c r="Q111" s="1">
        <f>COUNTIFS(Table2[Sub-Sector],Table3[[#This Row],[Sub-Sector]],Table2[% Away From 52W Low],"&gt;=10")/Table3[[#This Row],[Count]]</f>
        <v>0.5</v>
      </c>
      <c r="R111" s="1">
        <f>COUNTIFS(Table2[Sub-Sector],Table3[[#This Row],[Sub-Sector]],Table2[% Price above 20 EMA],"&gt;=0")/Table3[[#This Row],[Count]]</f>
        <v>0.5</v>
      </c>
      <c r="S111" s="1">
        <f>COUNTIFS(Table2[Sub-Sector],Table3[[#This Row],[Sub-Sector]],Table2[% Price above 50 EMA],"&gt;=0")/Table3[[#This Row],[Count]]</f>
        <v>0.5</v>
      </c>
      <c r="T111" s="1">
        <f>COUNTIFS(Table2[Sub-Sector],Table3[[#This Row],[Sub-Sector]],Table2[% Price above 200 EMA],"&gt;=0")/Table3[[#This Row],[Count]]</f>
        <v>0.5</v>
      </c>
      <c r="U111" s="1">
        <f>COUNTIFS(Table2[Sub-Sector],Table3[[#This Row],[Sub-Sector]],Table2[Rate of Change - Zone],"Positive")/Table3[[#This Row],[Count]]</f>
        <v>0.5</v>
      </c>
      <c r="V111" s="1">
        <f>COUNTIFS(Table2[Sub-Sector],Table3[[#This Row],[Sub-Sector]],Table2[Sharpe Ratio],"&gt;=0.10")/Table3[[#This Row],[Count]]</f>
        <v>0.5</v>
      </c>
      <c r="W1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594.5</v>
      </c>
      <c r="X111">
        <f>_xlfn.RANK.AVG(Table3[[#This Row],[Score]],Table3[Score],1)</f>
        <v>111</v>
      </c>
      <c r="Y1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334</v>
      </c>
      <c r="Z111">
        <f>_xlfn.RANK.AVG(Table3[[#This Row],[Score 2 ]],Table3[[Score 2 ]],1)</f>
        <v>110</v>
      </c>
    </row>
    <row r="112" spans="1:26" x14ac:dyDescent="0.3">
      <c r="A112" t="s">
        <v>43</v>
      </c>
      <c r="B112">
        <f>COUNTIFS(Table2[Sub-Sector],Table3[[#This Row],[Sub-Sector]])</f>
        <v>3</v>
      </c>
      <c r="C112" s="1">
        <f>COUNTIFS(Table2[Sub-Sector],Table3[[#This Row],[Sub-Sector]],Table2[Uptrend],"Uptrend")/Table3[[#This Row],[Count]]</f>
        <v>0</v>
      </c>
      <c r="D112" s="1">
        <f>COUNTIFS(Table2[Sub-Sector],Table3[[#This Row],[Sub-Sector]],Table2[1W Return vs Nifty],"&gt;=5")/Table3[[#This Row],[Count]]</f>
        <v>0</v>
      </c>
      <c r="E112" s="1">
        <f>COUNTIFS(Table2[Sub-Sector],Table3[[#This Row],[Sub-Sector]],Table2[1M Return vs Nifty],"&gt;=5")/Table3[[#This Row],[Count]]</f>
        <v>0</v>
      </c>
      <c r="F112" s="1">
        <f>COUNTIFS(Table2[Sub-Sector],Table3[[#This Row],[Sub-Sector]],Table2[6M Return vs Nifty],"&gt;=10")/Table3[[#This Row],[Count]]</f>
        <v>0</v>
      </c>
      <c r="G112" s="1">
        <f>COUNTIFS(Table2[Sub-Sector],Table3[[#This Row],[Sub-Sector]],Table2[1Y Return vs Nifty],"&gt;=10")/Table3[[#This Row],[Count]]</f>
        <v>0</v>
      </c>
      <c r="H112" s="1">
        <f>COUNTIFS(Table2[Sub-Sector],Table3[[#This Row],[Sub-Sector]],Table2[RSI Exponential â€“ 14D],"&gt;=50")/Table3[[#This Row],[Count]]</f>
        <v>0</v>
      </c>
      <c r="I112" s="1">
        <f>COUNTIFS(Table2[Sub-Sector],Table3[[#This Row],[Sub-Sector]],Table2[Relative Volume],"&gt;=1")/Table3[[#This Row],[Count]]</f>
        <v>0.33333333333333331</v>
      </c>
      <c r="J112" s="1">
        <f>COUNTIFS(Table2[Sub-Sector],Table3[[#This Row],[Sub-Sector]],Table2[% Away From Day Low],"&gt;=0.05")/Table3[[#This Row],[Count]]</f>
        <v>0</v>
      </c>
      <c r="K112" s="1">
        <f>COUNTIFS(Table2[Sub-Sector],Table3[[#This Row],[Sub-Sector]],Table2[% Away From Day High],"&lt;=0.05")/Table3[[#This Row],[Count]]</f>
        <v>1</v>
      </c>
      <c r="L112" s="1">
        <f>COUNTIFS(Table2[Sub-Sector],Table3[[#This Row],[Sub-Sector]],Table2[% Away From Current Week Low],"&gt;=0.05")/Table3[[#This Row],[Count]]</f>
        <v>0</v>
      </c>
      <c r="M112" s="1">
        <f>COUNTIFS(Table2[Sub-Sector],Table3[[#This Row],[Sub-Sector]],Table2[% Away From Current Week High],"&lt;=0.05")/Table3[[#This Row],[Count]]</f>
        <v>1</v>
      </c>
      <c r="N112" s="1">
        <f>COUNTIFS(Table2[Sub-Sector],Table3[[#This Row],[Sub-Sector]],Table2[% Away From Current Month Low],"&gt;=0.05")/Table3[[#This Row],[Count]]</f>
        <v>0</v>
      </c>
      <c r="O112" s="1">
        <f>COUNTIFS(Table2[Sub-Sector],Table3[[#This Row],[Sub-Sector]],Table2[% Away From Current Month High],"&lt;=0.05")/Table3[[#This Row],[Count]]</f>
        <v>0</v>
      </c>
      <c r="P112" s="1">
        <f>COUNTIFS(Table2[Sub-Sector],Table3[[#This Row],[Sub-Sector]],Table2[% Away From 52W High],"&lt;=10")/Table3[[#This Row],[Count]]</f>
        <v>0</v>
      </c>
      <c r="Q112" s="1">
        <f>COUNTIFS(Table2[Sub-Sector],Table3[[#This Row],[Sub-Sector]],Table2[% Away From 52W Low],"&gt;=10")/Table3[[#This Row],[Count]]</f>
        <v>1</v>
      </c>
      <c r="R112" s="1">
        <f>COUNTIFS(Table2[Sub-Sector],Table3[[#This Row],[Sub-Sector]],Table2[% Price above 20 EMA],"&gt;=0")/Table3[[#This Row],[Count]]</f>
        <v>0</v>
      </c>
      <c r="S112" s="1">
        <f>COUNTIFS(Table2[Sub-Sector],Table3[[#This Row],[Sub-Sector]],Table2[% Price above 50 EMA],"&gt;=0")/Table3[[#This Row],[Count]]</f>
        <v>0</v>
      </c>
      <c r="T112" s="1">
        <f>COUNTIFS(Table2[Sub-Sector],Table3[[#This Row],[Sub-Sector]],Table2[% Price above 200 EMA],"&gt;=0")/Table3[[#This Row],[Count]]</f>
        <v>0</v>
      </c>
      <c r="U112" s="1">
        <f>COUNTIFS(Table2[Sub-Sector],Table3[[#This Row],[Sub-Sector]],Table2[Rate of Change - Zone],"Positive")/Table3[[#This Row],[Count]]</f>
        <v>0</v>
      </c>
      <c r="V112" s="1">
        <f>COUNTIFS(Table2[Sub-Sector],Table3[[#This Row],[Sub-Sector]],Table2[Sharpe Ratio],"&gt;=0.10")/Table3[[#This Row],[Count]]</f>
        <v>0.33333333333333331</v>
      </c>
      <c r="W1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609.5</v>
      </c>
      <c r="X112">
        <f>_xlfn.RANK.AVG(Table3[[#This Row],[Score]],Table3[Score],1)</f>
        <v>112</v>
      </c>
      <c r="Y1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349</v>
      </c>
      <c r="Z112">
        <f>_xlfn.RANK.AVG(Table3[[#This Row],[Score 2 ]],Table3[[Score 2 ]],1)</f>
        <v>111</v>
      </c>
    </row>
    <row r="113" spans="1:26" x14ac:dyDescent="0.3">
      <c r="A113" t="s">
        <v>105</v>
      </c>
      <c r="B113">
        <f>COUNTIFS(Table2[Sub-Sector],Table3[[#This Row],[Sub-Sector]])</f>
        <v>4</v>
      </c>
      <c r="C113" s="1">
        <f>COUNTIFS(Table2[Sub-Sector],Table3[[#This Row],[Sub-Sector]],Table2[Uptrend],"Uptrend")/Table3[[#This Row],[Count]]</f>
        <v>0.25</v>
      </c>
      <c r="D113" s="1">
        <f>COUNTIFS(Table2[Sub-Sector],Table3[[#This Row],[Sub-Sector]],Table2[1W Return vs Nifty],"&gt;=5")/Table3[[#This Row],[Count]]</f>
        <v>0</v>
      </c>
      <c r="E113" s="1">
        <f>COUNTIFS(Table2[Sub-Sector],Table3[[#This Row],[Sub-Sector]],Table2[1M Return vs Nifty],"&gt;=5")/Table3[[#This Row],[Count]]</f>
        <v>0</v>
      </c>
      <c r="F113" s="1">
        <f>COUNTIFS(Table2[Sub-Sector],Table3[[#This Row],[Sub-Sector]],Table2[6M Return vs Nifty],"&gt;=10")/Table3[[#This Row],[Count]]</f>
        <v>0</v>
      </c>
      <c r="G113" s="1">
        <f>COUNTIFS(Table2[Sub-Sector],Table3[[#This Row],[Sub-Sector]],Table2[1Y Return vs Nifty],"&gt;=10")/Table3[[#This Row],[Count]]</f>
        <v>0</v>
      </c>
      <c r="H113" s="1">
        <f>COUNTIFS(Table2[Sub-Sector],Table3[[#This Row],[Sub-Sector]],Table2[RSI Exponential â€“ 14D],"&gt;=50")/Table3[[#This Row],[Count]]</f>
        <v>0</v>
      </c>
      <c r="I113" s="1">
        <f>COUNTIFS(Table2[Sub-Sector],Table3[[#This Row],[Sub-Sector]],Table2[Relative Volume],"&gt;=1")/Table3[[#This Row],[Count]]</f>
        <v>0.25</v>
      </c>
      <c r="J113" s="1">
        <f>COUNTIFS(Table2[Sub-Sector],Table3[[#This Row],[Sub-Sector]],Table2[% Away From Day Low],"&gt;=0.05")/Table3[[#This Row],[Count]]</f>
        <v>0</v>
      </c>
      <c r="K113" s="1">
        <f>COUNTIFS(Table2[Sub-Sector],Table3[[#This Row],[Sub-Sector]],Table2[% Away From Day High],"&lt;=0.05")/Table3[[#This Row],[Count]]</f>
        <v>1</v>
      </c>
      <c r="L113" s="1">
        <f>COUNTIFS(Table2[Sub-Sector],Table3[[#This Row],[Sub-Sector]],Table2[% Away From Current Week Low],"&gt;=0.05")/Table3[[#This Row],[Count]]</f>
        <v>0</v>
      </c>
      <c r="M113" s="1">
        <f>COUNTIFS(Table2[Sub-Sector],Table3[[#This Row],[Sub-Sector]],Table2[% Away From Current Week High],"&lt;=0.05")/Table3[[#This Row],[Count]]</f>
        <v>1</v>
      </c>
      <c r="N113" s="1">
        <f>COUNTIFS(Table2[Sub-Sector],Table3[[#This Row],[Sub-Sector]],Table2[% Away From Current Month Low],"&gt;=0.05")/Table3[[#This Row],[Count]]</f>
        <v>0</v>
      </c>
      <c r="O113" s="1">
        <f>COUNTIFS(Table2[Sub-Sector],Table3[[#This Row],[Sub-Sector]],Table2[% Away From Current Month High],"&lt;=0.05")/Table3[[#This Row],[Count]]</f>
        <v>0</v>
      </c>
      <c r="P113" s="1">
        <f>COUNTIFS(Table2[Sub-Sector],Table3[[#This Row],[Sub-Sector]],Table2[% Away From 52W High],"&lt;=10")/Table3[[#This Row],[Count]]</f>
        <v>0</v>
      </c>
      <c r="Q113" s="1">
        <f>COUNTIFS(Table2[Sub-Sector],Table3[[#This Row],[Sub-Sector]],Table2[% Away From 52W Low],"&gt;=10")/Table3[[#This Row],[Count]]</f>
        <v>0.25</v>
      </c>
      <c r="R113" s="1">
        <f>COUNTIFS(Table2[Sub-Sector],Table3[[#This Row],[Sub-Sector]],Table2[% Price above 20 EMA],"&gt;=0")/Table3[[#This Row],[Count]]</f>
        <v>0</v>
      </c>
      <c r="S113" s="1">
        <f>COUNTIFS(Table2[Sub-Sector],Table3[[#This Row],[Sub-Sector]],Table2[% Price above 50 EMA],"&gt;=0")/Table3[[#This Row],[Count]]</f>
        <v>0</v>
      </c>
      <c r="T113" s="1">
        <f>COUNTIFS(Table2[Sub-Sector],Table3[[#This Row],[Sub-Sector]],Table2[% Price above 200 EMA],"&gt;=0")/Table3[[#This Row],[Count]]</f>
        <v>0.25</v>
      </c>
      <c r="U113" s="1">
        <f>COUNTIFS(Table2[Sub-Sector],Table3[[#This Row],[Sub-Sector]],Table2[Rate of Change - Zone],"Positive")/Table3[[#This Row],[Count]]</f>
        <v>0</v>
      </c>
      <c r="V113" s="1">
        <f>COUNTIFS(Table2[Sub-Sector],Table3[[#This Row],[Sub-Sector]],Table2[Sharpe Ratio],"&gt;=0.10")/Table3[[#This Row],[Count]]</f>
        <v>0</v>
      </c>
      <c r="W1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569.5</v>
      </c>
      <c r="X113">
        <f>_xlfn.RANK.AVG(Table3[[#This Row],[Score]],Table3[Score],1)</f>
        <v>89</v>
      </c>
      <c r="Y1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363</v>
      </c>
      <c r="Z113">
        <f>_xlfn.RANK.AVG(Table3[[#This Row],[Score 2 ]],Table3[[Score 2 ]],1)</f>
        <v>112</v>
      </c>
    </row>
    <row r="114" spans="1:26" x14ac:dyDescent="0.3">
      <c r="A114" t="s">
        <v>1475</v>
      </c>
      <c r="B114">
        <f>COUNTIFS(Table2[Sub-Sector],Table3[[#This Row],[Sub-Sector]])</f>
        <v>2</v>
      </c>
      <c r="C114" s="1">
        <f>COUNTIFS(Table2[Sub-Sector],Table3[[#This Row],[Sub-Sector]],Table2[Uptrend],"Uptrend")/Table3[[#This Row],[Count]]</f>
        <v>0</v>
      </c>
      <c r="D114" s="1">
        <f>COUNTIFS(Table2[Sub-Sector],Table3[[#This Row],[Sub-Sector]],Table2[1W Return vs Nifty],"&gt;=5")/Table3[[#This Row],[Count]]</f>
        <v>0</v>
      </c>
      <c r="E114" s="1">
        <f>COUNTIFS(Table2[Sub-Sector],Table3[[#This Row],[Sub-Sector]],Table2[1M Return vs Nifty],"&gt;=5")/Table3[[#This Row],[Count]]</f>
        <v>0</v>
      </c>
      <c r="F114" s="1">
        <f>COUNTIFS(Table2[Sub-Sector],Table3[[#This Row],[Sub-Sector]],Table2[6M Return vs Nifty],"&gt;=10")/Table3[[#This Row],[Count]]</f>
        <v>0</v>
      </c>
      <c r="G114" s="1">
        <f>COUNTIFS(Table2[Sub-Sector],Table3[[#This Row],[Sub-Sector]],Table2[1Y Return vs Nifty],"&gt;=10")/Table3[[#This Row],[Count]]</f>
        <v>0</v>
      </c>
      <c r="H114" s="1">
        <f>COUNTIFS(Table2[Sub-Sector],Table3[[#This Row],[Sub-Sector]],Table2[RSI Exponential â€“ 14D],"&gt;=50")/Table3[[#This Row],[Count]]</f>
        <v>0</v>
      </c>
      <c r="I114" s="1">
        <f>COUNTIFS(Table2[Sub-Sector],Table3[[#This Row],[Sub-Sector]],Table2[Relative Volume],"&gt;=1")/Table3[[#This Row],[Count]]</f>
        <v>0</v>
      </c>
      <c r="J114" s="1">
        <f>COUNTIFS(Table2[Sub-Sector],Table3[[#This Row],[Sub-Sector]],Table2[% Away From Day Low],"&gt;=0.05")/Table3[[#This Row],[Count]]</f>
        <v>0</v>
      </c>
      <c r="K114" s="1">
        <f>COUNTIFS(Table2[Sub-Sector],Table3[[#This Row],[Sub-Sector]],Table2[% Away From Day High],"&lt;=0.05")/Table3[[#This Row],[Count]]</f>
        <v>1</v>
      </c>
      <c r="L114" s="1">
        <f>COUNTIFS(Table2[Sub-Sector],Table3[[#This Row],[Sub-Sector]],Table2[% Away From Current Week Low],"&gt;=0.05")/Table3[[#This Row],[Count]]</f>
        <v>0</v>
      </c>
      <c r="M114" s="1">
        <f>COUNTIFS(Table2[Sub-Sector],Table3[[#This Row],[Sub-Sector]],Table2[% Away From Current Week High],"&lt;=0.05")/Table3[[#This Row],[Count]]</f>
        <v>1</v>
      </c>
      <c r="N114" s="1">
        <f>COUNTIFS(Table2[Sub-Sector],Table3[[#This Row],[Sub-Sector]],Table2[% Away From Current Month Low],"&gt;=0.05")/Table3[[#This Row],[Count]]</f>
        <v>0</v>
      </c>
      <c r="O114" s="1">
        <f>COUNTIFS(Table2[Sub-Sector],Table3[[#This Row],[Sub-Sector]],Table2[% Away From Current Month High],"&lt;=0.05")/Table3[[#This Row],[Count]]</f>
        <v>0</v>
      </c>
      <c r="P114" s="1">
        <f>COUNTIFS(Table2[Sub-Sector],Table3[[#This Row],[Sub-Sector]],Table2[% Away From 52W High],"&lt;=10")/Table3[[#This Row],[Count]]</f>
        <v>0</v>
      </c>
      <c r="Q114" s="1">
        <f>COUNTIFS(Table2[Sub-Sector],Table3[[#This Row],[Sub-Sector]],Table2[% Away From 52W Low],"&gt;=10")/Table3[[#This Row],[Count]]</f>
        <v>0.5</v>
      </c>
      <c r="R114" s="1">
        <f>COUNTIFS(Table2[Sub-Sector],Table3[[#This Row],[Sub-Sector]],Table2[% Price above 20 EMA],"&gt;=0")/Table3[[#This Row],[Count]]</f>
        <v>0</v>
      </c>
      <c r="S114" s="1">
        <f>COUNTIFS(Table2[Sub-Sector],Table3[[#This Row],[Sub-Sector]],Table2[% Price above 50 EMA],"&gt;=0")/Table3[[#This Row],[Count]]</f>
        <v>0</v>
      </c>
      <c r="T114" s="1">
        <f>COUNTIFS(Table2[Sub-Sector],Table3[[#This Row],[Sub-Sector]],Table2[% Price above 200 EMA],"&gt;=0")/Table3[[#This Row],[Count]]</f>
        <v>0</v>
      </c>
      <c r="U114" s="1">
        <f>COUNTIFS(Table2[Sub-Sector],Table3[[#This Row],[Sub-Sector]],Table2[Rate of Change - Zone],"Positive")/Table3[[#This Row],[Count]]</f>
        <v>0</v>
      </c>
      <c r="V114" s="1">
        <f>COUNTIFS(Table2[Sub-Sector],Table3[[#This Row],[Sub-Sector]],Table2[Sharpe Ratio],"&gt;=0.10")/Table3[[#This Row],[Count]]</f>
        <v>0</v>
      </c>
      <c r="W1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14">
        <f>_xlfn.RANK.AVG(Table3[[#This Row],[Score]],Table3[Score],1)</f>
        <v>119</v>
      </c>
      <c r="Y1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14">
        <f>_xlfn.RANK.AVG(Table3[[#This Row],[Score 2 ]],Table3[[Score 2 ]],1)</f>
        <v>119</v>
      </c>
    </row>
    <row r="115" spans="1:26" x14ac:dyDescent="0.3">
      <c r="A115" t="s">
        <v>626</v>
      </c>
      <c r="B115">
        <f>COUNTIFS(Table2[Sub-Sector],Table3[[#This Row],[Sub-Sector]])</f>
        <v>2</v>
      </c>
      <c r="C115" s="1">
        <f>COUNTIFS(Table2[Sub-Sector],Table3[[#This Row],[Sub-Sector]],Table2[Uptrend],"Uptrend")/Table3[[#This Row],[Count]]</f>
        <v>0</v>
      </c>
      <c r="D115" s="1">
        <f>COUNTIFS(Table2[Sub-Sector],Table3[[#This Row],[Sub-Sector]],Table2[1W Return vs Nifty],"&gt;=5")/Table3[[#This Row],[Count]]</f>
        <v>0</v>
      </c>
      <c r="E115" s="1">
        <f>COUNTIFS(Table2[Sub-Sector],Table3[[#This Row],[Sub-Sector]],Table2[1M Return vs Nifty],"&gt;=5")/Table3[[#This Row],[Count]]</f>
        <v>0</v>
      </c>
      <c r="F115" s="1">
        <f>COUNTIFS(Table2[Sub-Sector],Table3[[#This Row],[Sub-Sector]],Table2[6M Return vs Nifty],"&gt;=10")/Table3[[#This Row],[Count]]</f>
        <v>0</v>
      </c>
      <c r="G115" s="1">
        <f>COUNTIFS(Table2[Sub-Sector],Table3[[#This Row],[Sub-Sector]],Table2[1Y Return vs Nifty],"&gt;=10")/Table3[[#This Row],[Count]]</f>
        <v>0</v>
      </c>
      <c r="H115" s="1">
        <f>COUNTIFS(Table2[Sub-Sector],Table3[[#This Row],[Sub-Sector]],Table2[RSI Exponential â€“ 14D],"&gt;=50")/Table3[[#This Row],[Count]]</f>
        <v>0</v>
      </c>
      <c r="I115" s="1">
        <f>COUNTIFS(Table2[Sub-Sector],Table3[[#This Row],[Sub-Sector]],Table2[Relative Volume],"&gt;=1")/Table3[[#This Row],[Count]]</f>
        <v>0</v>
      </c>
      <c r="J115" s="1">
        <f>COUNTIFS(Table2[Sub-Sector],Table3[[#This Row],[Sub-Sector]],Table2[% Away From Day Low],"&gt;=0.05")/Table3[[#This Row],[Count]]</f>
        <v>0</v>
      </c>
      <c r="K115" s="1">
        <f>COUNTIFS(Table2[Sub-Sector],Table3[[#This Row],[Sub-Sector]],Table2[% Away From Day High],"&lt;=0.05")/Table3[[#This Row],[Count]]</f>
        <v>1</v>
      </c>
      <c r="L115" s="1">
        <f>COUNTIFS(Table2[Sub-Sector],Table3[[#This Row],[Sub-Sector]],Table2[% Away From Current Week Low],"&gt;=0.05")/Table3[[#This Row],[Count]]</f>
        <v>0</v>
      </c>
      <c r="M115" s="1">
        <f>COUNTIFS(Table2[Sub-Sector],Table3[[#This Row],[Sub-Sector]],Table2[% Away From Current Week High],"&lt;=0.05")/Table3[[#This Row],[Count]]</f>
        <v>1</v>
      </c>
      <c r="N115" s="1">
        <f>COUNTIFS(Table2[Sub-Sector],Table3[[#This Row],[Sub-Sector]],Table2[% Away From Current Month Low],"&gt;=0.05")/Table3[[#This Row],[Count]]</f>
        <v>0</v>
      </c>
      <c r="O115" s="1">
        <f>COUNTIFS(Table2[Sub-Sector],Table3[[#This Row],[Sub-Sector]],Table2[% Away From Current Month High],"&lt;=0.05")/Table3[[#This Row],[Count]]</f>
        <v>0</v>
      </c>
      <c r="P115" s="1">
        <f>COUNTIFS(Table2[Sub-Sector],Table3[[#This Row],[Sub-Sector]],Table2[% Away From 52W High],"&lt;=10")/Table3[[#This Row],[Count]]</f>
        <v>0</v>
      </c>
      <c r="Q115" s="1">
        <f>COUNTIFS(Table2[Sub-Sector],Table3[[#This Row],[Sub-Sector]],Table2[% Away From 52W Low],"&gt;=10")/Table3[[#This Row],[Count]]</f>
        <v>0.5</v>
      </c>
      <c r="R115" s="1">
        <f>COUNTIFS(Table2[Sub-Sector],Table3[[#This Row],[Sub-Sector]],Table2[% Price above 20 EMA],"&gt;=0")/Table3[[#This Row],[Count]]</f>
        <v>0</v>
      </c>
      <c r="S115" s="1">
        <f>COUNTIFS(Table2[Sub-Sector],Table3[[#This Row],[Sub-Sector]],Table2[% Price above 50 EMA],"&gt;=0")/Table3[[#This Row],[Count]]</f>
        <v>0</v>
      </c>
      <c r="T115" s="1">
        <f>COUNTIFS(Table2[Sub-Sector],Table3[[#This Row],[Sub-Sector]],Table2[% Price above 200 EMA],"&gt;=0")/Table3[[#This Row],[Count]]</f>
        <v>0</v>
      </c>
      <c r="U115" s="1">
        <f>COUNTIFS(Table2[Sub-Sector],Table3[[#This Row],[Sub-Sector]],Table2[Rate of Change - Zone],"Positive")/Table3[[#This Row],[Count]]</f>
        <v>0</v>
      </c>
      <c r="V115" s="1">
        <f>COUNTIFS(Table2[Sub-Sector],Table3[[#This Row],[Sub-Sector]],Table2[Sharpe Ratio],"&gt;=0.10")/Table3[[#This Row],[Count]]</f>
        <v>0</v>
      </c>
      <c r="W1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15">
        <f>_xlfn.RANK.AVG(Table3[[#This Row],[Score]],Table3[Score],1)</f>
        <v>119</v>
      </c>
      <c r="Y1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15">
        <f>_xlfn.RANK.AVG(Table3[[#This Row],[Score 2 ]],Table3[[Score 2 ]],1)</f>
        <v>119</v>
      </c>
    </row>
    <row r="116" spans="1:26" x14ac:dyDescent="0.3">
      <c r="A116" t="s">
        <v>308</v>
      </c>
      <c r="B116">
        <f>COUNTIFS(Table2[Sub-Sector],Table3[[#This Row],[Sub-Sector]])</f>
        <v>1</v>
      </c>
      <c r="C116" s="1">
        <f>COUNTIFS(Table2[Sub-Sector],Table3[[#This Row],[Sub-Sector]],Table2[Uptrend],"Uptrend")/Table3[[#This Row],[Count]]</f>
        <v>0</v>
      </c>
      <c r="D116" s="1">
        <f>COUNTIFS(Table2[Sub-Sector],Table3[[#This Row],[Sub-Sector]],Table2[1W Return vs Nifty],"&gt;=5")/Table3[[#This Row],[Count]]</f>
        <v>0</v>
      </c>
      <c r="E116" s="1">
        <f>COUNTIFS(Table2[Sub-Sector],Table3[[#This Row],[Sub-Sector]],Table2[1M Return vs Nifty],"&gt;=5")/Table3[[#This Row],[Count]]</f>
        <v>0</v>
      </c>
      <c r="F116" s="1">
        <f>COUNTIFS(Table2[Sub-Sector],Table3[[#This Row],[Sub-Sector]],Table2[6M Return vs Nifty],"&gt;=10")/Table3[[#This Row],[Count]]</f>
        <v>0</v>
      </c>
      <c r="G116" s="1">
        <f>COUNTIFS(Table2[Sub-Sector],Table3[[#This Row],[Sub-Sector]],Table2[1Y Return vs Nifty],"&gt;=10")/Table3[[#This Row],[Count]]</f>
        <v>0</v>
      </c>
      <c r="H116" s="1">
        <f>COUNTIFS(Table2[Sub-Sector],Table3[[#This Row],[Sub-Sector]],Table2[RSI Exponential â€“ 14D],"&gt;=50")/Table3[[#This Row],[Count]]</f>
        <v>0</v>
      </c>
      <c r="I116" s="1">
        <f>COUNTIFS(Table2[Sub-Sector],Table3[[#This Row],[Sub-Sector]],Table2[Relative Volume],"&gt;=1")/Table3[[#This Row],[Count]]</f>
        <v>0</v>
      </c>
      <c r="J116" s="1">
        <f>COUNTIFS(Table2[Sub-Sector],Table3[[#This Row],[Sub-Sector]],Table2[% Away From Day Low],"&gt;=0.05")/Table3[[#This Row],[Count]]</f>
        <v>0</v>
      </c>
      <c r="K116" s="1">
        <f>COUNTIFS(Table2[Sub-Sector],Table3[[#This Row],[Sub-Sector]],Table2[% Away From Day High],"&lt;=0.05")/Table3[[#This Row],[Count]]</f>
        <v>1</v>
      </c>
      <c r="L116" s="1">
        <f>COUNTIFS(Table2[Sub-Sector],Table3[[#This Row],[Sub-Sector]],Table2[% Away From Current Week Low],"&gt;=0.05")/Table3[[#This Row],[Count]]</f>
        <v>0</v>
      </c>
      <c r="M116" s="1">
        <f>COUNTIFS(Table2[Sub-Sector],Table3[[#This Row],[Sub-Sector]],Table2[% Away From Current Week High],"&lt;=0.05")/Table3[[#This Row],[Count]]</f>
        <v>1</v>
      </c>
      <c r="N116" s="1">
        <f>COUNTIFS(Table2[Sub-Sector],Table3[[#This Row],[Sub-Sector]],Table2[% Away From Current Month Low],"&gt;=0.05")/Table3[[#This Row],[Count]]</f>
        <v>0</v>
      </c>
      <c r="O116" s="1">
        <f>COUNTIFS(Table2[Sub-Sector],Table3[[#This Row],[Sub-Sector]],Table2[% Away From Current Month High],"&lt;=0.05")/Table3[[#This Row],[Count]]</f>
        <v>0</v>
      </c>
      <c r="P116" s="1">
        <f>COUNTIFS(Table2[Sub-Sector],Table3[[#This Row],[Sub-Sector]],Table2[% Away From 52W High],"&lt;=10")/Table3[[#This Row],[Count]]</f>
        <v>0</v>
      </c>
      <c r="Q116" s="1">
        <f>COUNTIFS(Table2[Sub-Sector],Table3[[#This Row],[Sub-Sector]],Table2[% Away From 52W Low],"&gt;=10")/Table3[[#This Row],[Count]]</f>
        <v>1</v>
      </c>
      <c r="R116" s="1">
        <f>COUNTIFS(Table2[Sub-Sector],Table3[[#This Row],[Sub-Sector]],Table2[% Price above 20 EMA],"&gt;=0")/Table3[[#This Row],[Count]]</f>
        <v>0</v>
      </c>
      <c r="S116" s="1">
        <f>COUNTIFS(Table2[Sub-Sector],Table3[[#This Row],[Sub-Sector]],Table2[% Price above 50 EMA],"&gt;=0")/Table3[[#This Row],[Count]]</f>
        <v>0</v>
      </c>
      <c r="T116" s="1">
        <f>COUNTIFS(Table2[Sub-Sector],Table3[[#This Row],[Sub-Sector]],Table2[% Price above 200 EMA],"&gt;=0")/Table3[[#This Row],[Count]]</f>
        <v>0</v>
      </c>
      <c r="U116" s="1">
        <f>COUNTIFS(Table2[Sub-Sector],Table3[[#This Row],[Sub-Sector]],Table2[Rate of Change - Zone],"Positive")/Table3[[#This Row],[Count]]</f>
        <v>0</v>
      </c>
      <c r="V116" s="1">
        <f>COUNTIFS(Table2[Sub-Sector],Table3[[#This Row],[Sub-Sector]],Table2[Sharpe Ratio],"&gt;=0.10")/Table3[[#This Row],[Count]]</f>
        <v>0</v>
      </c>
      <c r="W1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16">
        <f>_xlfn.RANK.AVG(Table3[[#This Row],[Score]],Table3[Score],1)</f>
        <v>119</v>
      </c>
      <c r="Y1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16">
        <f>_xlfn.RANK.AVG(Table3[[#This Row],[Score 2 ]],Table3[[Score 2 ]],1)</f>
        <v>119</v>
      </c>
    </row>
    <row r="117" spans="1:26" x14ac:dyDescent="0.3">
      <c r="A117" t="s">
        <v>527</v>
      </c>
      <c r="B117">
        <f>COUNTIFS(Table2[Sub-Sector],Table3[[#This Row],[Sub-Sector]])</f>
        <v>1</v>
      </c>
      <c r="C117" s="1">
        <f>COUNTIFS(Table2[Sub-Sector],Table3[[#This Row],[Sub-Sector]],Table2[Uptrend],"Uptrend")/Table3[[#This Row],[Count]]</f>
        <v>0</v>
      </c>
      <c r="D117" s="1">
        <f>COUNTIFS(Table2[Sub-Sector],Table3[[#This Row],[Sub-Sector]],Table2[1W Return vs Nifty],"&gt;=5")/Table3[[#This Row],[Count]]</f>
        <v>0</v>
      </c>
      <c r="E117" s="1">
        <f>COUNTIFS(Table2[Sub-Sector],Table3[[#This Row],[Sub-Sector]],Table2[1M Return vs Nifty],"&gt;=5")/Table3[[#This Row],[Count]]</f>
        <v>0</v>
      </c>
      <c r="F117" s="1">
        <f>COUNTIFS(Table2[Sub-Sector],Table3[[#This Row],[Sub-Sector]],Table2[6M Return vs Nifty],"&gt;=10")/Table3[[#This Row],[Count]]</f>
        <v>0</v>
      </c>
      <c r="G117" s="1">
        <f>COUNTIFS(Table2[Sub-Sector],Table3[[#This Row],[Sub-Sector]],Table2[1Y Return vs Nifty],"&gt;=10")/Table3[[#This Row],[Count]]</f>
        <v>0</v>
      </c>
      <c r="H117" s="1">
        <f>COUNTIFS(Table2[Sub-Sector],Table3[[#This Row],[Sub-Sector]],Table2[RSI Exponential â€“ 14D],"&gt;=50")/Table3[[#This Row],[Count]]</f>
        <v>0</v>
      </c>
      <c r="I117" s="1">
        <f>COUNTIFS(Table2[Sub-Sector],Table3[[#This Row],[Sub-Sector]],Table2[Relative Volume],"&gt;=1")/Table3[[#This Row],[Count]]</f>
        <v>0</v>
      </c>
      <c r="J117" s="1">
        <f>COUNTIFS(Table2[Sub-Sector],Table3[[#This Row],[Sub-Sector]],Table2[% Away From Day Low],"&gt;=0.05")/Table3[[#This Row],[Count]]</f>
        <v>0</v>
      </c>
      <c r="K117" s="1">
        <f>COUNTIFS(Table2[Sub-Sector],Table3[[#This Row],[Sub-Sector]],Table2[% Away From Day High],"&lt;=0.05")/Table3[[#This Row],[Count]]</f>
        <v>1</v>
      </c>
      <c r="L117" s="1">
        <f>COUNTIFS(Table2[Sub-Sector],Table3[[#This Row],[Sub-Sector]],Table2[% Away From Current Week Low],"&gt;=0.05")/Table3[[#This Row],[Count]]</f>
        <v>0</v>
      </c>
      <c r="M117" s="1">
        <f>COUNTIFS(Table2[Sub-Sector],Table3[[#This Row],[Sub-Sector]],Table2[% Away From Current Week High],"&lt;=0.05")/Table3[[#This Row],[Count]]</f>
        <v>1</v>
      </c>
      <c r="N117" s="1">
        <f>COUNTIFS(Table2[Sub-Sector],Table3[[#This Row],[Sub-Sector]],Table2[% Away From Current Month Low],"&gt;=0.05")/Table3[[#This Row],[Count]]</f>
        <v>0</v>
      </c>
      <c r="O117" s="1">
        <f>COUNTIFS(Table2[Sub-Sector],Table3[[#This Row],[Sub-Sector]],Table2[% Away From Current Month High],"&lt;=0.05")/Table3[[#This Row],[Count]]</f>
        <v>0</v>
      </c>
      <c r="P117" s="1">
        <f>COUNTIFS(Table2[Sub-Sector],Table3[[#This Row],[Sub-Sector]],Table2[% Away From 52W High],"&lt;=10")/Table3[[#This Row],[Count]]</f>
        <v>0</v>
      </c>
      <c r="Q117" s="1">
        <f>COUNTIFS(Table2[Sub-Sector],Table3[[#This Row],[Sub-Sector]],Table2[% Away From 52W Low],"&gt;=10")/Table3[[#This Row],[Count]]</f>
        <v>1</v>
      </c>
      <c r="R117" s="1">
        <f>COUNTIFS(Table2[Sub-Sector],Table3[[#This Row],[Sub-Sector]],Table2[% Price above 20 EMA],"&gt;=0")/Table3[[#This Row],[Count]]</f>
        <v>0</v>
      </c>
      <c r="S117" s="1">
        <f>COUNTIFS(Table2[Sub-Sector],Table3[[#This Row],[Sub-Sector]],Table2[% Price above 50 EMA],"&gt;=0")/Table3[[#This Row],[Count]]</f>
        <v>0</v>
      </c>
      <c r="T117" s="1">
        <f>COUNTIFS(Table2[Sub-Sector],Table3[[#This Row],[Sub-Sector]],Table2[% Price above 200 EMA],"&gt;=0")/Table3[[#This Row],[Count]]</f>
        <v>0</v>
      </c>
      <c r="U117" s="1">
        <f>COUNTIFS(Table2[Sub-Sector],Table3[[#This Row],[Sub-Sector]],Table2[Rate of Change - Zone],"Positive")/Table3[[#This Row],[Count]]</f>
        <v>0</v>
      </c>
      <c r="V117" s="1">
        <f>COUNTIFS(Table2[Sub-Sector],Table3[[#This Row],[Sub-Sector]],Table2[Sharpe Ratio],"&gt;=0.10")/Table3[[#This Row],[Count]]</f>
        <v>0</v>
      </c>
      <c r="W1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17">
        <f>_xlfn.RANK.AVG(Table3[[#This Row],[Score]],Table3[Score],1)</f>
        <v>119</v>
      </c>
      <c r="Y1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17">
        <f>_xlfn.RANK.AVG(Table3[[#This Row],[Score 2 ]],Table3[[Score 2 ]],1)</f>
        <v>119</v>
      </c>
    </row>
    <row r="118" spans="1:26" x14ac:dyDescent="0.3">
      <c r="A118" t="s">
        <v>540</v>
      </c>
      <c r="B118">
        <f>COUNTIFS(Table2[Sub-Sector],Table3[[#This Row],[Sub-Sector]])</f>
        <v>1</v>
      </c>
      <c r="C118" s="1">
        <f>COUNTIFS(Table2[Sub-Sector],Table3[[#This Row],[Sub-Sector]],Table2[Uptrend],"Uptrend")/Table3[[#This Row],[Count]]</f>
        <v>0</v>
      </c>
      <c r="D118" s="1">
        <f>COUNTIFS(Table2[Sub-Sector],Table3[[#This Row],[Sub-Sector]],Table2[1W Return vs Nifty],"&gt;=5")/Table3[[#This Row],[Count]]</f>
        <v>0</v>
      </c>
      <c r="E118" s="1">
        <f>COUNTIFS(Table2[Sub-Sector],Table3[[#This Row],[Sub-Sector]],Table2[1M Return vs Nifty],"&gt;=5")/Table3[[#This Row],[Count]]</f>
        <v>0</v>
      </c>
      <c r="F118" s="1">
        <f>COUNTIFS(Table2[Sub-Sector],Table3[[#This Row],[Sub-Sector]],Table2[6M Return vs Nifty],"&gt;=10")/Table3[[#This Row],[Count]]</f>
        <v>0</v>
      </c>
      <c r="G118" s="1">
        <f>COUNTIFS(Table2[Sub-Sector],Table3[[#This Row],[Sub-Sector]],Table2[1Y Return vs Nifty],"&gt;=10")/Table3[[#This Row],[Count]]</f>
        <v>0</v>
      </c>
      <c r="H118" s="1">
        <f>COUNTIFS(Table2[Sub-Sector],Table3[[#This Row],[Sub-Sector]],Table2[RSI Exponential â€“ 14D],"&gt;=50")/Table3[[#This Row],[Count]]</f>
        <v>0</v>
      </c>
      <c r="I118" s="1">
        <f>COUNTIFS(Table2[Sub-Sector],Table3[[#This Row],[Sub-Sector]],Table2[Relative Volume],"&gt;=1")/Table3[[#This Row],[Count]]</f>
        <v>0</v>
      </c>
      <c r="J118" s="1">
        <f>COUNTIFS(Table2[Sub-Sector],Table3[[#This Row],[Sub-Sector]],Table2[% Away From Day Low],"&gt;=0.05")/Table3[[#This Row],[Count]]</f>
        <v>0</v>
      </c>
      <c r="K118" s="1">
        <f>COUNTIFS(Table2[Sub-Sector],Table3[[#This Row],[Sub-Sector]],Table2[% Away From Day High],"&lt;=0.05")/Table3[[#This Row],[Count]]</f>
        <v>1</v>
      </c>
      <c r="L118" s="1">
        <f>COUNTIFS(Table2[Sub-Sector],Table3[[#This Row],[Sub-Sector]],Table2[% Away From Current Week Low],"&gt;=0.05")/Table3[[#This Row],[Count]]</f>
        <v>0</v>
      </c>
      <c r="M118" s="1">
        <f>COUNTIFS(Table2[Sub-Sector],Table3[[#This Row],[Sub-Sector]],Table2[% Away From Current Week High],"&lt;=0.05")/Table3[[#This Row],[Count]]</f>
        <v>1</v>
      </c>
      <c r="N118" s="1">
        <f>COUNTIFS(Table2[Sub-Sector],Table3[[#This Row],[Sub-Sector]],Table2[% Away From Current Month Low],"&gt;=0.05")/Table3[[#This Row],[Count]]</f>
        <v>0</v>
      </c>
      <c r="O118" s="1">
        <f>COUNTIFS(Table2[Sub-Sector],Table3[[#This Row],[Sub-Sector]],Table2[% Away From Current Month High],"&lt;=0.05")/Table3[[#This Row],[Count]]</f>
        <v>0</v>
      </c>
      <c r="P118" s="1">
        <f>COUNTIFS(Table2[Sub-Sector],Table3[[#This Row],[Sub-Sector]],Table2[% Away From 52W High],"&lt;=10")/Table3[[#This Row],[Count]]</f>
        <v>0</v>
      </c>
      <c r="Q118" s="1">
        <f>COUNTIFS(Table2[Sub-Sector],Table3[[#This Row],[Sub-Sector]],Table2[% Away From 52W Low],"&gt;=10")/Table3[[#This Row],[Count]]</f>
        <v>1</v>
      </c>
      <c r="R118" s="1">
        <f>COUNTIFS(Table2[Sub-Sector],Table3[[#This Row],[Sub-Sector]],Table2[% Price above 20 EMA],"&gt;=0")/Table3[[#This Row],[Count]]</f>
        <v>0</v>
      </c>
      <c r="S118" s="1">
        <f>COUNTIFS(Table2[Sub-Sector],Table3[[#This Row],[Sub-Sector]],Table2[% Price above 50 EMA],"&gt;=0")/Table3[[#This Row],[Count]]</f>
        <v>0</v>
      </c>
      <c r="T118" s="1">
        <f>COUNTIFS(Table2[Sub-Sector],Table3[[#This Row],[Sub-Sector]],Table2[% Price above 200 EMA],"&gt;=0")/Table3[[#This Row],[Count]]</f>
        <v>0</v>
      </c>
      <c r="U118" s="1">
        <f>COUNTIFS(Table2[Sub-Sector],Table3[[#This Row],[Sub-Sector]],Table2[Rate of Change - Zone],"Positive")/Table3[[#This Row],[Count]]</f>
        <v>0</v>
      </c>
      <c r="V118" s="1">
        <f>COUNTIFS(Table2[Sub-Sector],Table3[[#This Row],[Sub-Sector]],Table2[Sharpe Ratio],"&gt;=0.10")/Table3[[#This Row],[Count]]</f>
        <v>0</v>
      </c>
      <c r="W1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18">
        <f>_xlfn.RANK.AVG(Table3[[#This Row],[Score]],Table3[Score],1)</f>
        <v>119</v>
      </c>
      <c r="Y1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18">
        <f>_xlfn.RANK.AVG(Table3[[#This Row],[Score 2 ]],Table3[[Score 2 ]],1)</f>
        <v>119</v>
      </c>
    </row>
    <row r="119" spans="1:26" x14ac:dyDescent="0.3">
      <c r="A119" t="s">
        <v>974</v>
      </c>
      <c r="B119">
        <f>COUNTIFS(Table2[Sub-Sector],Table3[[#This Row],[Sub-Sector]])</f>
        <v>3</v>
      </c>
      <c r="C119" s="1">
        <f>COUNTIFS(Table2[Sub-Sector],Table3[[#This Row],[Sub-Sector]],Table2[Uptrend],"Uptrend")/Table3[[#This Row],[Count]]</f>
        <v>0</v>
      </c>
      <c r="D119" s="1">
        <f>COUNTIFS(Table2[Sub-Sector],Table3[[#This Row],[Sub-Sector]],Table2[1W Return vs Nifty],"&gt;=5")/Table3[[#This Row],[Count]]</f>
        <v>0</v>
      </c>
      <c r="E119" s="1">
        <f>COUNTIFS(Table2[Sub-Sector],Table3[[#This Row],[Sub-Sector]],Table2[1M Return vs Nifty],"&gt;=5")/Table3[[#This Row],[Count]]</f>
        <v>0</v>
      </c>
      <c r="F119" s="1">
        <f>COUNTIFS(Table2[Sub-Sector],Table3[[#This Row],[Sub-Sector]],Table2[6M Return vs Nifty],"&gt;=10")/Table3[[#This Row],[Count]]</f>
        <v>0</v>
      </c>
      <c r="G119" s="1">
        <f>COUNTIFS(Table2[Sub-Sector],Table3[[#This Row],[Sub-Sector]],Table2[1Y Return vs Nifty],"&gt;=10")/Table3[[#This Row],[Count]]</f>
        <v>0</v>
      </c>
      <c r="H119" s="1">
        <f>COUNTIFS(Table2[Sub-Sector],Table3[[#This Row],[Sub-Sector]],Table2[RSI Exponential â€“ 14D],"&gt;=50")/Table3[[#This Row],[Count]]</f>
        <v>0</v>
      </c>
      <c r="I119" s="1">
        <f>COUNTIFS(Table2[Sub-Sector],Table3[[#This Row],[Sub-Sector]],Table2[Relative Volume],"&gt;=1")/Table3[[#This Row],[Count]]</f>
        <v>0</v>
      </c>
      <c r="J119" s="1">
        <f>COUNTIFS(Table2[Sub-Sector],Table3[[#This Row],[Sub-Sector]],Table2[% Away From Day Low],"&gt;=0.05")/Table3[[#This Row],[Count]]</f>
        <v>0</v>
      </c>
      <c r="K119" s="1">
        <f>COUNTIFS(Table2[Sub-Sector],Table3[[#This Row],[Sub-Sector]],Table2[% Away From Day High],"&lt;=0.05")/Table3[[#This Row],[Count]]</f>
        <v>1</v>
      </c>
      <c r="L119" s="1">
        <f>COUNTIFS(Table2[Sub-Sector],Table3[[#This Row],[Sub-Sector]],Table2[% Away From Current Week Low],"&gt;=0.05")/Table3[[#This Row],[Count]]</f>
        <v>0</v>
      </c>
      <c r="M119" s="1">
        <f>COUNTIFS(Table2[Sub-Sector],Table3[[#This Row],[Sub-Sector]],Table2[% Away From Current Week High],"&lt;=0.05")/Table3[[#This Row],[Count]]</f>
        <v>1</v>
      </c>
      <c r="N119" s="1">
        <f>COUNTIFS(Table2[Sub-Sector],Table3[[#This Row],[Sub-Sector]],Table2[% Away From Current Month Low],"&gt;=0.05")/Table3[[#This Row],[Count]]</f>
        <v>0</v>
      </c>
      <c r="O119" s="1">
        <f>COUNTIFS(Table2[Sub-Sector],Table3[[#This Row],[Sub-Sector]],Table2[% Away From Current Month High],"&lt;=0.05")/Table3[[#This Row],[Count]]</f>
        <v>0</v>
      </c>
      <c r="P119" s="1">
        <f>COUNTIFS(Table2[Sub-Sector],Table3[[#This Row],[Sub-Sector]],Table2[% Away From 52W High],"&lt;=10")/Table3[[#This Row],[Count]]</f>
        <v>0</v>
      </c>
      <c r="Q119" s="1">
        <f>COUNTIFS(Table2[Sub-Sector],Table3[[#This Row],[Sub-Sector]],Table2[% Away From 52W Low],"&gt;=10")/Table3[[#This Row],[Count]]</f>
        <v>0.33333333333333331</v>
      </c>
      <c r="R119" s="1">
        <f>COUNTIFS(Table2[Sub-Sector],Table3[[#This Row],[Sub-Sector]],Table2[% Price above 20 EMA],"&gt;=0")/Table3[[#This Row],[Count]]</f>
        <v>0</v>
      </c>
      <c r="S119" s="1">
        <f>COUNTIFS(Table2[Sub-Sector],Table3[[#This Row],[Sub-Sector]],Table2[% Price above 50 EMA],"&gt;=0")/Table3[[#This Row],[Count]]</f>
        <v>0</v>
      </c>
      <c r="T119" s="1">
        <f>COUNTIFS(Table2[Sub-Sector],Table3[[#This Row],[Sub-Sector]],Table2[% Price above 200 EMA],"&gt;=0")/Table3[[#This Row],[Count]]</f>
        <v>0</v>
      </c>
      <c r="U119" s="1">
        <f>COUNTIFS(Table2[Sub-Sector],Table3[[#This Row],[Sub-Sector]],Table2[Rate of Change - Zone],"Positive")/Table3[[#This Row],[Count]]</f>
        <v>0</v>
      </c>
      <c r="V119" s="1">
        <f>COUNTIFS(Table2[Sub-Sector],Table3[[#This Row],[Sub-Sector]],Table2[Sharpe Ratio],"&gt;=0.10")/Table3[[#This Row],[Count]]</f>
        <v>0</v>
      </c>
      <c r="W1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19">
        <f>_xlfn.RANK.AVG(Table3[[#This Row],[Score]],Table3[Score],1)</f>
        <v>119</v>
      </c>
      <c r="Y1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19">
        <f>_xlfn.RANK.AVG(Table3[[#This Row],[Score 2 ]],Table3[[Score 2 ]],1)</f>
        <v>119</v>
      </c>
    </row>
    <row r="120" spans="1:26" x14ac:dyDescent="0.3">
      <c r="A120" t="s">
        <v>1458</v>
      </c>
      <c r="B120">
        <f>COUNTIFS(Table2[Sub-Sector],Table3[[#This Row],[Sub-Sector]])</f>
        <v>1</v>
      </c>
      <c r="C120" s="1">
        <f>COUNTIFS(Table2[Sub-Sector],Table3[[#This Row],[Sub-Sector]],Table2[Uptrend],"Uptrend")/Table3[[#This Row],[Count]]</f>
        <v>0</v>
      </c>
      <c r="D120" s="1">
        <f>COUNTIFS(Table2[Sub-Sector],Table3[[#This Row],[Sub-Sector]],Table2[1W Return vs Nifty],"&gt;=5")/Table3[[#This Row],[Count]]</f>
        <v>0</v>
      </c>
      <c r="E120" s="1">
        <f>COUNTIFS(Table2[Sub-Sector],Table3[[#This Row],[Sub-Sector]],Table2[1M Return vs Nifty],"&gt;=5")/Table3[[#This Row],[Count]]</f>
        <v>0</v>
      </c>
      <c r="F120" s="1">
        <f>COUNTIFS(Table2[Sub-Sector],Table3[[#This Row],[Sub-Sector]],Table2[6M Return vs Nifty],"&gt;=10")/Table3[[#This Row],[Count]]</f>
        <v>0</v>
      </c>
      <c r="G120" s="1">
        <f>COUNTIFS(Table2[Sub-Sector],Table3[[#This Row],[Sub-Sector]],Table2[1Y Return vs Nifty],"&gt;=10")/Table3[[#This Row],[Count]]</f>
        <v>0</v>
      </c>
      <c r="H120" s="1">
        <f>COUNTIFS(Table2[Sub-Sector],Table3[[#This Row],[Sub-Sector]],Table2[RSI Exponential â€“ 14D],"&gt;=50")/Table3[[#This Row],[Count]]</f>
        <v>0</v>
      </c>
      <c r="I120" s="1">
        <f>COUNTIFS(Table2[Sub-Sector],Table3[[#This Row],[Sub-Sector]],Table2[Relative Volume],"&gt;=1")/Table3[[#This Row],[Count]]</f>
        <v>0</v>
      </c>
      <c r="J120" s="1">
        <f>COUNTIFS(Table2[Sub-Sector],Table3[[#This Row],[Sub-Sector]],Table2[% Away From Day Low],"&gt;=0.05")/Table3[[#This Row],[Count]]</f>
        <v>0</v>
      </c>
      <c r="K120" s="1">
        <f>COUNTIFS(Table2[Sub-Sector],Table3[[#This Row],[Sub-Sector]],Table2[% Away From Day High],"&lt;=0.05")/Table3[[#This Row],[Count]]</f>
        <v>1</v>
      </c>
      <c r="L120" s="1">
        <f>COUNTIFS(Table2[Sub-Sector],Table3[[#This Row],[Sub-Sector]],Table2[% Away From Current Week Low],"&gt;=0.05")/Table3[[#This Row],[Count]]</f>
        <v>0</v>
      </c>
      <c r="M120" s="1">
        <f>COUNTIFS(Table2[Sub-Sector],Table3[[#This Row],[Sub-Sector]],Table2[% Away From Current Week High],"&lt;=0.05")/Table3[[#This Row],[Count]]</f>
        <v>1</v>
      </c>
      <c r="N120" s="1">
        <f>COUNTIFS(Table2[Sub-Sector],Table3[[#This Row],[Sub-Sector]],Table2[% Away From Current Month Low],"&gt;=0.05")/Table3[[#This Row],[Count]]</f>
        <v>0</v>
      </c>
      <c r="O120" s="1">
        <f>COUNTIFS(Table2[Sub-Sector],Table3[[#This Row],[Sub-Sector]],Table2[% Away From Current Month High],"&lt;=0.05")/Table3[[#This Row],[Count]]</f>
        <v>0</v>
      </c>
      <c r="P120" s="1">
        <f>COUNTIFS(Table2[Sub-Sector],Table3[[#This Row],[Sub-Sector]],Table2[% Away From 52W High],"&lt;=10")/Table3[[#This Row],[Count]]</f>
        <v>0</v>
      </c>
      <c r="Q120" s="1">
        <f>COUNTIFS(Table2[Sub-Sector],Table3[[#This Row],[Sub-Sector]],Table2[% Away From 52W Low],"&gt;=10")/Table3[[#This Row],[Count]]</f>
        <v>0</v>
      </c>
      <c r="R120" s="1">
        <f>COUNTIFS(Table2[Sub-Sector],Table3[[#This Row],[Sub-Sector]],Table2[% Price above 20 EMA],"&gt;=0")/Table3[[#This Row],[Count]]</f>
        <v>0</v>
      </c>
      <c r="S120" s="1">
        <f>COUNTIFS(Table2[Sub-Sector],Table3[[#This Row],[Sub-Sector]],Table2[% Price above 50 EMA],"&gt;=0")/Table3[[#This Row],[Count]]</f>
        <v>0</v>
      </c>
      <c r="T120" s="1">
        <f>COUNTIFS(Table2[Sub-Sector],Table3[[#This Row],[Sub-Sector]],Table2[% Price above 200 EMA],"&gt;=0")/Table3[[#This Row],[Count]]</f>
        <v>0</v>
      </c>
      <c r="U120" s="1">
        <f>COUNTIFS(Table2[Sub-Sector],Table3[[#This Row],[Sub-Sector]],Table2[Rate of Change - Zone],"Positive")/Table3[[#This Row],[Count]]</f>
        <v>0</v>
      </c>
      <c r="V120" s="1">
        <f>COUNTIFS(Table2[Sub-Sector],Table3[[#This Row],[Sub-Sector]],Table2[Sharpe Ratio],"&gt;=0.10")/Table3[[#This Row],[Count]]</f>
        <v>0</v>
      </c>
      <c r="W1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0">
        <f>_xlfn.RANK.AVG(Table3[[#This Row],[Score]],Table3[Score],1)</f>
        <v>119</v>
      </c>
      <c r="Y1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0">
        <f>_xlfn.RANK.AVG(Table3[[#This Row],[Score 2 ]],Table3[[Score 2 ]],1)</f>
        <v>119</v>
      </c>
    </row>
    <row r="121" spans="1:26" x14ac:dyDescent="0.3">
      <c r="A121" t="s">
        <v>1557</v>
      </c>
      <c r="B121">
        <f>COUNTIFS(Table2[Sub-Sector],Table3[[#This Row],[Sub-Sector]])</f>
        <v>1</v>
      </c>
      <c r="C121" s="1">
        <f>COUNTIFS(Table2[Sub-Sector],Table3[[#This Row],[Sub-Sector]],Table2[Uptrend],"Uptrend")/Table3[[#This Row],[Count]]</f>
        <v>0</v>
      </c>
      <c r="D121" s="1">
        <f>COUNTIFS(Table2[Sub-Sector],Table3[[#This Row],[Sub-Sector]],Table2[1W Return vs Nifty],"&gt;=5")/Table3[[#This Row],[Count]]</f>
        <v>0</v>
      </c>
      <c r="E121" s="1">
        <f>COUNTIFS(Table2[Sub-Sector],Table3[[#This Row],[Sub-Sector]],Table2[1M Return vs Nifty],"&gt;=5")/Table3[[#This Row],[Count]]</f>
        <v>0</v>
      </c>
      <c r="F121" s="1">
        <f>COUNTIFS(Table2[Sub-Sector],Table3[[#This Row],[Sub-Sector]],Table2[6M Return vs Nifty],"&gt;=10")/Table3[[#This Row],[Count]]</f>
        <v>0</v>
      </c>
      <c r="G121" s="1">
        <f>COUNTIFS(Table2[Sub-Sector],Table3[[#This Row],[Sub-Sector]],Table2[1Y Return vs Nifty],"&gt;=10")/Table3[[#This Row],[Count]]</f>
        <v>0</v>
      </c>
      <c r="H121" s="1">
        <f>COUNTIFS(Table2[Sub-Sector],Table3[[#This Row],[Sub-Sector]],Table2[RSI Exponential â€“ 14D],"&gt;=50")/Table3[[#This Row],[Count]]</f>
        <v>0</v>
      </c>
      <c r="I121" s="1">
        <f>COUNTIFS(Table2[Sub-Sector],Table3[[#This Row],[Sub-Sector]],Table2[Relative Volume],"&gt;=1")/Table3[[#This Row],[Count]]</f>
        <v>0</v>
      </c>
      <c r="J121" s="1">
        <f>COUNTIFS(Table2[Sub-Sector],Table3[[#This Row],[Sub-Sector]],Table2[% Away From Day Low],"&gt;=0.05")/Table3[[#This Row],[Count]]</f>
        <v>0</v>
      </c>
      <c r="K121" s="1">
        <f>COUNTIFS(Table2[Sub-Sector],Table3[[#This Row],[Sub-Sector]],Table2[% Away From Day High],"&lt;=0.05")/Table3[[#This Row],[Count]]</f>
        <v>1</v>
      </c>
      <c r="L121" s="1">
        <f>COUNTIFS(Table2[Sub-Sector],Table3[[#This Row],[Sub-Sector]],Table2[% Away From Current Week Low],"&gt;=0.05")/Table3[[#This Row],[Count]]</f>
        <v>0</v>
      </c>
      <c r="M121" s="1">
        <f>COUNTIFS(Table2[Sub-Sector],Table3[[#This Row],[Sub-Sector]],Table2[% Away From Current Week High],"&lt;=0.05")/Table3[[#This Row],[Count]]</f>
        <v>1</v>
      </c>
      <c r="N121" s="1">
        <f>COUNTIFS(Table2[Sub-Sector],Table3[[#This Row],[Sub-Sector]],Table2[% Away From Current Month Low],"&gt;=0.05")/Table3[[#This Row],[Count]]</f>
        <v>0</v>
      </c>
      <c r="O121" s="1">
        <f>COUNTIFS(Table2[Sub-Sector],Table3[[#This Row],[Sub-Sector]],Table2[% Away From Current Month High],"&lt;=0.05")/Table3[[#This Row],[Count]]</f>
        <v>0</v>
      </c>
      <c r="P121" s="1">
        <f>COUNTIFS(Table2[Sub-Sector],Table3[[#This Row],[Sub-Sector]],Table2[% Away From 52W High],"&lt;=10")/Table3[[#This Row],[Count]]</f>
        <v>0</v>
      </c>
      <c r="Q121" s="1">
        <f>COUNTIFS(Table2[Sub-Sector],Table3[[#This Row],[Sub-Sector]],Table2[% Away From 52W Low],"&gt;=10")/Table3[[#This Row],[Count]]</f>
        <v>1</v>
      </c>
      <c r="R121" s="1">
        <f>COUNTIFS(Table2[Sub-Sector],Table3[[#This Row],[Sub-Sector]],Table2[% Price above 20 EMA],"&gt;=0")/Table3[[#This Row],[Count]]</f>
        <v>0</v>
      </c>
      <c r="S121" s="1">
        <f>COUNTIFS(Table2[Sub-Sector],Table3[[#This Row],[Sub-Sector]],Table2[% Price above 50 EMA],"&gt;=0")/Table3[[#This Row],[Count]]</f>
        <v>0</v>
      </c>
      <c r="T121" s="1">
        <f>COUNTIFS(Table2[Sub-Sector],Table3[[#This Row],[Sub-Sector]],Table2[% Price above 200 EMA],"&gt;=0")/Table3[[#This Row],[Count]]</f>
        <v>0</v>
      </c>
      <c r="U121" s="1">
        <f>COUNTIFS(Table2[Sub-Sector],Table3[[#This Row],[Sub-Sector]],Table2[Rate of Change - Zone],"Positive")/Table3[[#This Row],[Count]]</f>
        <v>0</v>
      </c>
      <c r="V121" s="1">
        <f>COUNTIFS(Table2[Sub-Sector],Table3[[#This Row],[Sub-Sector]],Table2[Sharpe Ratio],"&gt;=0.10")/Table3[[#This Row],[Count]]</f>
        <v>0</v>
      </c>
      <c r="W1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1">
        <f>_xlfn.RANK.AVG(Table3[[#This Row],[Score]],Table3[Score],1)</f>
        <v>119</v>
      </c>
      <c r="Y1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1">
        <f>_xlfn.RANK.AVG(Table3[[#This Row],[Score 2 ]],Table3[[Score 2 ]],1)</f>
        <v>119</v>
      </c>
    </row>
    <row r="122" spans="1:26" x14ac:dyDescent="0.3">
      <c r="A122" t="s">
        <v>449</v>
      </c>
      <c r="B122">
        <f>COUNTIFS(Table2[Sub-Sector],Table3[[#This Row],[Sub-Sector]])</f>
        <v>1</v>
      </c>
      <c r="C122" s="1">
        <f>COUNTIFS(Table2[Sub-Sector],Table3[[#This Row],[Sub-Sector]],Table2[Uptrend],"Uptrend")/Table3[[#This Row],[Count]]</f>
        <v>0</v>
      </c>
      <c r="D122" s="1">
        <f>COUNTIFS(Table2[Sub-Sector],Table3[[#This Row],[Sub-Sector]],Table2[1W Return vs Nifty],"&gt;=5")/Table3[[#This Row],[Count]]</f>
        <v>0</v>
      </c>
      <c r="E122" s="1">
        <f>COUNTIFS(Table2[Sub-Sector],Table3[[#This Row],[Sub-Sector]],Table2[1M Return vs Nifty],"&gt;=5")/Table3[[#This Row],[Count]]</f>
        <v>0</v>
      </c>
      <c r="F122" s="1">
        <f>COUNTIFS(Table2[Sub-Sector],Table3[[#This Row],[Sub-Sector]],Table2[6M Return vs Nifty],"&gt;=10")/Table3[[#This Row],[Count]]</f>
        <v>0</v>
      </c>
      <c r="G122" s="1">
        <f>COUNTIFS(Table2[Sub-Sector],Table3[[#This Row],[Sub-Sector]],Table2[1Y Return vs Nifty],"&gt;=10")/Table3[[#This Row],[Count]]</f>
        <v>0</v>
      </c>
      <c r="H122" s="1">
        <f>COUNTIFS(Table2[Sub-Sector],Table3[[#This Row],[Sub-Sector]],Table2[RSI Exponential â€“ 14D],"&gt;=50")/Table3[[#This Row],[Count]]</f>
        <v>0</v>
      </c>
      <c r="I122" s="1">
        <f>COUNTIFS(Table2[Sub-Sector],Table3[[#This Row],[Sub-Sector]],Table2[Relative Volume],"&gt;=1")/Table3[[#This Row],[Count]]</f>
        <v>0</v>
      </c>
      <c r="J122" s="1">
        <f>COUNTIFS(Table2[Sub-Sector],Table3[[#This Row],[Sub-Sector]],Table2[% Away From Day Low],"&gt;=0.05")/Table3[[#This Row],[Count]]</f>
        <v>0</v>
      </c>
      <c r="K122" s="1">
        <f>COUNTIFS(Table2[Sub-Sector],Table3[[#This Row],[Sub-Sector]],Table2[% Away From Day High],"&lt;=0.05")/Table3[[#This Row],[Count]]</f>
        <v>1</v>
      </c>
      <c r="L122" s="1">
        <f>COUNTIFS(Table2[Sub-Sector],Table3[[#This Row],[Sub-Sector]],Table2[% Away From Current Week Low],"&gt;=0.05")/Table3[[#This Row],[Count]]</f>
        <v>0</v>
      </c>
      <c r="M122" s="1">
        <f>COUNTIFS(Table2[Sub-Sector],Table3[[#This Row],[Sub-Sector]],Table2[% Away From Current Week High],"&lt;=0.05")/Table3[[#This Row],[Count]]</f>
        <v>1</v>
      </c>
      <c r="N122" s="1">
        <f>COUNTIFS(Table2[Sub-Sector],Table3[[#This Row],[Sub-Sector]],Table2[% Away From Current Month Low],"&gt;=0.05")/Table3[[#This Row],[Count]]</f>
        <v>0</v>
      </c>
      <c r="O122" s="1">
        <f>COUNTIFS(Table2[Sub-Sector],Table3[[#This Row],[Sub-Sector]],Table2[% Away From Current Month High],"&lt;=0.05")/Table3[[#This Row],[Count]]</f>
        <v>0</v>
      </c>
      <c r="P122" s="1">
        <f>COUNTIFS(Table2[Sub-Sector],Table3[[#This Row],[Sub-Sector]],Table2[% Away From 52W High],"&lt;=10")/Table3[[#This Row],[Count]]</f>
        <v>0</v>
      </c>
      <c r="Q122" s="1">
        <f>COUNTIFS(Table2[Sub-Sector],Table3[[#This Row],[Sub-Sector]],Table2[% Away From 52W Low],"&gt;=10")/Table3[[#This Row],[Count]]</f>
        <v>1</v>
      </c>
      <c r="R122" s="1">
        <f>COUNTIFS(Table2[Sub-Sector],Table3[[#This Row],[Sub-Sector]],Table2[% Price above 20 EMA],"&gt;=0")/Table3[[#This Row],[Count]]</f>
        <v>0</v>
      </c>
      <c r="S122" s="1">
        <f>COUNTIFS(Table2[Sub-Sector],Table3[[#This Row],[Sub-Sector]],Table2[% Price above 50 EMA],"&gt;=0")/Table3[[#This Row],[Count]]</f>
        <v>0</v>
      </c>
      <c r="T122" s="1">
        <f>COUNTIFS(Table2[Sub-Sector],Table3[[#This Row],[Sub-Sector]],Table2[% Price above 200 EMA],"&gt;=0")/Table3[[#This Row],[Count]]</f>
        <v>0</v>
      </c>
      <c r="U122" s="1">
        <f>COUNTIFS(Table2[Sub-Sector],Table3[[#This Row],[Sub-Sector]],Table2[Rate of Change - Zone],"Positive")/Table3[[#This Row],[Count]]</f>
        <v>0</v>
      </c>
      <c r="V122" s="1">
        <f>COUNTIFS(Table2[Sub-Sector],Table3[[#This Row],[Sub-Sector]],Table2[Sharpe Ratio],"&gt;=0.10")/Table3[[#This Row],[Count]]</f>
        <v>0</v>
      </c>
      <c r="W1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2">
        <f>_xlfn.RANK.AVG(Table3[[#This Row],[Score]],Table3[Score],1)</f>
        <v>119</v>
      </c>
      <c r="Y1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2">
        <f>_xlfn.RANK.AVG(Table3[[#This Row],[Score 2 ]],Table3[[Score 2 ]],1)</f>
        <v>119</v>
      </c>
    </row>
    <row r="123" spans="1:26" x14ac:dyDescent="0.3">
      <c r="A123" t="s">
        <v>367</v>
      </c>
      <c r="B123">
        <f>COUNTIFS(Table2[Sub-Sector],Table3[[#This Row],[Sub-Sector]])</f>
        <v>1</v>
      </c>
      <c r="C123" s="1">
        <f>COUNTIFS(Table2[Sub-Sector],Table3[[#This Row],[Sub-Sector]],Table2[Uptrend],"Uptrend")/Table3[[#This Row],[Count]]</f>
        <v>0</v>
      </c>
      <c r="D123" s="1">
        <f>COUNTIFS(Table2[Sub-Sector],Table3[[#This Row],[Sub-Sector]],Table2[1W Return vs Nifty],"&gt;=5")/Table3[[#This Row],[Count]]</f>
        <v>0</v>
      </c>
      <c r="E123" s="1">
        <f>COUNTIFS(Table2[Sub-Sector],Table3[[#This Row],[Sub-Sector]],Table2[1M Return vs Nifty],"&gt;=5")/Table3[[#This Row],[Count]]</f>
        <v>0</v>
      </c>
      <c r="F123" s="1">
        <f>COUNTIFS(Table2[Sub-Sector],Table3[[#This Row],[Sub-Sector]],Table2[6M Return vs Nifty],"&gt;=10")/Table3[[#This Row],[Count]]</f>
        <v>0</v>
      </c>
      <c r="G123" s="1">
        <f>COUNTIFS(Table2[Sub-Sector],Table3[[#This Row],[Sub-Sector]],Table2[1Y Return vs Nifty],"&gt;=10")/Table3[[#This Row],[Count]]</f>
        <v>0</v>
      </c>
      <c r="H123" s="1">
        <f>COUNTIFS(Table2[Sub-Sector],Table3[[#This Row],[Sub-Sector]],Table2[RSI Exponential â€“ 14D],"&gt;=50")/Table3[[#This Row],[Count]]</f>
        <v>0</v>
      </c>
      <c r="I123" s="1">
        <f>COUNTIFS(Table2[Sub-Sector],Table3[[#This Row],[Sub-Sector]],Table2[Relative Volume],"&gt;=1")/Table3[[#This Row],[Count]]</f>
        <v>0</v>
      </c>
      <c r="J123" s="1">
        <f>COUNTIFS(Table2[Sub-Sector],Table3[[#This Row],[Sub-Sector]],Table2[% Away From Day Low],"&gt;=0.05")/Table3[[#This Row],[Count]]</f>
        <v>0</v>
      </c>
      <c r="K123" s="1">
        <f>COUNTIFS(Table2[Sub-Sector],Table3[[#This Row],[Sub-Sector]],Table2[% Away From Day High],"&lt;=0.05")/Table3[[#This Row],[Count]]</f>
        <v>1</v>
      </c>
      <c r="L123" s="1">
        <f>COUNTIFS(Table2[Sub-Sector],Table3[[#This Row],[Sub-Sector]],Table2[% Away From Current Week Low],"&gt;=0.05")/Table3[[#This Row],[Count]]</f>
        <v>0</v>
      </c>
      <c r="M123" s="1">
        <f>COUNTIFS(Table2[Sub-Sector],Table3[[#This Row],[Sub-Sector]],Table2[% Away From Current Week High],"&lt;=0.05")/Table3[[#This Row],[Count]]</f>
        <v>1</v>
      </c>
      <c r="N123" s="1">
        <f>COUNTIFS(Table2[Sub-Sector],Table3[[#This Row],[Sub-Sector]],Table2[% Away From Current Month Low],"&gt;=0.05")/Table3[[#This Row],[Count]]</f>
        <v>0</v>
      </c>
      <c r="O123" s="1">
        <f>COUNTIFS(Table2[Sub-Sector],Table3[[#This Row],[Sub-Sector]],Table2[% Away From Current Month High],"&lt;=0.05")/Table3[[#This Row],[Count]]</f>
        <v>1</v>
      </c>
      <c r="P123" s="1">
        <f>COUNTIFS(Table2[Sub-Sector],Table3[[#This Row],[Sub-Sector]],Table2[% Away From 52W High],"&lt;=10")/Table3[[#This Row],[Count]]</f>
        <v>0</v>
      </c>
      <c r="Q123" s="1">
        <f>COUNTIFS(Table2[Sub-Sector],Table3[[#This Row],[Sub-Sector]],Table2[% Away From 52W Low],"&gt;=10")/Table3[[#This Row],[Count]]</f>
        <v>0</v>
      </c>
      <c r="R123" s="1">
        <f>COUNTIFS(Table2[Sub-Sector],Table3[[#This Row],[Sub-Sector]],Table2[% Price above 20 EMA],"&gt;=0")/Table3[[#This Row],[Count]]</f>
        <v>0</v>
      </c>
      <c r="S123" s="1">
        <f>COUNTIFS(Table2[Sub-Sector],Table3[[#This Row],[Sub-Sector]],Table2[% Price above 50 EMA],"&gt;=0")/Table3[[#This Row],[Count]]</f>
        <v>0</v>
      </c>
      <c r="T123" s="1">
        <f>COUNTIFS(Table2[Sub-Sector],Table3[[#This Row],[Sub-Sector]],Table2[% Price above 200 EMA],"&gt;=0")/Table3[[#This Row],[Count]]</f>
        <v>0</v>
      </c>
      <c r="U123" s="1">
        <f>COUNTIFS(Table2[Sub-Sector],Table3[[#This Row],[Sub-Sector]],Table2[Rate of Change - Zone],"Positive")/Table3[[#This Row],[Count]]</f>
        <v>0</v>
      </c>
      <c r="V123" s="1">
        <f>COUNTIFS(Table2[Sub-Sector],Table3[[#This Row],[Sub-Sector]],Table2[Sharpe Ratio],"&gt;=0.10")/Table3[[#This Row],[Count]]</f>
        <v>0</v>
      </c>
      <c r="W1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3">
        <f>_xlfn.RANK.AVG(Table3[[#This Row],[Score]],Table3[Score],1)</f>
        <v>119</v>
      </c>
      <c r="Y1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3">
        <f>_xlfn.RANK.AVG(Table3[[#This Row],[Score 2 ]],Table3[[Score 2 ]],1)</f>
        <v>119</v>
      </c>
    </row>
    <row r="124" spans="1:26" x14ac:dyDescent="0.3">
      <c r="A124" t="s">
        <v>2003</v>
      </c>
      <c r="B124">
        <f>COUNTIFS(Table2[Sub-Sector],Table3[[#This Row],[Sub-Sector]])</f>
        <v>3</v>
      </c>
      <c r="C124" s="1">
        <f>COUNTIFS(Table2[Sub-Sector],Table3[[#This Row],[Sub-Sector]],Table2[Uptrend],"Uptrend")/Table3[[#This Row],[Count]]</f>
        <v>0</v>
      </c>
      <c r="D124" s="1">
        <f>COUNTIFS(Table2[Sub-Sector],Table3[[#This Row],[Sub-Sector]],Table2[1W Return vs Nifty],"&gt;=5")/Table3[[#This Row],[Count]]</f>
        <v>0</v>
      </c>
      <c r="E124" s="1">
        <f>COUNTIFS(Table2[Sub-Sector],Table3[[#This Row],[Sub-Sector]],Table2[1M Return vs Nifty],"&gt;=5")/Table3[[#This Row],[Count]]</f>
        <v>0</v>
      </c>
      <c r="F124" s="1">
        <f>COUNTIFS(Table2[Sub-Sector],Table3[[#This Row],[Sub-Sector]],Table2[6M Return vs Nifty],"&gt;=10")/Table3[[#This Row],[Count]]</f>
        <v>0</v>
      </c>
      <c r="G124" s="1">
        <f>COUNTIFS(Table2[Sub-Sector],Table3[[#This Row],[Sub-Sector]],Table2[1Y Return vs Nifty],"&gt;=10")/Table3[[#This Row],[Count]]</f>
        <v>0</v>
      </c>
      <c r="H124" s="1">
        <f>COUNTIFS(Table2[Sub-Sector],Table3[[#This Row],[Sub-Sector]],Table2[RSI Exponential â€“ 14D],"&gt;=50")/Table3[[#This Row],[Count]]</f>
        <v>0</v>
      </c>
      <c r="I124" s="1">
        <f>COUNTIFS(Table2[Sub-Sector],Table3[[#This Row],[Sub-Sector]],Table2[Relative Volume],"&gt;=1")/Table3[[#This Row],[Count]]</f>
        <v>0</v>
      </c>
      <c r="J124" s="1">
        <f>COUNTIFS(Table2[Sub-Sector],Table3[[#This Row],[Sub-Sector]],Table2[% Away From Day Low],"&gt;=0.05")/Table3[[#This Row],[Count]]</f>
        <v>0</v>
      </c>
      <c r="K124" s="1">
        <f>COUNTIFS(Table2[Sub-Sector],Table3[[#This Row],[Sub-Sector]],Table2[% Away From Day High],"&lt;=0.05")/Table3[[#This Row],[Count]]</f>
        <v>0.66666666666666663</v>
      </c>
      <c r="L124" s="1">
        <f>COUNTIFS(Table2[Sub-Sector],Table3[[#This Row],[Sub-Sector]],Table2[% Away From Current Week Low],"&gt;=0.05")/Table3[[#This Row],[Count]]</f>
        <v>0</v>
      </c>
      <c r="M124" s="1">
        <f>COUNTIFS(Table2[Sub-Sector],Table3[[#This Row],[Sub-Sector]],Table2[% Away From Current Week High],"&lt;=0.05")/Table3[[#This Row],[Count]]</f>
        <v>0.66666666666666663</v>
      </c>
      <c r="N124" s="1">
        <f>COUNTIFS(Table2[Sub-Sector],Table3[[#This Row],[Sub-Sector]],Table2[% Away From Current Month Low],"&gt;=0.05")/Table3[[#This Row],[Count]]</f>
        <v>0</v>
      </c>
      <c r="O124" s="1">
        <f>COUNTIFS(Table2[Sub-Sector],Table3[[#This Row],[Sub-Sector]],Table2[% Away From Current Month High],"&lt;=0.05")/Table3[[#This Row],[Count]]</f>
        <v>0</v>
      </c>
      <c r="P124" s="1">
        <f>COUNTIFS(Table2[Sub-Sector],Table3[[#This Row],[Sub-Sector]],Table2[% Away From 52W High],"&lt;=10")/Table3[[#This Row],[Count]]</f>
        <v>0</v>
      </c>
      <c r="Q124" s="1">
        <f>COUNTIFS(Table2[Sub-Sector],Table3[[#This Row],[Sub-Sector]],Table2[% Away From 52W Low],"&gt;=10")/Table3[[#This Row],[Count]]</f>
        <v>0</v>
      </c>
      <c r="R124" s="1">
        <f>COUNTIFS(Table2[Sub-Sector],Table3[[#This Row],[Sub-Sector]],Table2[% Price above 20 EMA],"&gt;=0")/Table3[[#This Row],[Count]]</f>
        <v>0</v>
      </c>
      <c r="S124" s="1">
        <f>COUNTIFS(Table2[Sub-Sector],Table3[[#This Row],[Sub-Sector]],Table2[% Price above 50 EMA],"&gt;=0")/Table3[[#This Row],[Count]]</f>
        <v>0</v>
      </c>
      <c r="T124" s="1">
        <f>COUNTIFS(Table2[Sub-Sector],Table3[[#This Row],[Sub-Sector]],Table2[% Price above 200 EMA],"&gt;=0")/Table3[[#This Row],[Count]]</f>
        <v>0</v>
      </c>
      <c r="U124" s="1">
        <f>COUNTIFS(Table2[Sub-Sector],Table3[[#This Row],[Sub-Sector]],Table2[Rate of Change - Zone],"Positive")/Table3[[#This Row],[Count]]</f>
        <v>0</v>
      </c>
      <c r="V124" s="1">
        <f>COUNTIFS(Table2[Sub-Sector],Table3[[#This Row],[Sub-Sector]],Table2[Sharpe Ratio],"&gt;=0.10")/Table3[[#This Row],[Count]]</f>
        <v>0</v>
      </c>
      <c r="W1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4">
        <f>_xlfn.RANK.AVG(Table3[[#This Row],[Score]],Table3[Score],1)</f>
        <v>119</v>
      </c>
      <c r="Y1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4">
        <f>_xlfn.RANK.AVG(Table3[[#This Row],[Score 2 ]],Table3[[Score 2 ]],1)</f>
        <v>119</v>
      </c>
    </row>
    <row r="125" spans="1:26" x14ac:dyDescent="0.3">
      <c r="A125" t="s">
        <v>2026</v>
      </c>
      <c r="B125">
        <f>COUNTIFS(Table2[Sub-Sector],Table3[[#This Row],[Sub-Sector]])</f>
        <v>1</v>
      </c>
      <c r="C125" s="1">
        <f>COUNTIFS(Table2[Sub-Sector],Table3[[#This Row],[Sub-Sector]],Table2[Uptrend],"Uptrend")/Table3[[#This Row],[Count]]</f>
        <v>0</v>
      </c>
      <c r="D125" s="1">
        <f>COUNTIFS(Table2[Sub-Sector],Table3[[#This Row],[Sub-Sector]],Table2[1W Return vs Nifty],"&gt;=5")/Table3[[#This Row],[Count]]</f>
        <v>0</v>
      </c>
      <c r="E125" s="1">
        <f>COUNTIFS(Table2[Sub-Sector],Table3[[#This Row],[Sub-Sector]],Table2[1M Return vs Nifty],"&gt;=5")/Table3[[#This Row],[Count]]</f>
        <v>0</v>
      </c>
      <c r="F125" s="1">
        <f>COUNTIFS(Table2[Sub-Sector],Table3[[#This Row],[Sub-Sector]],Table2[6M Return vs Nifty],"&gt;=10")/Table3[[#This Row],[Count]]</f>
        <v>0</v>
      </c>
      <c r="G125" s="1">
        <f>COUNTIFS(Table2[Sub-Sector],Table3[[#This Row],[Sub-Sector]],Table2[1Y Return vs Nifty],"&gt;=10")/Table3[[#This Row],[Count]]</f>
        <v>0</v>
      </c>
      <c r="H125" s="1">
        <f>COUNTIFS(Table2[Sub-Sector],Table3[[#This Row],[Sub-Sector]],Table2[RSI Exponential â€“ 14D],"&gt;=50")/Table3[[#This Row],[Count]]</f>
        <v>0</v>
      </c>
      <c r="I125" s="1">
        <f>COUNTIFS(Table2[Sub-Sector],Table3[[#This Row],[Sub-Sector]],Table2[Relative Volume],"&gt;=1")/Table3[[#This Row],[Count]]</f>
        <v>0</v>
      </c>
      <c r="J125" s="1">
        <f>COUNTIFS(Table2[Sub-Sector],Table3[[#This Row],[Sub-Sector]],Table2[% Away From Day Low],"&gt;=0.05")/Table3[[#This Row],[Count]]</f>
        <v>0</v>
      </c>
      <c r="K125" s="1">
        <f>COUNTIFS(Table2[Sub-Sector],Table3[[#This Row],[Sub-Sector]],Table2[% Away From Day High],"&lt;=0.05")/Table3[[#This Row],[Count]]</f>
        <v>1</v>
      </c>
      <c r="L125" s="1">
        <f>COUNTIFS(Table2[Sub-Sector],Table3[[#This Row],[Sub-Sector]],Table2[% Away From Current Week Low],"&gt;=0.05")/Table3[[#This Row],[Count]]</f>
        <v>0</v>
      </c>
      <c r="M125" s="1">
        <f>COUNTIFS(Table2[Sub-Sector],Table3[[#This Row],[Sub-Sector]],Table2[% Away From Current Week High],"&lt;=0.05")/Table3[[#This Row],[Count]]</f>
        <v>1</v>
      </c>
      <c r="N125" s="1">
        <f>COUNTIFS(Table2[Sub-Sector],Table3[[#This Row],[Sub-Sector]],Table2[% Away From Current Month Low],"&gt;=0.05")/Table3[[#This Row],[Count]]</f>
        <v>0</v>
      </c>
      <c r="O125" s="1">
        <f>COUNTIFS(Table2[Sub-Sector],Table3[[#This Row],[Sub-Sector]],Table2[% Away From Current Month High],"&lt;=0.05")/Table3[[#This Row],[Count]]</f>
        <v>0</v>
      </c>
      <c r="P125" s="1">
        <f>COUNTIFS(Table2[Sub-Sector],Table3[[#This Row],[Sub-Sector]],Table2[% Away From 52W High],"&lt;=10")/Table3[[#This Row],[Count]]</f>
        <v>0</v>
      </c>
      <c r="Q125" s="1">
        <f>COUNTIFS(Table2[Sub-Sector],Table3[[#This Row],[Sub-Sector]],Table2[% Away From 52W Low],"&gt;=10")/Table3[[#This Row],[Count]]</f>
        <v>0</v>
      </c>
      <c r="R125" s="1">
        <f>COUNTIFS(Table2[Sub-Sector],Table3[[#This Row],[Sub-Sector]],Table2[% Price above 20 EMA],"&gt;=0")/Table3[[#This Row],[Count]]</f>
        <v>0</v>
      </c>
      <c r="S125" s="1">
        <f>COUNTIFS(Table2[Sub-Sector],Table3[[#This Row],[Sub-Sector]],Table2[% Price above 50 EMA],"&gt;=0")/Table3[[#This Row],[Count]]</f>
        <v>0</v>
      </c>
      <c r="T125" s="1">
        <f>COUNTIFS(Table2[Sub-Sector],Table3[[#This Row],[Sub-Sector]],Table2[% Price above 200 EMA],"&gt;=0")/Table3[[#This Row],[Count]]</f>
        <v>0</v>
      </c>
      <c r="U125" s="1">
        <f>COUNTIFS(Table2[Sub-Sector],Table3[[#This Row],[Sub-Sector]],Table2[Rate of Change - Zone],"Positive")/Table3[[#This Row],[Count]]</f>
        <v>0</v>
      </c>
      <c r="V125" s="1">
        <f>COUNTIFS(Table2[Sub-Sector],Table3[[#This Row],[Sub-Sector]],Table2[Sharpe Ratio],"&gt;=0.10")/Table3[[#This Row],[Count]]</f>
        <v>0</v>
      </c>
      <c r="W1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5">
        <f>_xlfn.RANK.AVG(Table3[[#This Row],[Score]],Table3[Score],1)</f>
        <v>119</v>
      </c>
      <c r="Y1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5">
        <f>_xlfn.RANK.AVG(Table3[[#This Row],[Score 2 ]],Table3[[Score 2 ]],1)</f>
        <v>119</v>
      </c>
    </row>
    <row r="126" spans="1:26" x14ac:dyDescent="0.3">
      <c r="A126" t="s">
        <v>1296</v>
      </c>
      <c r="B126">
        <f>COUNTIFS(Table2[Sub-Sector],Table3[[#This Row],[Sub-Sector]])</f>
        <v>2</v>
      </c>
      <c r="C126" s="1">
        <f>COUNTIFS(Table2[Sub-Sector],Table3[[#This Row],[Sub-Sector]],Table2[Uptrend],"Uptrend")/Table3[[#This Row],[Count]]</f>
        <v>0</v>
      </c>
      <c r="D126" s="1">
        <f>COUNTIFS(Table2[Sub-Sector],Table3[[#This Row],[Sub-Sector]],Table2[1W Return vs Nifty],"&gt;=5")/Table3[[#This Row],[Count]]</f>
        <v>0</v>
      </c>
      <c r="E126" s="1">
        <f>COUNTIFS(Table2[Sub-Sector],Table3[[#This Row],[Sub-Sector]],Table2[1M Return vs Nifty],"&gt;=5")/Table3[[#This Row],[Count]]</f>
        <v>0</v>
      </c>
      <c r="F126" s="1">
        <f>COUNTIFS(Table2[Sub-Sector],Table3[[#This Row],[Sub-Sector]],Table2[6M Return vs Nifty],"&gt;=10")/Table3[[#This Row],[Count]]</f>
        <v>0</v>
      </c>
      <c r="G126" s="1">
        <f>COUNTIFS(Table2[Sub-Sector],Table3[[#This Row],[Sub-Sector]],Table2[1Y Return vs Nifty],"&gt;=10")/Table3[[#This Row],[Count]]</f>
        <v>0</v>
      </c>
      <c r="H126" s="1">
        <f>COUNTIFS(Table2[Sub-Sector],Table3[[#This Row],[Sub-Sector]],Table2[RSI Exponential â€“ 14D],"&gt;=50")/Table3[[#This Row],[Count]]</f>
        <v>0</v>
      </c>
      <c r="I126" s="1">
        <f>COUNTIFS(Table2[Sub-Sector],Table3[[#This Row],[Sub-Sector]],Table2[Relative Volume],"&gt;=1")/Table3[[#This Row],[Count]]</f>
        <v>0</v>
      </c>
      <c r="J126" s="1">
        <f>COUNTIFS(Table2[Sub-Sector],Table3[[#This Row],[Sub-Sector]],Table2[% Away From Day Low],"&gt;=0.05")/Table3[[#This Row],[Count]]</f>
        <v>0</v>
      </c>
      <c r="K126" s="1">
        <f>COUNTIFS(Table2[Sub-Sector],Table3[[#This Row],[Sub-Sector]],Table2[% Away From Day High],"&lt;=0.05")/Table3[[#This Row],[Count]]</f>
        <v>1</v>
      </c>
      <c r="L126" s="1">
        <f>COUNTIFS(Table2[Sub-Sector],Table3[[#This Row],[Sub-Sector]],Table2[% Away From Current Week Low],"&gt;=0.05")/Table3[[#This Row],[Count]]</f>
        <v>0</v>
      </c>
      <c r="M126" s="1">
        <f>COUNTIFS(Table2[Sub-Sector],Table3[[#This Row],[Sub-Sector]],Table2[% Away From Current Week High],"&lt;=0.05")/Table3[[#This Row],[Count]]</f>
        <v>1</v>
      </c>
      <c r="N126" s="1">
        <f>COUNTIFS(Table2[Sub-Sector],Table3[[#This Row],[Sub-Sector]],Table2[% Away From Current Month Low],"&gt;=0.05")/Table3[[#This Row],[Count]]</f>
        <v>0</v>
      </c>
      <c r="O126" s="1">
        <f>COUNTIFS(Table2[Sub-Sector],Table3[[#This Row],[Sub-Sector]],Table2[% Away From Current Month High],"&lt;=0.05")/Table3[[#This Row],[Count]]</f>
        <v>0</v>
      </c>
      <c r="P126" s="1">
        <f>COUNTIFS(Table2[Sub-Sector],Table3[[#This Row],[Sub-Sector]],Table2[% Away From 52W High],"&lt;=10")/Table3[[#This Row],[Count]]</f>
        <v>0</v>
      </c>
      <c r="Q126" s="1">
        <f>COUNTIFS(Table2[Sub-Sector],Table3[[#This Row],[Sub-Sector]],Table2[% Away From 52W Low],"&gt;=10")/Table3[[#This Row],[Count]]</f>
        <v>0</v>
      </c>
      <c r="R126" s="1">
        <f>COUNTIFS(Table2[Sub-Sector],Table3[[#This Row],[Sub-Sector]],Table2[% Price above 20 EMA],"&gt;=0")/Table3[[#This Row],[Count]]</f>
        <v>0</v>
      </c>
      <c r="S126" s="1">
        <f>COUNTIFS(Table2[Sub-Sector],Table3[[#This Row],[Sub-Sector]],Table2[% Price above 50 EMA],"&gt;=0")/Table3[[#This Row],[Count]]</f>
        <v>0</v>
      </c>
      <c r="T126" s="1">
        <f>COUNTIFS(Table2[Sub-Sector],Table3[[#This Row],[Sub-Sector]],Table2[% Price above 200 EMA],"&gt;=0")/Table3[[#This Row],[Count]]</f>
        <v>0</v>
      </c>
      <c r="U126" s="1">
        <f>COUNTIFS(Table2[Sub-Sector],Table3[[#This Row],[Sub-Sector]],Table2[Rate of Change - Zone],"Positive")/Table3[[#This Row],[Count]]</f>
        <v>0</v>
      </c>
      <c r="V126" s="1">
        <f>COUNTIFS(Table2[Sub-Sector],Table3[[#This Row],[Sub-Sector]],Table2[Sharpe Ratio],"&gt;=0.10")/Table3[[#This Row],[Count]]</f>
        <v>0</v>
      </c>
      <c r="W12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668.5</v>
      </c>
      <c r="X126">
        <f>_xlfn.RANK.AVG(Table3[[#This Row],[Score]],Table3[Score],1)</f>
        <v>119</v>
      </c>
      <c r="Y12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408</v>
      </c>
      <c r="Z126">
        <f>_xlfn.RANK.AVG(Table3[[#This Row],[Score 2 ]],Table3[[Score 2 ]],1)</f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552B-8CC3-43CE-BA92-9312EF6C8C71}">
  <dimension ref="A1:AV737"/>
  <sheetViews>
    <sheetView tabSelected="1" topLeftCell="AJ1" workbookViewId="0">
      <selection activeCell="AV2" sqref="AV2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37.109375" bestFit="1" customWidth="1"/>
    <col min="5" max="5" width="13" bestFit="1" customWidth="1"/>
    <col min="6" max="6" width="12.6640625" bestFit="1" customWidth="1"/>
    <col min="7" max="7" width="18.5546875" bestFit="1" customWidth="1"/>
    <col min="8" max="8" width="25.6640625" bestFit="1" customWidth="1"/>
    <col min="9" max="9" width="19.44140625" bestFit="1" customWidth="1"/>
    <col min="10" max="10" width="26.33203125" bestFit="1" customWidth="1"/>
    <col min="11" max="11" width="19.44140625" bestFit="1" customWidth="1"/>
    <col min="12" max="12" width="26.33203125" bestFit="1" customWidth="1"/>
    <col min="13" max="13" width="19.5546875" bestFit="1" customWidth="1"/>
    <col min="14" max="14" width="26.5546875" bestFit="1" customWidth="1"/>
    <col min="15" max="15" width="10.88671875" bestFit="1" customWidth="1"/>
    <col min="16" max="17" width="12" bestFit="1" customWidth="1"/>
    <col min="18" max="18" width="23.88671875" bestFit="1" customWidth="1"/>
    <col min="19" max="20" width="22.21875" bestFit="1" customWidth="1"/>
    <col min="21" max="21" width="23.33203125" bestFit="1" customWidth="1"/>
    <col min="22" max="22" width="17.6640625" bestFit="1" customWidth="1"/>
    <col min="23" max="23" width="10.33203125" bestFit="1" customWidth="1"/>
    <col min="24" max="24" width="10.6640625" bestFit="1" customWidth="1"/>
    <col min="25" max="25" width="19.44140625" bestFit="1" customWidth="1"/>
    <col min="26" max="26" width="19.88671875" bestFit="1" customWidth="1"/>
    <col min="27" max="27" width="20.109375" bestFit="1" customWidth="1"/>
    <col min="28" max="28" width="20.5546875" bestFit="1" customWidth="1"/>
    <col min="29" max="29" width="22.44140625" bestFit="1" customWidth="1"/>
    <col min="30" max="30" width="23" bestFit="1" customWidth="1"/>
    <col min="31" max="31" width="31.77734375" bestFit="1" customWidth="1"/>
    <col min="32" max="32" width="32.21875" bestFit="1" customWidth="1"/>
    <col min="33" max="33" width="32.44140625" bestFit="1" customWidth="1"/>
    <col min="34" max="34" width="32.88671875" bestFit="1" customWidth="1"/>
    <col min="35" max="35" width="23.77734375" bestFit="1" customWidth="1"/>
    <col min="36" max="36" width="23.33203125" bestFit="1" customWidth="1"/>
    <col min="37" max="37" width="19.33203125" bestFit="1" customWidth="1"/>
    <col min="38" max="38" width="29.6640625" bestFit="1" customWidth="1"/>
    <col min="39" max="39" width="35.77734375" bestFit="1" customWidth="1"/>
    <col min="40" max="40" width="16.21875" bestFit="1" customWidth="1"/>
    <col min="41" max="41" width="22.21875" bestFit="1" customWidth="1"/>
    <col min="42" max="42" width="14" bestFit="1" customWidth="1"/>
    <col min="43" max="43" width="21.109375" bestFit="1" customWidth="1"/>
    <col min="44" max="44" width="12.6640625" bestFit="1" customWidth="1"/>
    <col min="45" max="45" width="9.88671875" bestFit="1" customWidth="1"/>
    <col min="46" max="46" width="10.6640625" bestFit="1" customWidth="1"/>
    <col min="47" max="47" width="13.77734375" bestFit="1" customWidth="1"/>
    <col min="48" max="48" width="12" bestFit="1" customWidth="1"/>
  </cols>
  <sheetData>
    <row r="1" spans="1:48" x14ac:dyDescent="0.3">
      <c r="A1" t="s">
        <v>0</v>
      </c>
      <c r="B1" t="s">
        <v>1</v>
      </c>
      <c r="C1" t="s">
        <v>3099</v>
      </c>
      <c r="D1" t="s">
        <v>2</v>
      </c>
      <c r="E1" t="s">
        <v>3</v>
      </c>
      <c r="F1" t="s">
        <v>4</v>
      </c>
      <c r="G1" t="s">
        <v>5</v>
      </c>
      <c r="H1" t="s">
        <v>3122</v>
      </c>
      <c r="I1" t="s">
        <v>6</v>
      </c>
      <c r="J1" t="s">
        <v>3123</v>
      </c>
      <c r="K1" t="s">
        <v>7</v>
      </c>
      <c r="L1" t="s">
        <v>3124</v>
      </c>
      <c r="M1" t="s">
        <v>8</v>
      </c>
      <c r="N1" t="s">
        <v>3125</v>
      </c>
      <c r="O1" t="s">
        <v>3126</v>
      </c>
      <c r="P1" t="s">
        <v>9</v>
      </c>
      <c r="Q1" t="s">
        <v>10</v>
      </c>
      <c r="R1" t="s">
        <v>11</v>
      </c>
      <c r="S1" s="1" t="s">
        <v>3127</v>
      </c>
      <c r="T1" s="1" t="s">
        <v>3128</v>
      </c>
      <c r="U1" s="1" t="s">
        <v>3129</v>
      </c>
      <c r="V1" t="s">
        <v>12</v>
      </c>
      <c r="W1" t="s">
        <v>3130</v>
      </c>
      <c r="X1" t="s">
        <v>3131</v>
      </c>
      <c r="Y1" t="s">
        <v>3132</v>
      </c>
      <c r="Z1" t="s">
        <v>3133</v>
      </c>
      <c r="AA1" t="s">
        <v>3134</v>
      </c>
      <c r="AB1" t="s">
        <v>3135</v>
      </c>
      <c r="AC1" s="1" t="s">
        <v>3136</v>
      </c>
      <c r="AD1" s="1" t="s">
        <v>3137</v>
      </c>
      <c r="AE1" s="1" t="s">
        <v>3138</v>
      </c>
      <c r="AF1" s="1" t="s">
        <v>3139</v>
      </c>
      <c r="AG1" s="1" t="s">
        <v>3140</v>
      </c>
      <c r="AH1" s="1" t="s">
        <v>3141</v>
      </c>
      <c r="AI1" t="s">
        <v>13</v>
      </c>
      <c r="AJ1" t="s">
        <v>14</v>
      </c>
      <c r="AK1" t="s">
        <v>3142</v>
      </c>
      <c r="AL1" t="s">
        <v>3143</v>
      </c>
      <c r="AM1" t="s">
        <v>3144</v>
      </c>
      <c r="AN1" t="s">
        <v>3145</v>
      </c>
      <c r="AO1" t="s">
        <v>3146</v>
      </c>
      <c r="AP1" t="s">
        <v>15</v>
      </c>
      <c r="AQ1" s="2" t="s">
        <v>3150</v>
      </c>
      <c r="AR1" s="2" t="s">
        <v>3151</v>
      </c>
      <c r="AS1" s="2" t="s">
        <v>3152</v>
      </c>
      <c r="AT1" s="2" t="s">
        <v>3153</v>
      </c>
      <c r="AU1" s="2" t="s">
        <v>3154</v>
      </c>
      <c r="AV1" s="2" t="s">
        <v>3155</v>
      </c>
    </row>
    <row r="2" spans="1:48" x14ac:dyDescent="0.3">
      <c r="A2" t="s">
        <v>889</v>
      </c>
      <c r="B2" t="s">
        <v>890</v>
      </c>
      <c r="C2" t="s">
        <v>3111</v>
      </c>
      <c r="D2" t="s">
        <v>129</v>
      </c>
      <c r="E2">
        <v>16302.818744820001</v>
      </c>
      <c r="F2">
        <v>624.29999999999995</v>
      </c>
      <c r="G2">
        <v>150.23612763139101</v>
      </c>
      <c r="H2">
        <f>(Table2[[#This Row],[1Y Return vs Nifty]]-AVERAGE(Table2[1Y Return vs Nifty]))/_xlfn.STDEV.P(Table2[1Y Return vs Nifty])</f>
        <v>2.8087520747978463</v>
      </c>
      <c r="I2">
        <v>12.021369503043701</v>
      </c>
      <c r="J2">
        <f>(Table2[[#This Row],[1M Return vs Nifty]]-AVERAGE(Table2[1M Return vs Nifty]))/_xlfn.STDEV.P(Table2[1M Return vs Nifty])</f>
        <v>1.5448641685468436</v>
      </c>
      <c r="K2">
        <v>182.23619927974801</v>
      </c>
      <c r="L2">
        <f>(Table2[[#This Row],[6M Return vs Nifty]]-AVERAGE(Table2[6M Return vs Nifty]))/_xlfn.STDEV.P(Table2[6M Return vs Nifty])</f>
        <v>6.3962790240821237</v>
      </c>
      <c r="M2">
        <v>-6.0289947823493497</v>
      </c>
      <c r="N2">
        <f>(Table2[[#This Row],[1W Return vs Nifty]]-AVERAGE(Table2[1W Return vs Nifty]))/_xlfn.STDEV.P(Table2[1W Return vs Nifty])</f>
        <v>-1.1495507632159898</v>
      </c>
      <c r="O2">
        <v>628.96</v>
      </c>
      <c r="P2">
        <v>598.48593436830197</v>
      </c>
      <c r="Q2">
        <v>427.60055469060899</v>
      </c>
      <c r="R2">
        <v>44.838894126876298</v>
      </c>
      <c r="S2" s="1">
        <f>(Table2[[#This Row],[Close Price]]-Table2[[#This Row],[20D EMA]])/Table2[[#This Row],[20D EMA]]</f>
        <v>-7.4090562197915311E-3</v>
      </c>
      <c r="T2" s="1">
        <f>(Table2[[#This Row],[Close Price]]-Table2[[#This Row],[50D EMA]])/Table2[[#This Row],[50D EMA]]</f>
        <v>4.3132284568967463E-2</v>
      </c>
      <c r="U2" s="1">
        <f>(Table2[[#This Row],[Close Price]]-Table2[[#This Row],[200D EMA]])/Table2[[#This Row],[200D EMA]]</f>
        <v>0.46000746058833608</v>
      </c>
      <c r="V2">
        <v>0.99733678167819095</v>
      </c>
      <c r="W2">
        <v>610.9</v>
      </c>
      <c r="X2">
        <v>638</v>
      </c>
      <c r="Y2">
        <v>610.9</v>
      </c>
      <c r="Z2">
        <v>638</v>
      </c>
      <c r="AA2">
        <v>609.5</v>
      </c>
      <c r="AB2">
        <v>710</v>
      </c>
      <c r="AC2" s="1">
        <f>(Table2[[#This Row],[Close Price]]/Table2[[#This Row],[Day Low]])-1</f>
        <v>2.1934850220985291E-2</v>
      </c>
      <c r="AD2" s="1">
        <f>(Table2[[#This Row],[Day High]]/Table2[[#This Row],[Close Price]])-1</f>
        <v>2.1944577927278663E-2</v>
      </c>
      <c r="AE2" s="1">
        <f>(Table2[[#This Row],[Close Price]]/Table2[[#This Row],[Current Week Low]])-1</f>
        <v>2.1934850220985291E-2</v>
      </c>
      <c r="AF2" s="1">
        <f>(Table2[[#This Row],[Current Week High]]/Table2[[#This Row],[Close Price]])-1</f>
        <v>2.1944577927278663E-2</v>
      </c>
      <c r="AG2" s="1">
        <f>(Table2[[#This Row],[Close Price]]/Table2[[#This Row],[Current Month Low]])-1</f>
        <v>2.428219852337965E-2</v>
      </c>
      <c r="AH2" s="1">
        <f>(Table2[[#This Row],[Current Month High]]/Table2[[#This Row],[Close Price]])-1</f>
        <v>0.13727374659618774</v>
      </c>
      <c r="AI2">
        <v>13.7273746596187</v>
      </c>
      <c r="AJ2">
        <v>325.54786817081799</v>
      </c>
      <c r="AK2" t="str">
        <f>IF(AND(Table2[[#This Row],[20D EMA]]&gt;Table2[[#This Row],[50D EMA]],Table2[[#This Row],[50D EMA]]&gt;Table2[[#This Row],[200D EMA]]),"Uptrend","Downtrend/NoTrend")</f>
        <v>Uptrend</v>
      </c>
      <c r="AL2">
        <v>0.33</v>
      </c>
      <c r="AM2" t="s">
        <v>3148</v>
      </c>
      <c r="AN2">
        <v>4.0599999999999996</v>
      </c>
      <c r="AO2" t="s">
        <v>3148</v>
      </c>
      <c r="AP2">
        <v>0.25285696754515202</v>
      </c>
      <c r="AQ2">
        <f>(Table2[[#This Row],[Sharpe Ratio]]-AVERAGE(Table2[Sharpe Ratio]))/_xlfn.STDEV.P(Table2[Sharpe Ratio])</f>
        <v>2.3002112498375529</v>
      </c>
      <c r="AR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11.900555754048376</v>
      </c>
      <c r="AS2">
        <f>_xlfn.RANK.AVG(Table2[[#This Row],[1Y Return vs Nifty Z-Score]],Table2[1Y Return vs Nifty Z-Score])</f>
        <v>16</v>
      </c>
      <c r="AT2">
        <f>_xlfn.RANK.AVG(Table2[[#This Row],[6M Return vs Nifty Z-Score]],Table2[6M Return vs Nifty Z-Score])</f>
        <v>1</v>
      </c>
      <c r="AU2">
        <f>_xlfn.RANK.AVG(Table2[[#This Row],[Sharpe Ratio Z-Score]],Table2[Sharpe Ratio Z-Score])</f>
        <v>6</v>
      </c>
      <c r="AV2">
        <f>(Table2[[#This Row],[Rank 1Y]]+Table2[[#This Row],[Rank 6M]]+Table2[[#This Row],[Rank Sharpe]])/3</f>
        <v>7.666666666666667</v>
      </c>
    </row>
    <row r="3" spans="1:48" x14ac:dyDescent="0.3">
      <c r="A3" t="s">
        <v>747</v>
      </c>
      <c r="B3" t="s">
        <v>748</v>
      </c>
      <c r="C3" t="s">
        <v>3115</v>
      </c>
      <c r="D3" t="s">
        <v>141</v>
      </c>
      <c r="E3">
        <v>22281.02037301</v>
      </c>
      <c r="F3">
        <v>651.70000000000005</v>
      </c>
      <c r="G3">
        <v>146.84570922847001</v>
      </c>
      <c r="H3">
        <f>(Table2[[#This Row],[1Y Return vs Nifty]]-AVERAGE(Table2[1Y Return vs Nifty]))/_xlfn.STDEV.P(Table2[1Y Return vs Nifty])</f>
        <v>2.7384400327197582</v>
      </c>
      <c r="I3">
        <v>-5.55763510463765</v>
      </c>
      <c r="J3">
        <f>(Table2[[#This Row],[1M Return vs Nifty]]-AVERAGE(Table2[1M Return vs Nifty]))/_xlfn.STDEV.P(Table2[1M Return vs Nifty])</f>
        <v>-0.44587798697556963</v>
      </c>
      <c r="K3">
        <v>70.705353349387195</v>
      </c>
      <c r="L3">
        <f>(Table2[[#This Row],[6M Return vs Nifty]]-AVERAGE(Table2[6M Return vs Nifty]))/_xlfn.STDEV.P(Table2[6M Return vs Nifty])</f>
        <v>2.4333943356816068</v>
      </c>
      <c r="M3">
        <v>-4.4716009305249296</v>
      </c>
      <c r="N3">
        <f>(Table2[[#This Row],[1W Return vs Nifty]]-AVERAGE(Table2[1W Return vs Nifty]))/_xlfn.STDEV.P(Table2[1W Return vs Nifty])</f>
        <v>-0.77821380441170762</v>
      </c>
      <c r="O3">
        <v>711.62</v>
      </c>
      <c r="P3">
        <v>689.28288098602195</v>
      </c>
      <c r="Q3">
        <v>522.97139874240497</v>
      </c>
      <c r="R3">
        <v>26.382156952095102</v>
      </c>
      <c r="S3" s="1">
        <f>(Table2[[#This Row],[Close Price]]-Table2[[#This Row],[20D EMA]])/Table2[[#This Row],[20D EMA]]</f>
        <v>-8.4202242770017643E-2</v>
      </c>
      <c r="T3" s="1">
        <f>(Table2[[#This Row],[Close Price]]-Table2[[#This Row],[50D EMA]])/Table2[[#This Row],[50D EMA]]</f>
        <v>-5.452461104540917E-2</v>
      </c>
      <c r="U3" s="1">
        <f>(Table2[[#This Row],[Close Price]]-Table2[[#This Row],[200D EMA]])/Table2[[#This Row],[200D EMA]]</f>
        <v>0.24614845394442247</v>
      </c>
      <c r="V3">
        <v>0.51801457738377699</v>
      </c>
      <c r="W3">
        <v>650</v>
      </c>
      <c r="X3">
        <v>681</v>
      </c>
      <c r="Y3">
        <v>650</v>
      </c>
      <c r="Z3">
        <v>681</v>
      </c>
      <c r="AA3">
        <v>650</v>
      </c>
      <c r="AB3">
        <v>779.7</v>
      </c>
      <c r="AC3" s="1">
        <f>(Table2[[#This Row],[Close Price]]/Table2[[#This Row],[Day Low]])-1</f>
        <v>2.615384615384686E-3</v>
      </c>
      <c r="AD3" s="1">
        <f>(Table2[[#This Row],[Day High]]/Table2[[#This Row],[Close Price]])-1</f>
        <v>4.4959337118305909E-2</v>
      </c>
      <c r="AE3" s="1">
        <f>(Table2[[#This Row],[Close Price]]/Table2[[#This Row],[Current Week Low]])-1</f>
        <v>2.615384615384686E-3</v>
      </c>
      <c r="AF3" s="1">
        <f>(Table2[[#This Row],[Current Week High]]/Table2[[#This Row],[Close Price]])-1</f>
        <v>4.4959337118305909E-2</v>
      </c>
      <c r="AG3" s="1">
        <f>(Table2[[#This Row],[Close Price]]/Table2[[#This Row],[Current Month Low]])-1</f>
        <v>2.615384615384686E-3</v>
      </c>
      <c r="AH3" s="1">
        <f>(Table2[[#This Row],[Current Month High]]/Table2[[#This Row],[Close Price]])-1</f>
        <v>0.19640939082399878</v>
      </c>
      <c r="AI3">
        <v>22.180451127819499</v>
      </c>
      <c r="AJ3">
        <v>161.884669479606</v>
      </c>
      <c r="AK3" t="str">
        <f>IF(AND(Table2[[#This Row],[20D EMA]]&gt;Table2[[#This Row],[50D EMA]],Table2[[#This Row],[50D EMA]]&gt;Table2[[#This Row],[200D EMA]]),"Uptrend","Downtrend/NoTrend")</f>
        <v>Uptrend</v>
      </c>
      <c r="AL3">
        <v>0.18</v>
      </c>
      <c r="AM3" t="s">
        <v>3148</v>
      </c>
      <c r="AN3">
        <v>-5.93</v>
      </c>
      <c r="AO3" t="s">
        <v>3147</v>
      </c>
      <c r="AP3">
        <v>0.24507011352667299</v>
      </c>
      <c r="AQ3">
        <f>(Table2[[#This Row],[Sharpe Ratio]]-AVERAGE(Table2[Sharpe Ratio]))/_xlfn.STDEV.P(Table2[Sharpe Ratio])</f>
        <v>2.209121792287017</v>
      </c>
      <c r="AR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6.156864369301104</v>
      </c>
      <c r="AS3">
        <f>_xlfn.RANK.AVG(Table2[[#This Row],[1Y Return vs Nifty Z-Score]],Table2[1Y Return vs Nifty Z-Score])</f>
        <v>19</v>
      </c>
      <c r="AT3">
        <f>_xlfn.RANK.AVG(Table2[[#This Row],[6M Return vs Nifty Z-Score]],Table2[6M Return vs Nifty Z-Score])</f>
        <v>15</v>
      </c>
      <c r="AU3">
        <f>_xlfn.RANK.AVG(Table2[[#This Row],[Sharpe Ratio Z-Score]],Table2[Sharpe Ratio Z-Score])</f>
        <v>10</v>
      </c>
      <c r="AV3">
        <f>(Table2[[#This Row],[Rank 1Y]]+Table2[[#This Row],[Rank 6M]]+Table2[[#This Row],[Rank Sharpe]])/3</f>
        <v>14.666666666666666</v>
      </c>
    </row>
    <row r="4" spans="1:48" x14ac:dyDescent="0.3">
      <c r="A4" t="s">
        <v>788</v>
      </c>
      <c r="B4" t="s">
        <v>789</v>
      </c>
      <c r="C4" t="s">
        <v>3106</v>
      </c>
      <c r="D4" t="s">
        <v>51</v>
      </c>
      <c r="E4">
        <v>19200.057187390001</v>
      </c>
      <c r="F4">
        <v>14965.1</v>
      </c>
      <c r="G4">
        <v>170.037981767118</v>
      </c>
      <c r="H4">
        <f>(Table2[[#This Row],[1Y Return vs Nifty]]-AVERAGE(Table2[1Y Return vs Nifty]))/_xlfn.STDEV.P(Table2[1Y Return vs Nifty])</f>
        <v>3.2194119508815353</v>
      </c>
      <c r="I4">
        <v>7.7903467529469204</v>
      </c>
      <c r="J4">
        <f>(Table2[[#This Row],[1M Return vs Nifty]]-AVERAGE(Table2[1M Return vs Nifty]))/_xlfn.STDEV.P(Table2[1M Return vs Nifty])</f>
        <v>1.0657201249807158</v>
      </c>
      <c r="K4">
        <v>146.20789070428799</v>
      </c>
      <c r="L4">
        <f>(Table2[[#This Row],[6M Return vs Nifty]]-AVERAGE(Table2[6M Return vs Nifty]))/_xlfn.STDEV.P(Table2[6M Return vs Nifty])</f>
        <v>5.1161306381207368</v>
      </c>
      <c r="M4">
        <v>15.987482913677599</v>
      </c>
      <c r="N4">
        <f>(Table2[[#This Row],[1W Return vs Nifty]]-AVERAGE(Table2[1W Return vs Nifty]))/_xlfn.STDEV.P(Table2[1W Return vs Nifty])</f>
        <v>4.0999446432591746</v>
      </c>
      <c r="O4">
        <v>14387.09</v>
      </c>
      <c r="P4">
        <v>13462.4066651822</v>
      </c>
      <c r="Q4">
        <v>9867.2221917254992</v>
      </c>
      <c r="R4">
        <v>54.810914182948601</v>
      </c>
      <c r="S4" s="1">
        <f>(Table2[[#This Row],[Close Price]]-Table2[[#This Row],[20D EMA]])/Table2[[#This Row],[20D EMA]]</f>
        <v>4.0175601876404489E-2</v>
      </c>
      <c r="T4" s="1">
        <f>(Table2[[#This Row],[Close Price]]-Table2[[#This Row],[50D EMA]])/Table2[[#This Row],[50D EMA]]</f>
        <v>0.1116214486897216</v>
      </c>
      <c r="U4" s="1">
        <f>(Table2[[#This Row],[Close Price]]-Table2[[#This Row],[200D EMA]])/Table2[[#This Row],[200D EMA]]</f>
        <v>0.51664771596503656</v>
      </c>
      <c r="V4">
        <v>1.90847551731561</v>
      </c>
      <c r="W4">
        <v>14908.4</v>
      </c>
      <c r="X4">
        <v>15670.75</v>
      </c>
      <c r="Y4">
        <v>14908.4</v>
      </c>
      <c r="Z4">
        <v>15670.75</v>
      </c>
      <c r="AA4">
        <v>12816</v>
      </c>
      <c r="AB4">
        <v>16560.75</v>
      </c>
      <c r="AC4" s="1">
        <f>(Table2[[#This Row],[Close Price]]/Table2[[#This Row],[Day Low]])-1</f>
        <v>3.8032250275013002E-3</v>
      </c>
      <c r="AD4" s="1">
        <f>(Table2[[#This Row],[Day High]]/Table2[[#This Row],[Close Price]])-1</f>
        <v>4.7153042746122642E-2</v>
      </c>
      <c r="AE4" s="1">
        <f>(Table2[[#This Row],[Close Price]]/Table2[[#This Row],[Current Week Low]])-1</f>
        <v>3.8032250275013002E-3</v>
      </c>
      <c r="AF4" s="1">
        <f>(Table2[[#This Row],[Current Week High]]/Table2[[#This Row],[Close Price]])-1</f>
        <v>4.7153042746122642E-2</v>
      </c>
      <c r="AG4" s="1">
        <f>(Table2[[#This Row],[Close Price]]/Table2[[#This Row],[Current Month Low]])-1</f>
        <v>0.1676888264669163</v>
      </c>
      <c r="AH4" s="1">
        <f>(Table2[[#This Row],[Current Month High]]/Table2[[#This Row],[Close Price]])-1</f>
        <v>0.10662474691114654</v>
      </c>
      <c r="AI4">
        <v>10.6624746911146</v>
      </c>
      <c r="AJ4">
        <v>203.79512997229</v>
      </c>
      <c r="AK4" t="str">
        <f>IF(AND(Table2[[#This Row],[20D EMA]]&gt;Table2[[#This Row],[50D EMA]],Table2[[#This Row],[50D EMA]]&gt;Table2[[#This Row],[200D EMA]]),"Uptrend","Downtrend/NoTrend")</f>
        <v>Uptrend</v>
      </c>
      <c r="AL4">
        <v>0.28000000000000003</v>
      </c>
      <c r="AM4" t="s">
        <v>3148</v>
      </c>
      <c r="AN4">
        <v>8.2100000000000009</v>
      </c>
      <c r="AO4" t="s">
        <v>3148</v>
      </c>
      <c r="AP4">
        <v>0.192440329829587</v>
      </c>
      <c r="AQ4">
        <f>(Table2[[#This Row],[Sharpe Ratio]]-AVERAGE(Table2[Sharpe Ratio]))/_xlfn.STDEV.P(Table2[Sharpe Ratio])</f>
        <v>1.5934664279264088</v>
      </c>
      <c r="AR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15.094673785168572</v>
      </c>
      <c r="AS4">
        <f>_xlfn.RANK.AVG(Table2[[#This Row],[1Y Return vs Nifty Z-Score]],Table2[1Y Return vs Nifty Z-Score])</f>
        <v>10</v>
      </c>
      <c r="AT4">
        <f>_xlfn.RANK.AVG(Table2[[#This Row],[6M Return vs Nifty Z-Score]],Table2[6M Return vs Nifty Z-Score])</f>
        <v>3</v>
      </c>
      <c r="AU4">
        <f>_xlfn.RANK.AVG(Table2[[#This Row],[Sharpe Ratio Z-Score]],Table2[Sharpe Ratio Z-Score])</f>
        <v>37</v>
      </c>
      <c r="AV4">
        <f>(Table2[[#This Row],[Rank 1Y]]+Table2[[#This Row],[Rank 6M]]+Table2[[#This Row],[Rank Sharpe]])/3</f>
        <v>16.666666666666668</v>
      </c>
    </row>
    <row r="5" spans="1:48" x14ac:dyDescent="0.3">
      <c r="A5" t="s">
        <v>536</v>
      </c>
      <c r="B5" t="s">
        <v>537</v>
      </c>
      <c r="C5" t="s">
        <v>3113</v>
      </c>
      <c r="D5" t="s">
        <v>239</v>
      </c>
      <c r="E5">
        <v>35991.015594049997</v>
      </c>
      <c r="F5">
        <v>5622.65</v>
      </c>
      <c r="G5">
        <v>112.02299381258401</v>
      </c>
      <c r="H5">
        <f>(Table2[[#This Row],[1Y Return vs Nifty]]-AVERAGE(Table2[1Y Return vs Nifty]))/_xlfn.STDEV.P(Table2[1Y Return vs Nifty])</f>
        <v>2.0162706894063769</v>
      </c>
      <c r="I5">
        <v>5.85920147398447</v>
      </c>
      <c r="J5">
        <f>(Table2[[#This Row],[1M Return vs Nifty]]-AVERAGE(Table2[1M Return vs Nifty]))/_xlfn.STDEV.P(Table2[1M Return vs Nifty])</f>
        <v>0.84702672333106954</v>
      </c>
      <c r="K5">
        <v>66.999303361401402</v>
      </c>
      <c r="L5">
        <f>(Table2[[#This Row],[6M Return vs Nifty]]-AVERAGE(Table2[6M Return vs Nifty]))/_xlfn.STDEV.P(Table2[6M Return vs Nifty])</f>
        <v>2.3017119420861518</v>
      </c>
      <c r="M5">
        <v>2.4772298993282398</v>
      </c>
      <c r="N5">
        <f>(Table2[[#This Row],[1W Return vs Nifty]]-AVERAGE(Table2[1W Return vs Nifty]))/_xlfn.STDEV.P(Table2[1W Return vs Nifty])</f>
        <v>0.8786295846772717</v>
      </c>
      <c r="O5">
        <v>5528.38</v>
      </c>
      <c r="P5">
        <v>5335.3107339346698</v>
      </c>
      <c r="Q5">
        <v>4173.86036612097</v>
      </c>
      <c r="R5">
        <v>53.654363067795799</v>
      </c>
      <c r="S5" s="1">
        <f>(Table2[[#This Row],[Close Price]]-Table2[[#This Row],[20D EMA]])/Table2[[#This Row],[20D EMA]]</f>
        <v>1.7052011620040504E-2</v>
      </c>
      <c r="T5" s="1">
        <f>(Table2[[#This Row],[Close Price]]-Table2[[#This Row],[50D EMA]])/Table2[[#This Row],[50D EMA]]</f>
        <v>5.3856144542386145E-2</v>
      </c>
      <c r="U5" s="1">
        <f>(Table2[[#This Row],[Close Price]]-Table2[[#This Row],[200D EMA]])/Table2[[#This Row],[200D EMA]]</f>
        <v>0.34711023052874207</v>
      </c>
      <c r="V5">
        <v>1.0743974328457899</v>
      </c>
      <c r="W5">
        <v>5494.6</v>
      </c>
      <c r="X5">
        <v>5674</v>
      </c>
      <c r="Y5">
        <v>5494.6</v>
      </c>
      <c r="Z5">
        <v>5674</v>
      </c>
      <c r="AA5">
        <v>5230.1000000000004</v>
      </c>
      <c r="AB5">
        <v>6037.95</v>
      </c>
      <c r="AC5" s="1">
        <f>(Table2[[#This Row],[Close Price]]/Table2[[#This Row],[Day Low]])-1</f>
        <v>2.3304699159174325E-2</v>
      </c>
      <c r="AD5" s="1">
        <f>(Table2[[#This Row],[Day High]]/Table2[[#This Row],[Close Price]])-1</f>
        <v>9.1327043298090604E-3</v>
      </c>
      <c r="AE5" s="1">
        <f>(Table2[[#This Row],[Close Price]]/Table2[[#This Row],[Current Week Low]])-1</f>
        <v>2.3304699159174325E-2</v>
      </c>
      <c r="AF5" s="1">
        <f>(Table2[[#This Row],[Current Week High]]/Table2[[#This Row],[Close Price]])-1</f>
        <v>9.1327043298090604E-3</v>
      </c>
      <c r="AG5" s="1">
        <f>(Table2[[#This Row],[Close Price]]/Table2[[#This Row],[Current Month Low]])-1</f>
        <v>7.5055926272920015E-2</v>
      </c>
      <c r="AH5" s="1">
        <f>(Table2[[#This Row],[Current Month High]]/Table2[[#This Row],[Close Price]])-1</f>
        <v>7.3861969000382333E-2</v>
      </c>
      <c r="AI5">
        <v>7.3861969000382297</v>
      </c>
      <c r="AJ5">
        <v>147.057143484851</v>
      </c>
      <c r="AK5" t="str">
        <f>IF(AND(Table2[[#This Row],[20D EMA]]&gt;Table2[[#This Row],[50D EMA]],Table2[[#This Row],[50D EMA]]&gt;Table2[[#This Row],[200D EMA]]),"Uptrend","Downtrend/NoTrend")</f>
        <v>Uptrend</v>
      </c>
      <c r="AL5">
        <v>0.28000000000000003</v>
      </c>
      <c r="AM5" t="s">
        <v>3148</v>
      </c>
      <c r="AN5">
        <v>6.7</v>
      </c>
      <c r="AO5" t="s">
        <v>3148</v>
      </c>
      <c r="AP5">
        <v>0.32342842552812301</v>
      </c>
      <c r="AQ5">
        <f>(Table2[[#This Row],[Sharpe Ratio]]-AVERAGE(Table2[Sharpe Ratio]))/_xlfn.STDEV.P(Table2[Sharpe Ratio])</f>
        <v>3.1257456454951771</v>
      </c>
      <c r="AR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9.1693845849960471</v>
      </c>
      <c r="AS5">
        <f>_xlfn.RANK.AVG(Table2[[#This Row],[1Y Return vs Nifty Z-Score]],Table2[1Y Return vs Nifty Z-Score])</f>
        <v>38</v>
      </c>
      <c r="AT5">
        <f>_xlfn.RANK.AVG(Table2[[#This Row],[6M Return vs Nifty Z-Score]],Table2[6M Return vs Nifty Z-Score])</f>
        <v>20</v>
      </c>
      <c r="AU5">
        <f>_xlfn.RANK.AVG(Table2[[#This Row],[Sharpe Ratio Z-Score]],Table2[Sharpe Ratio Z-Score])</f>
        <v>2</v>
      </c>
      <c r="AV5">
        <f>(Table2[[#This Row],[Rank 1Y]]+Table2[[#This Row],[Rank 6M]]+Table2[[#This Row],[Rank Sharpe]])/3</f>
        <v>20</v>
      </c>
    </row>
    <row r="6" spans="1:48" x14ac:dyDescent="0.3">
      <c r="A6" t="s">
        <v>1087</v>
      </c>
      <c r="B6" t="s">
        <v>1088</v>
      </c>
      <c r="C6" t="s">
        <v>3119</v>
      </c>
      <c r="D6" t="s">
        <v>1014</v>
      </c>
      <c r="E6">
        <v>11380.20729975</v>
      </c>
      <c r="F6">
        <v>890.25</v>
      </c>
      <c r="G6">
        <v>120.613799527246</v>
      </c>
      <c r="H6">
        <f>(Table2[[#This Row],[1Y Return vs Nifty]]-AVERAGE(Table2[1Y Return vs Nifty]))/_xlfn.STDEV.P(Table2[1Y Return vs Nifty])</f>
        <v>2.1944307337164206</v>
      </c>
      <c r="I6">
        <v>25.698825718570902</v>
      </c>
      <c r="J6">
        <f>(Table2[[#This Row],[1M Return vs Nifty]]-AVERAGE(Table2[1M Return vs Nifty]))/_xlfn.STDEV.P(Table2[1M Return vs Nifty])</f>
        <v>3.0937737499610454</v>
      </c>
      <c r="K6">
        <v>105.14621536528701</v>
      </c>
      <c r="L6">
        <f>(Table2[[#This Row],[6M Return vs Nifty]]-AVERAGE(Table2[6M Return vs Nifty]))/_xlfn.STDEV.P(Table2[6M Return vs Nifty])</f>
        <v>3.6571379879385333</v>
      </c>
      <c r="M6">
        <v>7.3701458112882499</v>
      </c>
      <c r="N6">
        <f>(Table2[[#This Row],[1W Return vs Nifty]]-AVERAGE(Table2[1W Return vs Nifty]))/_xlfn.STDEV.P(Table2[1W Return vs Nifty])</f>
        <v>2.0452712227599354</v>
      </c>
      <c r="O6">
        <v>865.07</v>
      </c>
      <c r="P6">
        <v>798.60465032660204</v>
      </c>
      <c r="Q6">
        <v>608.99619058919802</v>
      </c>
      <c r="R6">
        <v>53.443164263237001</v>
      </c>
      <c r="S6" s="1">
        <f>(Table2[[#This Row],[Close Price]]-Table2[[#This Row],[20D EMA]])/Table2[[#This Row],[20D EMA]]</f>
        <v>2.910747107170512E-2</v>
      </c>
      <c r="T6" s="1">
        <f>(Table2[[#This Row],[Close Price]]-Table2[[#This Row],[50D EMA]])/Table2[[#This Row],[50D EMA]]</f>
        <v>0.11475684449861159</v>
      </c>
      <c r="U6" s="1">
        <f>(Table2[[#This Row],[Close Price]]-Table2[[#This Row],[200D EMA]])/Table2[[#This Row],[200D EMA]]</f>
        <v>0.46183180413442587</v>
      </c>
      <c r="V6">
        <v>0.77953581949930195</v>
      </c>
      <c r="W6">
        <v>882</v>
      </c>
      <c r="X6">
        <v>934.75</v>
      </c>
      <c r="Y6">
        <v>882</v>
      </c>
      <c r="Z6">
        <v>934.75</v>
      </c>
      <c r="AA6">
        <v>843.6</v>
      </c>
      <c r="AB6">
        <v>950</v>
      </c>
      <c r="AC6" s="1">
        <f>(Table2[[#This Row],[Close Price]]/Table2[[#This Row],[Day Low]])-1</f>
        <v>9.3537414965987331E-3</v>
      </c>
      <c r="AD6" s="1">
        <f>(Table2[[#This Row],[Day High]]/Table2[[#This Row],[Close Price]])-1</f>
        <v>4.9985959000280911E-2</v>
      </c>
      <c r="AE6" s="1">
        <f>(Table2[[#This Row],[Close Price]]/Table2[[#This Row],[Current Week Low]])-1</f>
        <v>9.3537414965987331E-3</v>
      </c>
      <c r="AF6" s="1">
        <f>(Table2[[#This Row],[Current Week High]]/Table2[[#This Row],[Close Price]])-1</f>
        <v>4.9985959000280911E-2</v>
      </c>
      <c r="AG6" s="1">
        <f>(Table2[[#This Row],[Close Price]]/Table2[[#This Row],[Current Month Low]])-1</f>
        <v>5.529871977240397E-2</v>
      </c>
      <c r="AH6" s="1">
        <f>(Table2[[#This Row],[Current Month High]]/Table2[[#This Row],[Close Price]])-1</f>
        <v>6.7115978657680486E-2</v>
      </c>
      <c r="AI6">
        <v>6.7115978657680397</v>
      </c>
      <c r="AJ6">
        <v>164.994790891501</v>
      </c>
      <c r="AK6" t="str">
        <f>IF(AND(Table2[[#This Row],[20D EMA]]&gt;Table2[[#This Row],[50D EMA]],Table2[[#This Row],[50D EMA]]&gt;Table2[[#This Row],[200D EMA]]),"Uptrend","Downtrend/NoTrend")</f>
        <v>Uptrend</v>
      </c>
      <c r="AL6">
        <v>0.36</v>
      </c>
      <c r="AM6" t="s">
        <v>3148</v>
      </c>
      <c r="AN6">
        <v>4.08</v>
      </c>
      <c r="AO6" t="s">
        <v>3148</v>
      </c>
      <c r="AP6">
        <v>0.204200119912022</v>
      </c>
      <c r="AQ6">
        <f>(Table2[[#This Row],[Sharpe Ratio]]-AVERAGE(Table2[Sharpe Ratio]))/_xlfn.STDEV.P(Table2[Sharpe Ratio])</f>
        <v>1.7310306993221631</v>
      </c>
      <c r="AR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12.721644393698099</v>
      </c>
      <c r="AS6">
        <f>_xlfn.RANK.AVG(Table2[[#This Row],[1Y Return vs Nifty Z-Score]],Table2[1Y Return vs Nifty Z-Score])</f>
        <v>30</v>
      </c>
      <c r="AT6">
        <f>_xlfn.RANK.AVG(Table2[[#This Row],[6M Return vs Nifty Z-Score]],Table2[6M Return vs Nifty Z-Score])</f>
        <v>9</v>
      </c>
      <c r="AU6">
        <f>_xlfn.RANK.AVG(Table2[[#This Row],[Sharpe Ratio Z-Score]],Table2[Sharpe Ratio Z-Score])</f>
        <v>27</v>
      </c>
      <c r="AV6">
        <f>(Table2[[#This Row],[Rank 1Y]]+Table2[[#This Row],[Rank 6M]]+Table2[[#This Row],[Rank Sharpe]])/3</f>
        <v>22</v>
      </c>
    </row>
    <row r="7" spans="1:48" x14ac:dyDescent="0.3">
      <c r="A7" t="s">
        <v>1139</v>
      </c>
      <c r="B7" t="s">
        <v>1140</v>
      </c>
      <c r="C7" t="s">
        <v>3102</v>
      </c>
      <c r="D7" t="s">
        <v>506</v>
      </c>
      <c r="E7">
        <v>10497.30435</v>
      </c>
      <c r="F7">
        <v>526.5</v>
      </c>
      <c r="G7">
        <v>120.91856806604</v>
      </c>
      <c r="H7">
        <f>(Table2[[#This Row],[1Y Return vs Nifty]]-AVERAGE(Table2[1Y Return vs Nifty]))/_xlfn.STDEV.P(Table2[1Y Return vs Nifty])</f>
        <v>2.2007511625771472</v>
      </c>
      <c r="I7">
        <v>15.3610308327652</v>
      </c>
      <c r="J7">
        <f>(Table2[[#This Row],[1M Return vs Nifty]]-AVERAGE(Table2[1M Return vs Nifty]))/_xlfn.STDEV.P(Table2[1M Return vs Nifty])</f>
        <v>1.923065593634333</v>
      </c>
      <c r="K7">
        <v>50.234308580119198</v>
      </c>
      <c r="L7">
        <f>(Table2[[#This Row],[6M Return vs Nifty]]-AVERAGE(Table2[6M Return vs Nifty]))/_xlfn.STDEV.P(Table2[6M Return vs Nifty])</f>
        <v>1.7060225561978648</v>
      </c>
      <c r="M7">
        <v>3.76735704173859</v>
      </c>
      <c r="N7">
        <f>(Table2[[#This Row],[1W Return vs Nifty]]-AVERAGE(Table2[1W Return vs Nifty]))/_xlfn.STDEV.P(Table2[1W Return vs Nifty])</f>
        <v>1.1862408475394606</v>
      </c>
      <c r="O7">
        <v>509.06</v>
      </c>
      <c r="P7">
        <v>482.90254852722302</v>
      </c>
      <c r="Q7">
        <v>388.946992610096</v>
      </c>
      <c r="R7">
        <v>60.530337012223697</v>
      </c>
      <c r="S7" s="1">
        <f>(Table2[[#This Row],[Close Price]]-Table2[[#This Row],[20D EMA]])/Table2[[#This Row],[20D EMA]]</f>
        <v>3.4259222881389224E-2</v>
      </c>
      <c r="T7" s="1">
        <f>(Table2[[#This Row],[Close Price]]-Table2[[#This Row],[50D EMA]])/Table2[[#This Row],[50D EMA]]</f>
        <v>9.0282090259706363E-2</v>
      </c>
      <c r="U7" s="1">
        <f>(Table2[[#This Row],[Close Price]]-Table2[[#This Row],[200D EMA]])/Table2[[#This Row],[200D EMA]]</f>
        <v>0.35365489386312199</v>
      </c>
      <c r="V7">
        <v>0.962182383661084</v>
      </c>
      <c r="W7">
        <v>518</v>
      </c>
      <c r="X7">
        <v>536.25</v>
      </c>
      <c r="Y7">
        <v>518</v>
      </c>
      <c r="Z7">
        <v>536.25</v>
      </c>
      <c r="AA7">
        <v>503.25</v>
      </c>
      <c r="AB7">
        <v>539.9</v>
      </c>
      <c r="AC7" s="1">
        <f>(Table2[[#This Row],[Close Price]]/Table2[[#This Row],[Day Low]])-1</f>
        <v>1.6409266409266321E-2</v>
      </c>
      <c r="AD7" s="1">
        <f>(Table2[[#This Row],[Day High]]/Table2[[#This Row],[Close Price]])-1</f>
        <v>1.8518518518518601E-2</v>
      </c>
      <c r="AE7" s="1">
        <f>(Table2[[#This Row],[Close Price]]/Table2[[#This Row],[Current Week Low]])-1</f>
        <v>1.6409266409266321E-2</v>
      </c>
      <c r="AF7" s="1">
        <f>(Table2[[#This Row],[Current Week High]]/Table2[[#This Row],[Close Price]])-1</f>
        <v>1.8518518518518601E-2</v>
      </c>
      <c r="AG7" s="1">
        <f>(Table2[[#This Row],[Close Price]]/Table2[[#This Row],[Current Month Low]])-1</f>
        <v>4.6199701937406745E-2</v>
      </c>
      <c r="AH7" s="1">
        <f>(Table2[[#This Row],[Current Month High]]/Table2[[#This Row],[Close Price]])-1</f>
        <v>2.5451092117758645E-2</v>
      </c>
      <c r="AI7">
        <v>2.54510921177586</v>
      </c>
      <c r="AJ7">
        <v>144.99767333643501</v>
      </c>
      <c r="AK7" t="str">
        <f>IF(AND(Table2[[#This Row],[20D EMA]]&gt;Table2[[#This Row],[50D EMA]],Table2[[#This Row],[50D EMA]]&gt;Table2[[#This Row],[200D EMA]]),"Uptrend","Downtrend/NoTrend")</f>
        <v>Uptrend</v>
      </c>
      <c r="AL7">
        <v>0.21</v>
      </c>
      <c r="AM7" t="s">
        <v>3148</v>
      </c>
      <c r="AN7">
        <v>6.19</v>
      </c>
      <c r="AO7" t="s">
        <v>3148</v>
      </c>
      <c r="AP7">
        <v>0.348181778194048</v>
      </c>
      <c r="AQ7">
        <f>(Table2[[#This Row],[Sharpe Ratio]]-AVERAGE(Table2[Sharpe Ratio]))/_xlfn.STDEV.P(Table2[Sharpe Ratio])</f>
        <v>3.4153066750901071</v>
      </c>
      <c r="AR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10.431386835038913</v>
      </c>
      <c r="AS7">
        <f>_xlfn.RANK.AVG(Table2[[#This Row],[1Y Return vs Nifty Z-Score]],Table2[1Y Return vs Nifty Z-Score])</f>
        <v>29</v>
      </c>
      <c r="AT7">
        <f>_xlfn.RANK.AVG(Table2[[#This Row],[6M Return vs Nifty Z-Score]],Table2[6M Return vs Nifty Z-Score])</f>
        <v>42</v>
      </c>
      <c r="AU7">
        <f>_xlfn.RANK.AVG(Table2[[#This Row],[Sharpe Ratio Z-Score]],Table2[Sharpe Ratio Z-Score])</f>
        <v>1</v>
      </c>
      <c r="AV7">
        <f>(Table2[[#This Row],[Rank 1Y]]+Table2[[#This Row],[Rank 6M]]+Table2[[#This Row],[Rank Sharpe]])/3</f>
        <v>24</v>
      </c>
    </row>
    <row r="8" spans="1:48" x14ac:dyDescent="0.3">
      <c r="A8" t="s">
        <v>1136</v>
      </c>
      <c r="B8" t="s">
        <v>1137</v>
      </c>
      <c r="C8" t="s">
        <v>3121</v>
      </c>
      <c r="D8" t="s">
        <v>1138</v>
      </c>
      <c r="E8">
        <v>10536.302311760001</v>
      </c>
      <c r="F8">
        <v>1694.2</v>
      </c>
      <c r="G8">
        <v>172.86326391101801</v>
      </c>
      <c r="H8">
        <f>(Table2[[#This Row],[1Y Return vs Nifty]]-AVERAGE(Table2[1Y Return vs Nifty]))/_xlfn.STDEV.P(Table2[1Y Return vs Nifty])</f>
        <v>3.2780039396500076</v>
      </c>
      <c r="I8">
        <v>1.53395655055022</v>
      </c>
      <c r="J8">
        <f>(Table2[[#This Row],[1M Return vs Nifty]]-AVERAGE(Table2[1M Return vs Nifty]))/_xlfn.STDEV.P(Table2[1M Return vs Nifty])</f>
        <v>0.35721244805194263</v>
      </c>
      <c r="K8">
        <v>66.484694489361004</v>
      </c>
      <c r="L8">
        <f>(Table2[[#This Row],[6M Return vs Nifty]]-AVERAGE(Table2[6M Return vs Nifty]))/_xlfn.STDEV.P(Table2[6M Return vs Nifty])</f>
        <v>2.2834269949711867</v>
      </c>
      <c r="M8">
        <v>1.3122517121300501</v>
      </c>
      <c r="N8">
        <f>(Table2[[#This Row],[1W Return vs Nifty]]-AVERAGE(Table2[1W Return vs Nifty]))/_xlfn.STDEV.P(Table2[1W Return vs Nifty])</f>
        <v>0.60085819332322876</v>
      </c>
      <c r="O8">
        <v>1692.49</v>
      </c>
      <c r="P8">
        <v>1594.9993144846201</v>
      </c>
      <c r="Q8">
        <v>1217.4302595634399</v>
      </c>
      <c r="R8">
        <v>48.105409904506402</v>
      </c>
      <c r="S8" s="1">
        <f>(Table2[[#This Row],[Close Price]]-Table2[[#This Row],[20D EMA]])/Table2[[#This Row],[20D EMA]]</f>
        <v>1.010345703667399E-3</v>
      </c>
      <c r="T8" s="1">
        <f>(Table2[[#This Row],[Close Price]]-Table2[[#This Row],[50D EMA]])/Table2[[#This Row],[50D EMA]]</f>
        <v>6.2194813887699964E-2</v>
      </c>
      <c r="U8" s="1">
        <f>(Table2[[#This Row],[Close Price]]-Table2[[#This Row],[200D EMA]])/Table2[[#This Row],[200D EMA]]</f>
        <v>0.3916197553751668</v>
      </c>
      <c r="V8">
        <v>0.61862322130479097</v>
      </c>
      <c r="W8">
        <v>1652.35</v>
      </c>
      <c r="X8">
        <v>1728.9</v>
      </c>
      <c r="Y8">
        <v>1652.35</v>
      </c>
      <c r="Z8">
        <v>1728.9</v>
      </c>
      <c r="AA8">
        <v>1645.7</v>
      </c>
      <c r="AB8">
        <v>1822.65</v>
      </c>
      <c r="AC8" s="1">
        <f>(Table2[[#This Row],[Close Price]]/Table2[[#This Row],[Day Low]])-1</f>
        <v>2.5327563772808537E-2</v>
      </c>
      <c r="AD8" s="1">
        <f>(Table2[[#This Row],[Day High]]/Table2[[#This Row],[Close Price]])-1</f>
        <v>2.0481643253452919E-2</v>
      </c>
      <c r="AE8" s="1">
        <f>(Table2[[#This Row],[Close Price]]/Table2[[#This Row],[Current Week Low]])-1</f>
        <v>2.5327563772808537E-2</v>
      </c>
      <c r="AF8" s="1">
        <f>(Table2[[#This Row],[Current Week High]]/Table2[[#This Row],[Close Price]])-1</f>
        <v>2.0481643253452919E-2</v>
      </c>
      <c r="AG8" s="1">
        <f>(Table2[[#This Row],[Close Price]]/Table2[[#This Row],[Current Month Low]])-1</f>
        <v>2.9470741933523836E-2</v>
      </c>
      <c r="AH8" s="1">
        <f>(Table2[[#This Row],[Current Month High]]/Table2[[#This Row],[Close Price]])-1</f>
        <v>7.5817494982882705E-2</v>
      </c>
      <c r="AI8">
        <v>12.4808169047337</v>
      </c>
      <c r="AJ8">
        <v>196.681551527887</v>
      </c>
      <c r="AK8" t="str">
        <f>IF(AND(Table2[[#This Row],[20D EMA]]&gt;Table2[[#This Row],[50D EMA]],Table2[[#This Row],[50D EMA]]&gt;Table2[[#This Row],[200D EMA]]),"Uptrend","Downtrend/NoTrend")</f>
        <v>Uptrend</v>
      </c>
      <c r="AL8">
        <v>0</v>
      </c>
      <c r="AM8">
        <v>0</v>
      </c>
      <c r="AN8">
        <v>-0.47</v>
      </c>
      <c r="AO8" t="s">
        <v>3147</v>
      </c>
      <c r="AP8">
        <v>0.18663588471276801</v>
      </c>
      <c r="AQ8">
        <f>(Table2[[#This Row],[Sharpe Ratio]]-AVERAGE(Table2[Sharpe Ratio]))/_xlfn.STDEV.P(Table2[Sharpe Ratio])</f>
        <v>1.525566894197103</v>
      </c>
      <c r="AR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8.0450684701934687</v>
      </c>
      <c r="AS8">
        <f>_xlfn.RANK.AVG(Table2[[#This Row],[1Y Return vs Nifty Z-Score]],Table2[1Y Return vs Nifty Z-Score])</f>
        <v>9</v>
      </c>
      <c r="AT8">
        <f>_xlfn.RANK.AVG(Table2[[#This Row],[6M Return vs Nifty Z-Score]],Table2[6M Return vs Nifty Z-Score])</f>
        <v>21</v>
      </c>
      <c r="AU8">
        <f>_xlfn.RANK.AVG(Table2[[#This Row],[Sharpe Ratio Z-Score]],Table2[Sharpe Ratio Z-Score])</f>
        <v>44</v>
      </c>
      <c r="AV8">
        <f>(Table2[[#This Row],[Rank 1Y]]+Table2[[#This Row],[Rank 6M]]+Table2[[#This Row],[Rank Sharpe]])/3</f>
        <v>24.666666666666668</v>
      </c>
    </row>
    <row r="9" spans="1:48" x14ac:dyDescent="0.3">
      <c r="A9" t="s">
        <v>917</v>
      </c>
      <c r="B9" t="s">
        <v>918</v>
      </c>
      <c r="C9" t="s">
        <v>3113</v>
      </c>
      <c r="D9" t="s">
        <v>129</v>
      </c>
      <c r="E9">
        <v>15792.485364079999</v>
      </c>
      <c r="F9">
        <v>1757.3</v>
      </c>
      <c r="G9">
        <v>114.07488974641799</v>
      </c>
      <c r="H9">
        <f>(Table2[[#This Row],[1Y Return vs Nifty]]-AVERAGE(Table2[1Y Return vs Nifty]))/_xlfn.STDEV.P(Table2[1Y Return vs Nifty])</f>
        <v>2.0588238424671599</v>
      </c>
      <c r="I9">
        <v>-0.72557833070388</v>
      </c>
      <c r="J9">
        <f>(Table2[[#This Row],[1M Return vs Nifty]]-AVERAGE(Table2[1M Return vs Nifty]))/_xlfn.STDEV.P(Table2[1M Return vs Nifty])</f>
        <v>0.10133042057808057</v>
      </c>
      <c r="K9">
        <v>79.196915935811305</v>
      </c>
      <c r="L9">
        <f>(Table2[[#This Row],[6M Return vs Nifty]]-AVERAGE(Table2[6M Return vs Nifty]))/_xlfn.STDEV.P(Table2[6M Return vs Nifty])</f>
        <v>2.7351143044815056</v>
      </c>
      <c r="M9">
        <v>-0.64500092805579001</v>
      </c>
      <c r="N9">
        <f>(Table2[[#This Row],[1W Return vs Nifty]]-AVERAGE(Table2[1W Return vs Nifty]))/_xlfn.STDEV.P(Table2[1W Return vs Nifty])</f>
        <v>0.1341809670282576</v>
      </c>
      <c r="O9">
        <v>1798.37</v>
      </c>
      <c r="P9">
        <v>1755.5769665842699</v>
      </c>
      <c r="Q9">
        <v>1380.2346875859</v>
      </c>
      <c r="R9">
        <v>42.516974680231101</v>
      </c>
      <c r="S9" s="1">
        <f>(Table2[[#This Row],[Close Price]]-Table2[[#This Row],[20D EMA]])/Table2[[#This Row],[20D EMA]]</f>
        <v>-2.2837347153255413E-2</v>
      </c>
      <c r="T9" s="1">
        <f>(Table2[[#This Row],[Close Price]]-Table2[[#This Row],[50D EMA]])/Table2[[#This Row],[50D EMA]]</f>
        <v>9.8146276040658406E-4</v>
      </c>
      <c r="U9" s="1">
        <f>(Table2[[#This Row],[Close Price]]-Table2[[#This Row],[200D EMA]])/Table2[[#This Row],[200D EMA]]</f>
        <v>0.27318927411801697</v>
      </c>
      <c r="V9">
        <v>0.79974835867271499</v>
      </c>
      <c r="W9">
        <v>1740</v>
      </c>
      <c r="X9">
        <v>1809</v>
      </c>
      <c r="Y9">
        <v>1740</v>
      </c>
      <c r="Z9">
        <v>1809</v>
      </c>
      <c r="AA9">
        <v>1657.1</v>
      </c>
      <c r="AB9">
        <v>1938.6</v>
      </c>
      <c r="AC9" s="1">
        <f>(Table2[[#This Row],[Close Price]]/Table2[[#This Row],[Day Low]])-1</f>
        <v>9.9425287356320613E-3</v>
      </c>
      <c r="AD9" s="1">
        <f>(Table2[[#This Row],[Day High]]/Table2[[#This Row],[Close Price]])-1</f>
        <v>2.9420133158823303E-2</v>
      </c>
      <c r="AE9" s="1">
        <f>(Table2[[#This Row],[Close Price]]/Table2[[#This Row],[Current Week Low]])-1</f>
        <v>9.9425287356320613E-3</v>
      </c>
      <c r="AF9" s="1">
        <f>(Table2[[#This Row],[Current Week High]]/Table2[[#This Row],[Close Price]])-1</f>
        <v>2.9420133158823303E-2</v>
      </c>
      <c r="AG9" s="1">
        <f>(Table2[[#This Row],[Close Price]]/Table2[[#This Row],[Current Month Low]])-1</f>
        <v>6.0467081045199489E-2</v>
      </c>
      <c r="AH9" s="1">
        <f>(Table2[[#This Row],[Current Month High]]/Table2[[#This Row],[Close Price]])-1</f>
        <v>0.10316963523587308</v>
      </c>
      <c r="AI9">
        <v>13.6800773914528</v>
      </c>
      <c r="AJ9">
        <v>155.40295036697901</v>
      </c>
      <c r="AK9" t="str">
        <f>IF(AND(Table2[[#This Row],[20D EMA]]&gt;Table2[[#This Row],[50D EMA]],Table2[[#This Row],[50D EMA]]&gt;Table2[[#This Row],[200D EMA]]),"Uptrend","Downtrend/NoTrend")</f>
        <v>Uptrend</v>
      </c>
      <c r="AL9">
        <v>0.04</v>
      </c>
      <c r="AM9" t="s">
        <v>3148</v>
      </c>
      <c r="AN9">
        <v>-2.8</v>
      </c>
      <c r="AO9" t="s">
        <v>3147</v>
      </c>
      <c r="AP9">
        <v>0.20423605796899999</v>
      </c>
      <c r="AQ9">
        <f>(Table2[[#This Row],[Sharpe Ratio]]-AVERAGE(Table2[Sharpe Ratio]))/_xlfn.STDEV.P(Table2[Sharpe Ratio])</f>
        <v>1.7314510973555379</v>
      </c>
      <c r="AR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6.7609006319105411</v>
      </c>
      <c r="AS9">
        <f>_xlfn.RANK.AVG(Table2[[#This Row],[1Y Return vs Nifty Z-Score]],Table2[1Y Return vs Nifty Z-Score])</f>
        <v>36</v>
      </c>
      <c r="AT9">
        <f>_xlfn.RANK.AVG(Table2[[#This Row],[6M Return vs Nifty Z-Score]],Table2[6M Return vs Nifty Z-Score])</f>
        <v>14</v>
      </c>
      <c r="AU9">
        <f>_xlfn.RANK.AVG(Table2[[#This Row],[Sharpe Ratio Z-Score]],Table2[Sharpe Ratio Z-Score])</f>
        <v>26</v>
      </c>
      <c r="AV9">
        <f>(Table2[[#This Row],[Rank 1Y]]+Table2[[#This Row],[Rank 6M]]+Table2[[#This Row],[Rank Sharpe]])/3</f>
        <v>25.333333333333332</v>
      </c>
    </row>
    <row r="10" spans="1:48" x14ac:dyDescent="0.3">
      <c r="A10" t="s">
        <v>1130</v>
      </c>
      <c r="B10" t="s">
        <v>1131</v>
      </c>
      <c r="C10" t="s">
        <v>3113</v>
      </c>
      <c r="D10" t="s">
        <v>292</v>
      </c>
      <c r="E10">
        <v>10625.567719839901</v>
      </c>
      <c r="F10">
        <v>4573.6000000000004</v>
      </c>
      <c r="G10">
        <v>175.59335247336</v>
      </c>
      <c r="H10">
        <f>(Table2[[#This Row],[1Y Return vs Nifty]]-AVERAGE(Table2[1Y Return vs Nifty]))/_xlfn.STDEV.P(Table2[1Y Return vs Nifty])</f>
        <v>3.3346217605381065</v>
      </c>
      <c r="I10">
        <v>12.1295319985923</v>
      </c>
      <c r="J10">
        <f>(Table2[[#This Row],[1M Return vs Nifty]]-AVERAGE(Table2[1M Return vs Nifty]))/_xlfn.STDEV.P(Table2[1M Return vs Nifty])</f>
        <v>1.5571130782172473</v>
      </c>
      <c r="K10">
        <v>154.933107972068</v>
      </c>
      <c r="L10">
        <f>(Table2[[#This Row],[6M Return vs Nifty]]-AVERAGE(Table2[6M Return vs Nifty]))/_xlfn.STDEV.P(Table2[6M Return vs Nifty])</f>
        <v>5.4261527636145477</v>
      </c>
      <c r="M10">
        <v>10.553300577187599</v>
      </c>
      <c r="N10">
        <f>(Table2[[#This Row],[1W Return vs Nifty]]-AVERAGE(Table2[1W Return vs Nifty]))/_xlfn.STDEV.P(Table2[1W Return vs Nifty])</f>
        <v>2.8042462301337809</v>
      </c>
      <c r="O10">
        <v>3993.1</v>
      </c>
      <c r="P10">
        <v>3716.1457575998302</v>
      </c>
      <c r="Q10">
        <v>2726.5283331826799</v>
      </c>
      <c r="R10">
        <v>71.756917317574803</v>
      </c>
      <c r="S10" s="1">
        <f>(Table2[[#This Row],[Close Price]]-Table2[[#This Row],[20D EMA]])/Table2[[#This Row],[20D EMA]]</f>
        <v>0.14537577320878528</v>
      </c>
      <c r="T10" s="1">
        <f>(Table2[[#This Row],[Close Price]]-Table2[[#This Row],[50D EMA]])/Table2[[#This Row],[50D EMA]]</f>
        <v>0.23073751632228209</v>
      </c>
      <c r="U10" s="1">
        <f>(Table2[[#This Row],[Close Price]]-Table2[[#This Row],[200D EMA]])/Table2[[#This Row],[200D EMA]]</f>
        <v>0.67744451592081256</v>
      </c>
      <c r="V10">
        <v>1.4076958076630799</v>
      </c>
      <c r="W10">
        <v>4251.5</v>
      </c>
      <c r="X10">
        <v>4788.95</v>
      </c>
      <c r="Y10">
        <v>4251.5</v>
      </c>
      <c r="Z10">
        <v>4788.95</v>
      </c>
      <c r="AA10">
        <v>3712.75</v>
      </c>
      <c r="AB10">
        <v>4788.95</v>
      </c>
      <c r="AC10" s="1">
        <f>(Table2[[#This Row],[Close Price]]/Table2[[#This Row],[Day Low]])-1</f>
        <v>7.5761495942608503E-2</v>
      </c>
      <c r="AD10" s="1">
        <f>(Table2[[#This Row],[Day High]]/Table2[[#This Row],[Close Price]])-1</f>
        <v>4.7085446912716433E-2</v>
      </c>
      <c r="AE10" s="1">
        <f>(Table2[[#This Row],[Close Price]]/Table2[[#This Row],[Current Week Low]])-1</f>
        <v>7.5761495942608503E-2</v>
      </c>
      <c r="AF10" s="1">
        <f>(Table2[[#This Row],[Current Week High]]/Table2[[#This Row],[Close Price]])-1</f>
        <v>4.7085446912716433E-2</v>
      </c>
      <c r="AG10" s="1">
        <f>(Table2[[#This Row],[Close Price]]/Table2[[#This Row],[Current Month Low]])-1</f>
        <v>0.23186317419702385</v>
      </c>
      <c r="AH10" s="1">
        <f>(Table2[[#This Row],[Current Month High]]/Table2[[#This Row],[Close Price]])-1</f>
        <v>4.7085446912716433E-2</v>
      </c>
      <c r="AI10">
        <v>4.7085446912716398</v>
      </c>
      <c r="AJ10">
        <v>252.493256262042</v>
      </c>
      <c r="AK10" t="str">
        <f>IF(AND(Table2[[#This Row],[20D EMA]]&gt;Table2[[#This Row],[50D EMA]],Table2[[#This Row],[50D EMA]]&gt;Table2[[#This Row],[200D EMA]]),"Uptrend","Downtrend/NoTrend")</f>
        <v>Uptrend</v>
      </c>
      <c r="AL10">
        <v>0.6</v>
      </c>
      <c r="AM10" t="s">
        <v>3148</v>
      </c>
      <c r="AN10">
        <v>21.76</v>
      </c>
      <c r="AO10" t="s">
        <v>3148</v>
      </c>
      <c r="AP10">
        <v>0.16471644169775401</v>
      </c>
      <c r="AQ10">
        <f>(Table2[[#This Row],[Sharpe Ratio]]-AVERAGE(Table2[Sharpe Ratio]))/_xlfn.STDEV.P(Table2[Sharpe Ratio])</f>
        <v>1.2691565172580619</v>
      </c>
      <c r="AR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14.391290349761745</v>
      </c>
      <c r="AS10">
        <f>_xlfn.RANK.AVG(Table2[[#This Row],[1Y Return vs Nifty Z-Score]],Table2[1Y Return vs Nifty Z-Score])</f>
        <v>7</v>
      </c>
      <c r="AT10">
        <f>_xlfn.RANK.AVG(Table2[[#This Row],[6M Return vs Nifty Z-Score]],Table2[6M Return vs Nifty Z-Score])</f>
        <v>2</v>
      </c>
      <c r="AU10">
        <f>_xlfn.RANK.AVG(Table2[[#This Row],[Sharpe Ratio Z-Score]],Table2[Sharpe Ratio Z-Score])</f>
        <v>67</v>
      </c>
      <c r="AV10">
        <f>(Table2[[#This Row],[Rank 1Y]]+Table2[[#This Row],[Rank 6M]]+Table2[[#This Row],[Rank Sharpe]])/3</f>
        <v>25.333333333333332</v>
      </c>
    </row>
    <row r="11" spans="1:48" x14ac:dyDescent="0.3">
      <c r="A11" t="s">
        <v>997</v>
      </c>
      <c r="B11" t="s">
        <v>998</v>
      </c>
      <c r="C11" t="s">
        <v>3107</v>
      </c>
      <c r="D11" t="s">
        <v>114</v>
      </c>
      <c r="E11">
        <v>13634.38144967</v>
      </c>
      <c r="F11">
        <v>939.65</v>
      </c>
      <c r="G11">
        <v>118.989930514924</v>
      </c>
      <c r="H11">
        <f>(Table2[[#This Row],[1Y Return vs Nifty]]-AVERAGE(Table2[1Y Return vs Nifty]))/_xlfn.STDEV.P(Table2[1Y Return vs Nifty])</f>
        <v>2.1607541980341818</v>
      </c>
      <c r="I11">
        <v>-4.6361093463640701</v>
      </c>
      <c r="J11">
        <f>(Table2[[#This Row],[1M Return vs Nifty]]-AVERAGE(Table2[1M Return vs Nifty]))/_xlfn.STDEV.P(Table2[1M Return vs Nifty])</f>
        <v>-0.34151939470389131</v>
      </c>
      <c r="K11">
        <v>70.5461568805882</v>
      </c>
      <c r="L11">
        <f>(Table2[[#This Row],[6M Return vs Nifty]]-AVERAGE(Table2[6M Return vs Nifty]))/_xlfn.STDEV.P(Table2[6M Return vs Nifty])</f>
        <v>2.4277378086160373</v>
      </c>
      <c r="M11">
        <v>-0.96824064339353599</v>
      </c>
      <c r="N11">
        <f>(Table2[[#This Row],[1W Return vs Nifty]]-AVERAGE(Table2[1W Return vs Nifty]))/_xlfn.STDEV.P(Table2[1W Return vs Nifty])</f>
        <v>5.7109356197336779E-2</v>
      </c>
      <c r="O11">
        <v>956.27</v>
      </c>
      <c r="P11">
        <v>975.05261037984803</v>
      </c>
      <c r="Q11">
        <v>785.96439614243195</v>
      </c>
      <c r="R11">
        <v>48.106573806922697</v>
      </c>
      <c r="S11" s="1">
        <f>(Table2[[#This Row],[Close Price]]-Table2[[#This Row],[20D EMA]])/Table2[[#This Row],[20D EMA]]</f>
        <v>-1.7380028652995497E-2</v>
      </c>
      <c r="T11" s="1">
        <f>(Table2[[#This Row],[Close Price]]-Table2[[#This Row],[50D EMA]])/Table2[[#This Row],[50D EMA]]</f>
        <v>-3.6308410441623633E-2</v>
      </c>
      <c r="U11" s="1">
        <f>(Table2[[#This Row],[Close Price]]-Table2[[#This Row],[200D EMA]])/Table2[[#This Row],[200D EMA]]</f>
        <v>0.19553761545925957</v>
      </c>
      <c r="V11">
        <v>0.46949714814686</v>
      </c>
      <c r="W11">
        <v>877.1</v>
      </c>
      <c r="X11">
        <v>948.1</v>
      </c>
      <c r="Y11">
        <v>877.1</v>
      </c>
      <c r="Z11">
        <v>948.1</v>
      </c>
      <c r="AA11">
        <v>877.1</v>
      </c>
      <c r="AB11">
        <v>1018.75</v>
      </c>
      <c r="AC11" s="1">
        <f>(Table2[[#This Row],[Close Price]]/Table2[[#This Row],[Day Low]])-1</f>
        <v>7.1314559343290229E-2</v>
      </c>
      <c r="AD11" s="1">
        <f>(Table2[[#This Row],[Day High]]/Table2[[#This Row],[Close Price]])-1</f>
        <v>8.9927100516149494E-3</v>
      </c>
      <c r="AE11" s="1">
        <f>(Table2[[#This Row],[Close Price]]/Table2[[#This Row],[Current Week Low]])-1</f>
        <v>7.1314559343290229E-2</v>
      </c>
      <c r="AF11" s="1">
        <f>(Table2[[#This Row],[Current Week High]]/Table2[[#This Row],[Close Price]])-1</f>
        <v>8.9927100516149494E-3</v>
      </c>
      <c r="AG11" s="1">
        <f>(Table2[[#This Row],[Close Price]]/Table2[[#This Row],[Current Month Low]])-1</f>
        <v>7.1314559343290229E-2</v>
      </c>
      <c r="AH11" s="1">
        <f>(Table2[[#This Row],[Current Month High]]/Table2[[#This Row],[Close Price]])-1</f>
        <v>8.418027989144905E-2</v>
      </c>
      <c r="AI11">
        <v>43.436385888362601</v>
      </c>
      <c r="AJ11">
        <v>151.176156107992</v>
      </c>
      <c r="AK11" t="str">
        <f>IF(AND(Table2[[#This Row],[20D EMA]]&gt;Table2[[#This Row],[50D EMA]],Table2[[#This Row],[50D EMA]]&gt;Table2[[#This Row],[200D EMA]]),"Uptrend","Downtrend/NoTrend")</f>
        <v>Downtrend/NoTrend</v>
      </c>
      <c r="AL11">
        <v>0.16</v>
      </c>
      <c r="AM11" t="s">
        <v>3148</v>
      </c>
      <c r="AN11">
        <v>-0.51</v>
      </c>
      <c r="AO11" t="s">
        <v>3147</v>
      </c>
      <c r="AP11">
        <v>0.19935998907720001</v>
      </c>
      <c r="AQ11">
        <f>(Table2[[#This Row],[Sharpe Ratio]]-AVERAGE(Table2[Sharpe Ratio]))/_xlfn.STDEV.P(Table2[Sharpe Ratio])</f>
        <v>1.674411570316882</v>
      </c>
      <c r="AR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">
        <f>_xlfn.RANK.AVG(Table2[[#This Row],[1Y Return vs Nifty Z-Score]],Table2[1Y Return vs Nifty Z-Score])</f>
        <v>31</v>
      </c>
      <c r="AT11">
        <f>_xlfn.RANK.AVG(Table2[[#This Row],[6M Return vs Nifty Z-Score]],Table2[6M Return vs Nifty Z-Score])</f>
        <v>16</v>
      </c>
      <c r="AU11">
        <f>_xlfn.RANK.AVG(Table2[[#This Row],[Sharpe Ratio Z-Score]],Table2[Sharpe Ratio Z-Score])</f>
        <v>32</v>
      </c>
      <c r="AV11">
        <f>(Table2[[#This Row],[Rank 1Y]]+Table2[[#This Row],[Rank 6M]]+Table2[[#This Row],[Rank Sharpe]])/3</f>
        <v>26.333333333333332</v>
      </c>
    </row>
    <row r="12" spans="1:48" x14ac:dyDescent="0.3">
      <c r="A12" t="s">
        <v>985</v>
      </c>
      <c r="B12" t="s">
        <v>986</v>
      </c>
      <c r="C12" t="s">
        <v>3106</v>
      </c>
      <c r="D12" t="s">
        <v>51</v>
      </c>
      <c r="E12">
        <v>14018.620482509999</v>
      </c>
      <c r="F12">
        <v>309.35000000000002</v>
      </c>
      <c r="G12">
        <v>105.54763903349</v>
      </c>
      <c r="H12">
        <f>(Table2[[#This Row],[1Y Return vs Nifty]]-AVERAGE(Table2[1Y Return vs Nifty]))/_xlfn.STDEV.P(Table2[1Y Return vs Nifty])</f>
        <v>1.8819818307493013</v>
      </c>
      <c r="I12">
        <v>15.057138213529401</v>
      </c>
      <c r="J12">
        <f>(Table2[[#This Row],[1M Return vs Nifty]]-AVERAGE(Table2[1M Return vs Nifty]))/_xlfn.STDEV.P(Table2[1M Return vs Nifty])</f>
        <v>1.8886511394962138</v>
      </c>
      <c r="K12">
        <v>80.546899343972001</v>
      </c>
      <c r="L12">
        <f>(Table2[[#This Row],[6M Return vs Nifty]]-AVERAGE(Table2[6M Return vs Nifty]))/_xlfn.STDEV.P(Table2[6M Return vs Nifty])</f>
        <v>2.7830815599359759</v>
      </c>
      <c r="M12">
        <v>7.6404748675979404</v>
      </c>
      <c r="N12">
        <f>(Table2[[#This Row],[1W Return vs Nifty]]-AVERAGE(Table2[1W Return vs Nifty]))/_xlfn.STDEV.P(Table2[1W Return vs Nifty])</f>
        <v>2.1097270889037998</v>
      </c>
      <c r="O12">
        <v>293.41000000000003</v>
      </c>
      <c r="P12">
        <v>279.14637044073999</v>
      </c>
      <c r="Q12">
        <v>215.881795474965</v>
      </c>
      <c r="R12">
        <v>68.716215338979794</v>
      </c>
      <c r="S12" s="1">
        <f>(Table2[[#This Row],[Close Price]]-Table2[[#This Row],[20D EMA]])/Table2[[#This Row],[20D EMA]]</f>
        <v>5.4326710064414967E-2</v>
      </c>
      <c r="T12" s="1">
        <f>(Table2[[#This Row],[Close Price]]-Table2[[#This Row],[50D EMA]])/Table2[[#This Row],[50D EMA]]</f>
        <v>0.10819997233555995</v>
      </c>
      <c r="U12" s="1">
        <f>(Table2[[#This Row],[Close Price]]-Table2[[#This Row],[200D EMA]])/Table2[[#This Row],[200D EMA]]</f>
        <v>0.43296010355757014</v>
      </c>
      <c r="V12">
        <v>0.89597335429373004</v>
      </c>
      <c r="W12">
        <v>303.5</v>
      </c>
      <c r="X12">
        <v>316</v>
      </c>
      <c r="Y12">
        <v>303.5</v>
      </c>
      <c r="Z12">
        <v>316</v>
      </c>
      <c r="AA12">
        <v>282</v>
      </c>
      <c r="AB12">
        <v>325</v>
      </c>
      <c r="AC12" s="1">
        <f>(Table2[[#This Row],[Close Price]]/Table2[[#This Row],[Day Low]])-1</f>
        <v>1.9275123558484486E-2</v>
      </c>
      <c r="AD12" s="1">
        <f>(Table2[[#This Row],[Day High]]/Table2[[#This Row],[Close Price]])-1</f>
        <v>2.1496686600937398E-2</v>
      </c>
      <c r="AE12" s="1">
        <f>(Table2[[#This Row],[Close Price]]/Table2[[#This Row],[Current Week Low]])-1</f>
        <v>1.9275123558484486E-2</v>
      </c>
      <c r="AF12" s="1">
        <f>(Table2[[#This Row],[Current Week High]]/Table2[[#This Row],[Close Price]])-1</f>
        <v>2.1496686600937398E-2</v>
      </c>
      <c r="AG12" s="1">
        <f>(Table2[[#This Row],[Close Price]]/Table2[[#This Row],[Current Month Low]])-1</f>
        <v>9.6985815602836922E-2</v>
      </c>
      <c r="AH12" s="1">
        <f>(Table2[[#This Row],[Current Month High]]/Table2[[#This Row],[Close Price]])-1</f>
        <v>5.05899466623565E-2</v>
      </c>
      <c r="AI12">
        <v>6.2873767577177997</v>
      </c>
      <c r="AJ12">
        <v>137.961538461538</v>
      </c>
      <c r="AK12" t="str">
        <f>IF(AND(Table2[[#This Row],[20D EMA]]&gt;Table2[[#This Row],[50D EMA]],Table2[[#This Row],[50D EMA]]&gt;Table2[[#This Row],[200D EMA]]),"Uptrend","Downtrend/NoTrend")</f>
        <v>Uptrend</v>
      </c>
      <c r="AL12">
        <v>0.4</v>
      </c>
      <c r="AM12" t="s">
        <v>3148</v>
      </c>
      <c r="AN12">
        <v>10.96</v>
      </c>
      <c r="AO12" t="s">
        <v>3148</v>
      </c>
      <c r="AP12">
        <v>0.20261539855194199</v>
      </c>
      <c r="AQ12">
        <f>(Table2[[#This Row],[Sharpe Ratio]]-AVERAGE(Table2[Sharpe Ratio]))/_xlfn.STDEV.P(Table2[Sharpe Ratio])</f>
        <v>1.7124928650805207</v>
      </c>
      <c r="AR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10.375934484165811</v>
      </c>
      <c r="AS12">
        <f>_xlfn.RANK.AVG(Table2[[#This Row],[1Y Return vs Nifty Z-Score]],Table2[1Y Return vs Nifty Z-Score])</f>
        <v>41</v>
      </c>
      <c r="AT12">
        <f>_xlfn.RANK.AVG(Table2[[#This Row],[6M Return vs Nifty Z-Score]],Table2[6M Return vs Nifty Z-Score])</f>
        <v>12</v>
      </c>
      <c r="AU12">
        <f>_xlfn.RANK.AVG(Table2[[#This Row],[Sharpe Ratio Z-Score]],Table2[Sharpe Ratio Z-Score])</f>
        <v>28</v>
      </c>
      <c r="AV12">
        <f>(Table2[[#This Row],[Rank 1Y]]+Table2[[#This Row],[Rank 6M]]+Table2[[#This Row],[Rank Sharpe]])/3</f>
        <v>27</v>
      </c>
    </row>
    <row r="13" spans="1:48" x14ac:dyDescent="0.3">
      <c r="A13" t="s">
        <v>1048</v>
      </c>
      <c r="B13" t="s">
        <v>1049</v>
      </c>
      <c r="C13" t="s">
        <v>3102</v>
      </c>
      <c r="D13" t="s">
        <v>204</v>
      </c>
      <c r="E13">
        <v>12299.440227200001</v>
      </c>
      <c r="F13">
        <v>2970.4</v>
      </c>
      <c r="G13">
        <v>112.38922105227</v>
      </c>
      <c r="H13">
        <f>(Table2[[#This Row],[1Y Return vs Nifty]]-AVERAGE(Table2[1Y Return vs Nifty]))/_xlfn.STDEV.P(Table2[1Y Return vs Nifty])</f>
        <v>2.023865676817004</v>
      </c>
      <c r="I13">
        <v>23.0012383927629</v>
      </c>
      <c r="J13">
        <f>(Table2[[#This Row],[1M Return vs Nifty]]-AVERAGE(Table2[1M Return vs Nifty]))/_xlfn.STDEV.P(Table2[1M Return vs Nifty])</f>
        <v>2.7882842795650715</v>
      </c>
      <c r="K13">
        <v>80.0244249662031</v>
      </c>
      <c r="L13">
        <f>(Table2[[#This Row],[6M Return vs Nifty]]-AVERAGE(Table2[6M Return vs Nifty]))/_xlfn.STDEV.P(Table2[6M Return vs Nifty])</f>
        <v>2.764517137739853</v>
      </c>
      <c r="M13">
        <v>3.2975793439494701</v>
      </c>
      <c r="N13">
        <f>(Table2[[#This Row],[1W Return vs Nifty]]-AVERAGE(Table2[1W Return vs Nifty]))/_xlfn.STDEV.P(Table2[1W Return vs Nifty])</f>
        <v>1.0742294758451822</v>
      </c>
      <c r="O13">
        <v>2874.09</v>
      </c>
      <c r="P13">
        <v>2682.1129909537999</v>
      </c>
      <c r="Q13">
        <v>2088.0035895968999</v>
      </c>
      <c r="R13">
        <v>54.048131144245602</v>
      </c>
      <c r="S13" s="1">
        <f>(Table2[[#This Row],[Close Price]]-Table2[[#This Row],[20D EMA]])/Table2[[#This Row],[20D EMA]]</f>
        <v>3.3509736995014056E-2</v>
      </c>
      <c r="T13" s="1">
        <f>(Table2[[#This Row],[Close Price]]-Table2[[#This Row],[50D EMA]])/Table2[[#This Row],[50D EMA]]</f>
        <v>0.10748503512660776</v>
      </c>
      <c r="U13" s="1">
        <f>(Table2[[#This Row],[Close Price]]-Table2[[#This Row],[200D EMA]])/Table2[[#This Row],[200D EMA]]</f>
        <v>0.4226029183088959</v>
      </c>
      <c r="V13">
        <v>1.62299692117604</v>
      </c>
      <c r="W13">
        <v>2942.55</v>
      </c>
      <c r="X13">
        <v>3023.95</v>
      </c>
      <c r="Y13">
        <v>2942.55</v>
      </c>
      <c r="Z13">
        <v>3023.95</v>
      </c>
      <c r="AA13">
        <v>2820</v>
      </c>
      <c r="AB13">
        <v>3735.2</v>
      </c>
      <c r="AC13" s="1">
        <f>(Table2[[#This Row],[Close Price]]/Table2[[#This Row],[Day Low]])-1</f>
        <v>9.4645800411208292E-3</v>
      </c>
      <c r="AD13" s="1">
        <f>(Table2[[#This Row],[Day High]]/Table2[[#This Row],[Close Price]])-1</f>
        <v>1.8027875033665319E-2</v>
      </c>
      <c r="AE13" s="1">
        <f>(Table2[[#This Row],[Close Price]]/Table2[[#This Row],[Current Week Low]])-1</f>
        <v>9.4645800411208292E-3</v>
      </c>
      <c r="AF13" s="1">
        <f>(Table2[[#This Row],[Current Week High]]/Table2[[#This Row],[Close Price]])-1</f>
        <v>1.8027875033665319E-2</v>
      </c>
      <c r="AG13" s="1">
        <f>(Table2[[#This Row],[Close Price]]/Table2[[#This Row],[Current Month Low]])-1</f>
        <v>5.3333333333333455E-2</v>
      </c>
      <c r="AH13" s="1">
        <f>(Table2[[#This Row],[Current Month High]]/Table2[[#This Row],[Close Price]])-1</f>
        <v>0.25747374091031494</v>
      </c>
      <c r="AI13">
        <v>25.7473740910314</v>
      </c>
      <c r="AJ13">
        <v>161.709251101321</v>
      </c>
      <c r="AK13" t="str">
        <f>IF(AND(Table2[[#This Row],[20D EMA]]&gt;Table2[[#This Row],[50D EMA]],Table2[[#This Row],[50D EMA]]&gt;Table2[[#This Row],[200D EMA]]),"Uptrend","Downtrend/NoTrend")</f>
        <v>Uptrend</v>
      </c>
      <c r="AL13">
        <v>0.25</v>
      </c>
      <c r="AM13" t="s">
        <v>3148</v>
      </c>
      <c r="AN13">
        <v>9.4700000000000006</v>
      </c>
      <c r="AO13" t="s">
        <v>3148</v>
      </c>
      <c r="AP13">
        <v>0.18151964421363001</v>
      </c>
      <c r="AQ13">
        <f>(Table2[[#This Row],[Sharpe Ratio]]-AVERAGE(Table2[Sharpe Ratio]))/_xlfn.STDEV.P(Table2[Sharpe Ratio])</f>
        <v>1.4657178754973035</v>
      </c>
      <c r="AR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10.116614445464414</v>
      </c>
      <c r="AS13">
        <f>_xlfn.RANK.AVG(Table2[[#This Row],[1Y Return vs Nifty Z-Score]],Table2[1Y Return vs Nifty Z-Score])</f>
        <v>37</v>
      </c>
      <c r="AT13">
        <f>_xlfn.RANK.AVG(Table2[[#This Row],[6M Return vs Nifty Z-Score]],Table2[6M Return vs Nifty Z-Score])</f>
        <v>13</v>
      </c>
      <c r="AU13">
        <f>_xlfn.RANK.AVG(Table2[[#This Row],[Sharpe Ratio Z-Score]],Table2[Sharpe Ratio Z-Score])</f>
        <v>48</v>
      </c>
      <c r="AV13">
        <f>(Table2[[#This Row],[Rank 1Y]]+Table2[[#This Row],[Rank 6M]]+Table2[[#This Row],[Rank Sharpe]])/3</f>
        <v>32.666666666666664</v>
      </c>
    </row>
    <row r="14" spans="1:48" x14ac:dyDescent="0.3">
      <c r="A14" t="s">
        <v>346</v>
      </c>
      <c r="B14" t="s">
        <v>347</v>
      </c>
      <c r="C14" t="s">
        <v>3111</v>
      </c>
      <c r="D14" t="s">
        <v>85</v>
      </c>
      <c r="E14">
        <v>68925.668934375004</v>
      </c>
      <c r="F14">
        <v>668.25</v>
      </c>
      <c r="G14">
        <v>89.5181822917083</v>
      </c>
      <c r="H14">
        <f>(Table2[[#This Row],[1Y Return vs Nifty]]-AVERAGE(Table2[1Y Return vs Nifty]))/_xlfn.STDEV.P(Table2[1Y Return vs Nifty])</f>
        <v>1.5495556511526973</v>
      </c>
      <c r="I14">
        <v>-4.1045315977271803</v>
      </c>
      <c r="J14">
        <f>(Table2[[#This Row],[1M Return vs Nifty]]-AVERAGE(Table2[1M Return vs Nifty]))/_xlfn.STDEV.P(Table2[1M Return vs Nifty])</f>
        <v>-0.28132063733586909</v>
      </c>
      <c r="K14">
        <v>54.0228159131902</v>
      </c>
      <c r="L14">
        <f>(Table2[[#This Row],[6M Return vs Nifty]]-AVERAGE(Table2[6M Return vs Nifty]))/_xlfn.STDEV.P(Table2[6M Return vs Nifty])</f>
        <v>1.8406348024951307</v>
      </c>
      <c r="M14">
        <v>-2.64430632732841</v>
      </c>
      <c r="N14">
        <f>(Table2[[#This Row],[1W Return vs Nifty]]-AVERAGE(Table2[1W Return vs Nifty]))/_xlfn.STDEV.P(Table2[1W Return vs Nifty])</f>
        <v>-0.34252310228418203</v>
      </c>
      <c r="O14">
        <v>684.57</v>
      </c>
      <c r="P14">
        <v>675.56364335779597</v>
      </c>
      <c r="Q14">
        <v>535.99388668443305</v>
      </c>
      <c r="R14">
        <v>43.324710078481502</v>
      </c>
      <c r="S14" s="1">
        <f>(Table2[[#This Row],[Close Price]]-Table2[[#This Row],[20D EMA]])/Table2[[#This Row],[20D EMA]]</f>
        <v>-2.3839782637276024E-2</v>
      </c>
      <c r="T14" s="1">
        <f>(Table2[[#This Row],[Close Price]]-Table2[[#This Row],[50D EMA]])/Table2[[#This Row],[50D EMA]]</f>
        <v>-1.0825987202988769E-2</v>
      </c>
      <c r="U14" s="1">
        <f>(Table2[[#This Row],[Close Price]]-Table2[[#This Row],[200D EMA]])/Table2[[#This Row],[200D EMA]]</f>
        <v>0.2467492943505023</v>
      </c>
      <c r="V14">
        <v>0.83469338689989703</v>
      </c>
      <c r="W14">
        <v>654.1</v>
      </c>
      <c r="X14">
        <v>675.4</v>
      </c>
      <c r="Y14">
        <v>654.1</v>
      </c>
      <c r="Z14">
        <v>675.4</v>
      </c>
      <c r="AA14">
        <v>632.4</v>
      </c>
      <c r="AB14">
        <v>719.45</v>
      </c>
      <c r="AC14" s="1">
        <f>(Table2[[#This Row],[Close Price]]/Table2[[#This Row],[Day Low]])-1</f>
        <v>2.1632777862712116E-2</v>
      </c>
      <c r="AD14" s="1">
        <f>(Table2[[#This Row],[Day High]]/Table2[[#This Row],[Close Price]])-1</f>
        <v>1.0699588477366184E-2</v>
      </c>
      <c r="AE14" s="1">
        <f>(Table2[[#This Row],[Close Price]]/Table2[[#This Row],[Current Week Low]])-1</f>
        <v>2.1632777862712116E-2</v>
      </c>
      <c r="AF14" s="1">
        <f>(Table2[[#This Row],[Current Week High]]/Table2[[#This Row],[Close Price]])-1</f>
        <v>1.0699588477366184E-2</v>
      </c>
      <c r="AG14" s="1">
        <f>(Table2[[#This Row],[Close Price]]/Table2[[#This Row],[Current Month Low]])-1</f>
        <v>5.6688804554079653E-2</v>
      </c>
      <c r="AH14" s="1">
        <f>(Table2[[#This Row],[Current Month High]]/Table2[[#This Row],[Close Price]])-1</f>
        <v>7.6618032173587869E-2</v>
      </c>
      <c r="AI14">
        <v>17.658062102506499</v>
      </c>
      <c r="AJ14">
        <v>119.746793817823</v>
      </c>
      <c r="AK14" t="str">
        <f>IF(AND(Table2[[#This Row],[20D EMA]]&gt;Table2[[#This Row],[50D EMA]],Table2[[#This Row],[50D EMA]]&gt;Table2[[#This Row],[200D EMA]]),"Uptrend","Downtrend/NoTrend")</f>
        <v>Uptrend</v>
      </c>
      <c r="AL14">
        <v>0.19</v>
      </c>
      <c r="AM14" t="s">
        <v>3148</v>
      </c>
      <c r="AN14">
        <v>-0.89</v>
      </c>
      <c r="AO14" t="s">
        <v>3147</v>
      </c>
      <c r="AP14">
        <v>0.25072961472178501</v>
      </c>
      <c r="AQ14">
        <f>(Table2[[#This Row],[Sharpe Ratio]]-AVERAGE(Table2[Sharpe Ratio]))/_xlfn.STDEV.P(Table2[Sharpe Ratio])</f>
        <v>2.2753257936264513</v>
      </c>
      <c r="AR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5.0416725076542281</v>
      </c>
      <c r="AS14">
        <f>_xlfn.RANK.AVG(Table2[[#This Row],[1Y Return vs Nifty Z-Score]],Table2[1Y Return vs Nifty Z-Score])</f>
        <v>54</v>
      </c>
      <c r="AT14">
        <f>_xlfn.RANK.AVG(Table2[[#This Row],[6M Return vs Nifty Z-Score]],Table2[6M Return vs Nifty Z-Score])</f>
        <v>38</v>
      </c>
      <c r="AU14">
        <f>_xlfn.RANK.AVG(Table2[[#This Row],[Sharpe Ratio Z-Score]],Table2[Sharpe Ratio Z-Score])</f>
        <v>8</v>
      </c>
      <c r="AV14">
        <f>(Table2[[#This Row],[Rank 1Y]]+Table2[[#This Row],[Rank 6M]]+Table2[[#This Row],[Rank Sharpe]])/3</f>
        <v>33.333333333333336</v>
      </c>
    </row>
    <row r="15" spans="1:48" x14ac:dyDescent="0.3">
      <c r="A15" t="s">
        <v>461</v>
      </c>
      <c r="B15" t="s">
        <v>462</v>
      </c>
      <c r="C15" t="s">
        <v>3113</v>
      </c>
      <c r="D15" t="s">
        <v>178</v>
      </c>
      <c r="E15">
        <v>47391.653163149997</v>
      </c>
      <c r="F15">
        <v>1850.9</v>
      </c>
      <c r="G15">
        <v>323.71502601483002</v>
      </c>
      <c r="H15">
        <f>(Table2[[#This Row],[1Y Return vs Nifty]]-AVERAGE(Table2[1Y Return vs Nifty]))/_xlfn.STDEV.P(Table2[1Y Return vs Nifty])</f>
        <v>6.4064365353021566</v>
      </c>
      <c r="I15">
        <v>0.162465139937296</v>
      </c>
      <c r="J15">
        <f>(Table2[[#This Row],[1M Return vs Nifty]]-AVERAGE(Table2[1M Return vs Nifty]))/_xlfn.STDEV.P(Table2[1M Return vs Nifty])</f>
        <v>0.20189729637088458</v>
      </c>
      <c r="K15">
        <v>30.410601917762499</v>
      </c>
      <c r="L15">
        <f>(Table2[[#This Row],[6M Return vs Nifty]]-AVERAGE(Table2[6M Return vs Nifty]))/_xlfn.STDEV.P(Table2[6M Return vs Nifty])</f>
        <v>1.0016518240987962</v>
      </c>
      <c r="M15">
        <v>2.2513561866952698</v>
      </c>
      <c r="N15">
        <f>(Table2[[#This Row],[1W Return vs Nifty]]-AVERAGE(Table2[1W Return vs Nifty]))/_xlfn.STDEV.P(Table2[1W Return vs Nifty])</f>
        <v>0.82477342143076671</v>
      </c>
      <c r="O15">
        <v>1767.27</v>
      </c>
      <c r="P15">
        <v>1727.8612421518401</v>
      </c>
      <c r="Q15">
        <v>1384.63258546319</v>
      </c>
      <c r="R15">
        <v>61.188982846891399</v>
      </c>
      <c r="S15" s="1">
        <f>(Table2[[#This Row],[Close Price]]-Table2[[#This Row],[20D EMA]])/Table2[[#This Row],[20D EMA]]</f>
        <v>4.7321575084735272E-2</v>
      </c>
      <c r="T15" s="1">
        <f>(Table2[[#This Row],[Close Price]]-Table2[[#This Row],[50D EMA]])/Table2[[#This Row],[50D EMA]]</f>
        <v>7.1208702901935719E-2</v>
      </c>
      <c r="U15" s="1">
        <f>(Table2[[#This Row],[Close Price]]-Table2[[#This Row],[200D EMA]])/Table2[[#This Row],[200D EMA]]</f>
        <v>0.33674450495532238</v>
      </c>
      <c r="V15">
        <v>0.98340798688926301</v>
      </c>
      <c r="W15">
        <v>1691.65</v>
      </c>
      <c r="X15">
        <v>1854.85</v>
      </c>
      <c r="Y15">
        <v>1691.65</v>
      </c>
      <c r="Z15">
        <v>1854.85</v>
      </c>
      <c r="AA15">
        <v>1674</v>
      </c>
      <c r="AB15">
        <v>1866</v>
      </c>
      <c r="AC15" s="1">
        <f>(Table2[[#This Row],[Close Price]]/Table2[[#This Row],[Day Low]])-1</f>
        <v>9.4138858510921297E-2</v>
      </c>
      <c r="AD15" s="1">
        <f>(Table2[[#This Row],[Day High]]/Table2[[#This Row],[Close Price]])-1</f>
        <v>2.1340969258196729E-3</v>
      </c>
      <c r="AE15" s="1">
        <f>(Table2[[#This Row],[Close Price]]/Table2[[#This Row],[Current Week Low]])-1</f>
        <v>9.4138858510921297E-2</v>
      </c>
      <c r="AF15" s="1">
        <f>(Table2[[#This Row],[Current Week High]]/Table2[[#This Row],[Close Price]])-1</f>
        <v>2.1340969258196729E-3</v>
      </c>
      <c r="AG15" s="1">
        <f>(Table2[[#This Row],[Close Price]]/Table2[[#This Row],[Current Month Low]])-1</f>
        <v>0.10567502986857824</v>
      </c>
      <c r="AH15" s="1">
        <f>(Table2[[#This Row],[Current Month High]]/Table2[[#This Row],[Close Price]])-1</f>
        <v>8.1581933113619165E-3</v>
      </c>
      <c r="AI15">
        <v>6.3806796693500303</v>
      </c>
      <c r="AJ15">
        <v>369.77157360405999</v>
      </c>
      <c r="AK15" t="str">
        <f>IF(AND(Table2[[#This Row],[20D EMA]]&gt;Table2[[#This Row],[50D EMA]],Table2[[#This Row],[50D EMA]]&gt;Table2[[#This Row],[200D EMA]]),"Uptrend","Downtrend/NoTrend")</f>
        <v>Uptrend</v>
      </c>
      <c r="AL15">
        <v>0.25</v>
      </c>
      <c r="AM15" t="s">
        <v>3148</v>
      </c>
      <c r="AN15">
        <v>8.73</v>
      </c>
      <c r="AO15" t="s">
        <v>3148</v>
      </c>
      <c r="AP15">
        <v>0.25290607570270901</v>
      </c>
      <c r="AQ15">
        <f>(Table2[[#This Row],[Sharpe Ratio]]-AVERAGE(Table2[Sharpe Ratio]))/_xlfn.STDEV.P(Table2[Sharpe Ratio])</f>
        <v>2.3007857097442823</v>
      </c>
      <c r="AR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10.735544786946885</v>
      </c>
      <c r="AS15">
        <f>_xlfn.RANK.AVG(Table2[[#This Row],[1Y Return vs Nifty Z-Score]],Table2[1Y Return vs Nifty Z-Score])</f>
        <v>1</v>
      </c>
      <c r="AT15">
        <f>_xlfn.RANK.AVG(Table2[[#This Row],[6M Return vs Nifty Z-Score]],Table2[6M Return vs Nifty Z-Score])</f>
        <v>95</v>
      </c>
      <c r="AU15">
        <f>_xlfn.RANK.AVG(Table2[[#This Row],[Sharpe Ratio Z-Score]],Table2[Sharpe Ratio Z-Score])</f>
        <v>5</v>
      </c>
      <c r="AV15">
        <f>(Table2[[#This Row],[Rank 1Y]]+Table2[[#This Row],[Rank 6M]]+Table2[[#This Row],[Rank Sharpe]])/3</f>
        <v>33.666666666666664</v>
      </c>
    </row>
    <row r="16" spans="1:48" x14ac:dyDescent="0.3">
      <c r="A16" t="s">
        <v>960</v>
      </c>
      <c r="B16" t="s">
        <v>961</v>
      </c>
      <c r="C16" t="s">
        <v>3109</v>
      </c>
      <c r="D16" t="s">
        <v>962</v>
      </c>
      <c r="E16">
        <v>14631.21321613</v>
      </c>
      <c r="F16">
        <v>2150.4499999999998</v>
      </c>
      <c r="G16">
        <v>66.728131796818104</v>
      </c>
      <c r="H16">
        <f>(Table2[[#This Row],[1Y Return vs Nifty]]-AVERAGE(Table2[1Y Return vs Nifty]))/_xlfn.STDEV.P(Table2[1Y Return vs Nifty])</f>
        <v>1.0769251970536053</v>
      </c>
      <c r="I16">
        <v>-10.097664830519999</v>
      </c>
      <c r="J16">
        <f>(Table2[[#This Row],[1M Return vs Nifty]]-AVERAGE(Table2[1M Return vs Nifty]))/_xlfn.STDEV.P(Table2[1M Return vs Nifty])</f>
        <v>-0.96001566225040214</v>
      </c>
      <c r="K16">
        <v>112.503962254968</v>
      </c>
      <c r="L16">
        <f>(Table2[[#This Row],[6M Return vs Nifty]]-AVERAGE(Table2[6M Return vs Nifty]))/_xlfn.STDEV.P(Table2[6M Return vs Nifty])</f>
        <v>3.9185715155605632</v>
      </c>
      <c r="M16">
        <v>-1.1949893712617901</v>
      </c>
      <c r="N16">
        <f>(Table2[[#This Row],[1W Return vs Nifty]]-AVERAGE(Table2[1W Return vs Nifty]))/_xlfn.STDEV.P(Table2[1W Return vs Nifty])</f>
        <v>3.0445588304405793E-3</v>
      </c>
      <c r="O16">
        <v>2198.31</v>
      </c>
      <c r="P16">
        <v>2202.62465049912</v>
      </c>
      <c r="Q16">
        <v>1693.0307248710801</v>
      </c>
      <c r="R16">
        <v>46.112659325053201</v>
      </c>
      <c r="S16" s="1">
        <f>(Table2[[#This Row],[Close Price]]-Table2[[#This Row],[20D EMA]])/Table2[[#This Row],[20D EMA]]</f>
        <v>-2.1771269748124756E-2</v>
      </c>
      <c r="T16" s="1">
        <f>(Table2[[#This Row],[Close Price]]-Table2[[#This Row],[50D EMA]])/Table2[[#This Row],[50D EMA]]</f>
        <v>-2.368749050697188E-2</v>
      </c>
      <c r="U16" s="1">
        <f>(Table2[[#This Row],[Close Price]]-Table2[[#This Row],[200D EMA]])/Table2[[#This Row],[200D EMA]]</f>
        <v>0.27017777551777805</v>
      </c>
      <c r="V16">
        <v>0.50079614867120203</v>
      </c>
      <c r="W16">
        <v>2109.35</v>
      </c>
      <c r="X16">
        <v>2198</v>
      </c>
      <c r="Y16">
        <v>2109.35</v>
      </c>
      <c r="Z16">
        <v>2198</v>
      </c>
      <c r="AA16">
        <v>2065.75</v>
      </c>
      <c r="AB16">
        <v>2335</v>
      </c>
      <c r="AC16" s="1">
        <f>(Table2[[#This Row],[Close Price]]/Table2[[#This Row],[Day Low]])-1</f>
        <v>1.9484675373930394E-2</v>
      </c>
      <c r="AD16" s="1">
        <f>(Table2[[#This Row],[Day High]]/Table2[[#This Row],[Close Price]])-1</f>
        <v>2.2111651049780301E-2</v>
      </c>
      <c r="AE16" s="1">
        <f>(Table2[[#This Row],[Close Price]]/Table2[[#This Row],[Current Week Low]])-1</f>
        <v>1.9484675373930394E-2</v>
      </c>
      <c r="AF16" s="1">
        <f>(Table2[[#This Row],[Current Week High]]/Table2[[#This Row],[Close Price]])-1</f>
        <v>2.2111651049780301E-2</v>
      </c>
      <c r="AG16" s="1">
        <f>(Table2[[#This Row],[Close Price]]/Table2[[#This Row],[Current Month Low]])-1</f>
        <v>4.100205736415341E-2</v>
      </c>
      <c r="AH16" s="1">
        <f>(Table2[[#This Row],[Current Month High]]/Table2[[#This Row],[Close Price]])-1</f>
        <v>8.5819247134320875E-2</v>
      </c>
      <c r="AI16">
        <v>25.555116370992099</v>
      </c>
      <c r="AJ16">
        <v>194.58219178082101</v>
      </c>
      <c r="AK16" t="str">
        <f>IF(AND(Table2[[#This Row],[20D EMA]]&gt;Table2[[#This Row],[50D EMA]],Table2[[#This Row],[50D EMA]]&gt;Table2[[#This Row],[200D EMA]]),"Uptrend","Downtrend/NoTrend")</f>
        <v>Downtrend/NoTrend</v>
      </c>
      <c r="AL16">
        <v>0.04</v>
      </c>
      <c r="AM16" t="s">
        <v>3148</v>
      </c>
      <c r="AN16">
        <v>7.46</v>
      </c>
      <c r="AO16" t="s">
        <v>3148</v>
      </c>
      <c r="AP16">
        <v>0.23696642920351901</v>
      </c>
      <c r="AQ16">
        <f>(Table2[[#This Row],[Sharpe Ratio]]-AVERAGE(Table2[Sharpe Ratio]))/_xlfn.STDEV.P(Table2[Sharpe Ratio])</f>
        <v>2.1143261010611205</v>
      </c>
      <c r="AR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">
        <f>_xlfn.RANK.AVG(Table2[[#This Row],[1Y Return vs Nifty Z-Score]],Table2[1Y Return vs Nifty Z-Score])</f>
        <v>85</v>
      </c>
      <c r="AT16">
        <f>_xlfn.RANK.AVG(Table2[[#This Row],[6M Return vs Nifty Z-Score]],Table2[6M Return vs Nifty Z-Score])</f>
        <v>7</v>
      </c>
      <c r="AU16">
        <f>_xlfn.RANK.AVG(Table2[[#This Row],[Sharpe Ratio Z-Score]],Table2[Sharpe Ratio Z-Score])</f>
        <v>12</v>
      </c>
      <c r="AV16">
        <f>(Table2[[#This Row],[Rank 1Y]]+Table2[[#This Row],[Rank 6M]]+Table2[[#This Row],[Rank Sharpe]])/3</f>
        <v>34.666666666666664</v>
      </c>
    </row>
    <row r="17" spans="1:48" x14ac:dyDescent="0.3">
      <c r="A17" t="s">
        <v>118</v>
      </c>
      <c r="B17" t="s">
        <v>119</v>
      </c>
      <c r="C17" t="s">
        <v>3114</v>
      </c>
      <c r="D17" t="s">
        <v>120</v>
      </c>
      <c r="E17">
        <v>224015.755861065</v>
      </c>
      <c r="F17">
        <v>6301.65</v>
      </c>
      <c r="G17">
        <v>127.55778939917499</v>
      </c>
      <c r="H17">
        <f>(Table2[[#This Row],[1Y Return vs Nifty]]-AVERAGE(Table2[1Y Return vs Nifty]))/_xlfn.STDEV.P(Table2[1Y Return vs Nifty])</f>
        <v>2.3384383605167716</v>
      </c>
      <c r="I17">
        <v>-10.702678925652</v>
      </c>
      <c r="J17">
        <f>(Table2[[#This Row],[1M Return vs Nifty]]-AVERAGE(Table2[1M Return vs Nifty]))/_xlfn.STDEV.P(Table2[1M Return vs Nifty])</f>
        <v>-1.0285307511729134</v>
      </c>
      <c r="K17">
        <v>34.968947647374897</v>
      </c>
      <c r="L17">
        <f>(Table2[[#This Row],[6M Return vs Nifty]]-AVERAGE(Table2[6M Return vs Nifty]))/_xlfn.STDEV.P(Table2[6M Return vs Nifty])</f>
        <v>1.1636177658580475</v>
      </c>
      <c r="M17">
        <v>6.5819569484429703</v>
      </c>
      <c r="N17">
        <f>(Table2[[#This Row],[1W Return vs Nifty]]-AVERAGE(Table2[1W Return vs Nifty]))/_xlfn.STDEV.P(Table2[1W Return vs Nifty])</f>
        <v>1.8573395348638357</v>
      </c>
      <c r="O17">
        <v>6891.81</v>
      </c>
      <c r="P17">
        <v>7040.5137885645599</v>
      </c>
      <c r="Q17">
        <v>5652.5888487473703</v>
      </c>
      <c r="R17">
        <v>20.974160639891402</v>
      </c>
      <c r="S17" s="1">
        <f>(Table2[[#This Row],[Close Price]]-Table2[[#This Row],[20D EMA]])/Table2[[#This Row],[20D EMA]]</f>
        <v>-8.5632076334083609E-2</v>
      </c>
      <c r="T17" s="1">
        <f>(Table2[[#This Row],[Close Price]]-Table2[[#This Row],[50D EMA]])/Table2[[#This Row],[50D EMA]]</f>
        <v>-0.1049445836985147</v>
      </c>
      <c r="U17" s="1">
        <f>(Table2[[#This Row],[Close Price]]-Table2[[#This Row],[200D EMA]])/Table2[[#This Row],[200D EMA]]</f>
        <v>0.11482546645798643</v>
      </c>
      <c r="V17">
        <v>1.50011577696965</v>
      </c>
      <c r="W17">
        <v>6275</v>
      </c>
      <c r="X17">
        <v>6453</v>
      </c>
      <c r="Y17">
        <v>6275</v>
      </c>
      <c r="Z17">
        <v>6453</v>
      </c>
      <c r="AA17">
        <v>6212.05</v>
      </c>
      <c r="AB17">
        <v>7236</v>
      </c>
      <c r="AC17" s="1">
        <f>(Table2[[#This Row],[Close Price]]/Table2[[#This Row],[Day Low]])-1</f>
        <v>4.2470119521911265E-3</v>
      </c>
      <c r="AD17" s="1">
        <f>(Table2[[#This Row],[Day High]]/Table2[[#This Row],[Close Price]])-1</f>
        <v>2.4017519221156469E-2</v>
      </c>
      <c r="AE17" s="1">
        <f>(Table2[[#This Row],[Close Price]]/Table2[[#This Row],[Current Week Low]])-1</f>
        <v>4.2470119521911265E-3</v>
      </c>
      <c r="AF17" s="1">
        <f>(Table2[[#This Row],[Current Week High]]/Table2[[#This Row],[Close Price]])-1</f>
        <v>2.4017519221156469E-2</v>
      </c>
      <c r="AG17" s="1">
        <f>(Table2[[#This Row],[Close Price]]/Table2[[#This Row],[Current Month Low]])-1</f>
        <v>1.4423579977624001E-2</v>
      </c>
      <c r="AH17" s="1">
        <f>(Table2[[#This Row],[Current Month High]]/Table2[[#This Row],[Close Price]])-1</f>
        <v>0.14827069100949752</v>
      </c>
      <c r="AI17">
        <v>32.425634556028903</v>
      </c>
      <c r="AJ17">
        <v>143.74927474567701</v>
      </c>
      <c r="AK17" t="str">
        <f>IF(AND(Table2[[#This Row],[20D EMA]]&gt;Table2[[#This Row],[50D EMA]],Table2[[#This Row],[50D EMA]]&gt;Table2[[#This Row],[200D EMA]]),"Uptrend","Downtrend/NoTrend")</f>
        <v>Downtrend/NoTrend</v>
      </c>
      <c r="AL17">
        <v>-0.05</v>
      </c>
      <c r="AM17" t="s">
        <v>3147</v>
      </c>
      <c r="AN17">
        <v>-13.11</v>
      </c>
      <c r="AO17" t="s">
        <v>3147</v>
      </c>
      <c r="AP17">
        <v>0.250790002841625</v>
      </c>
      <c r="AQ17">
        <f>(Table2[[#This Row],[Sharpe Ratio]]-AVERAGE(Table2[Sharpe Ratio]))/_xlfn.STDEV.P(Table2[Sharpe Ratio])</f>
        <v>2.2760322048505048</v>
      </c>
      <c r="AR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">
        <f>_xlfn.RANK.AVG(Table2[[#This Row],[1Y Return vs Nifty Z-Score]],Table2[1Y Return vs Nifty Z-Score])</f>
        <v>25</v>
      </c>
      <c r="AT17">
        <f>_xlfn.RANK.AVG(Table2[[#This Row],[6M Return vs Nifty Z-Score]],Table2[6M Return vs Nifty Z-Score])</f>
        <v>77</v>
      </c>
      <c r="AU17">
        <f>_xlfn.RANK.AVG(Table2[[#This Row],[Sharpe Ratio Z-Score]],Table2[Sharpe Ratio Z-Score])</f>
        <v>7</v>
      </c>
      <c r="AV17">
        <f>(Table2[[#This Row],[Rank 1Y]]+Table2[[#This Row],[Rank 6M]]+Table2[[#This Row],[Rank Sharpe]])/3</f>
        <v>36.333333333333336</v>
      </c>
    </row>
    <row r="18" spans="1:48" x14ac:dyDescent="0.3">
      <c r="A18" t="s">
        <v>370</v>
      </c>
      <c r="B18" t="s">
        <v>371</v>
      </c>
      <c r="C18" t="s">
        <v>3102</v>
      </c>
      <c r="D18" t="s">
        <v>372</v>
      </c>
      <c r="E18">
        <v>63708.1145454</v>
      </c>
      <c r="F18">
        <v>4706</v>
      </c>
      <c r="G18">
        <v>82.100370833683897</v>
      </c>
      <c r="H18">
        <f>(Table2[[#This Row],[1Y Return vs Nifty]]-AVERAGE(Table2[1Y Return vs Nifty]))/_xlfn.STDEV.P(Table2[1Y Return vs Nifty])</f>
        <v>1.3957216963480081</v>
      </c>
      <c r="I18">
        <v>13.4872813785004</v>
      </c>
      <c r="J18">
        <f>(Table2[[#This Row],[1M Return vs Nifty]]-AVERAGE(Table2[1M Return vs Nifty]))/_xlfn.STDEV.P(Table2[1M Return vs Nifty])</f>
        <v>1.7108720075502766</v>
      </c>
      <c r="K18">
        <v>58.525812706581</v>
      </c>
      <c r="L18">
        <f>(Table2[[#This Row],[6M Return vs Nifty]]-AVERAGE(Table2[6M Return vs Nifty]))/_xlfn.STDEV.P(Table2[6M Return vs Nifty])</f>
        <v>2.0006341004076318</v>
      </c>
      <c r="M18">
        <v>0.169637075284576</v>
      </c>
      <c r="N18">
        <f>(Table2[[#This Row],[1W Return vs Nifty]]-AVERAGE(Table2[1W Return vs Nifty]))/_xlfn.STDEV.P(Table2[1W Return vs Nifty])</f>
        <v>0.32841905159012502</v>
      </c>
      <c r="O18">
        <v>4482.7700000000004</v>
      </c>
      <c r="P18">
        <v>4074.5812583126399</v>
      </c>
      <c r="Q18">
        <v>3047.3377026123298</v>
      </c>
      <c r="R18">
        <v>59.808436458649098</v>
      </c>
      <c r="S18" s="1">
        <f>(Table2[[#This Row],[Close Price]]-Table2[[#This Row],[20D EMA]])/Table2[[#This Row],[20D EMA]]</f>
        <v>4.979733512984149E-2</v>
      </c>
      <c r="T18" s="1">
        <f>(Table2[[#This Row],[Close Price]]-Table2[[#This Row],[50D EMA]])/Table2[[#This Row],[50D EMA]]</f>
        <v>0.15496530849622628</v>
      </c>
      <c r="U18" s="1">
        <f>(Table2[[#This Row],[Close Price]]-Table2[[#This Row],[200D EMA]])/Table2[[#This Row],[200D EMA]]</f>
        <v>0.54429881399944025</v>
      </c>
      <c r="V18">
        <v>0.82113759065245395</v>
      </c>
      <c r="W18">
        <v>4471.8500000000004</v>
      </c>
      <c r="X18">
        <v>4740</v>
      </c>
      <c r="Y18">
        <v>4471.8500000000004</v>
      </c>
      <c r="Z18">
        <v>4740</v>
      </c>
      <c r="AA18">
        <v>4372</v>
      </c>
      <c r="AB18">
        <v>4969</v>
      </c>
      <c r="AC18" s="1">
        <f>(Table2[[#This Row],[Close Price]]/Table2[[#This Row],[Day Low]])-1</f>
        <v>5.2360879725393161E-2</v>
      </c>
      <c r="AD18" s="1">
        <f>(Table2[[#This Row],[Day High]]/Table2[[#This Row],[Close Price]])-1</f>
        <v>7.224819379515468E-3</v>
      </c>
      <c r="AE18" s="1">
        <f>(Table2[[#This Row],[Close Price]]/Table2[[#This Row],[Current Week Low]])-1</f>
        <v>5.2360879725393161E-2</v>
      </c>
      <c r="AF18" s="1">
        <f>(Table2[[#This Row],[Current Week High]]/Table2[[#This Row],[Close Price]])-1</f>
        <v>7.224819379515468E-3</v>
      </c>
      <c r="AG18" s="1">
        <f>(Table2[[#This Row],[Close Price]]/Table2[[#This Row],[Current Month Low]])-1</f>
        <v>7.639524245196716E-2</v>
      </c>
      <c r="AH18" s="1">
        <f>(Table2[[#This Row],[Current Month High]]/Table2[[#This Row],[Close Price]])-1</f>
        <v>5.5886102847428898E-2</v>
      </c>
      <c r="AI18">
        <v>6.0305992350191104</v>
      </c>
      <c r="AJ18">
        <v>142.446098760979</v>
      </c>
      <c r="AK18" t="str">
        <f>IF(AND(Table2[[#This Row],[20D EMA]]&gt;Table2[[#This Row],[50D EMA]],Table2[[#This Row],[50D EMA]]&gt;Table2[[#This Row],[200D EMA]]),"Uptrend","Downtrend/NoTrend")</f>
        <v>Uptrend</v>
      </c>
      <c r="AL18">
        <v>0.7</v>
      </c>
      <c r="AM18" t="s">
        <v>3148</v>
      </c>
      <c r="AN18">
        <v>8.42</v>
      </c>
      <c r="AO18" t="s">
        <v>3148</v>
      </c>
      <c r="AP18">
        <v>0.20192824062012699</v>
      </c>
      <c r="AQ18">
        <f>(Table2[[#This Row],[Sharpe Ratio]]-AVERAGE(Table2[Sharpe Ratio]))/_xlfn.STDEV.P(Table2[Sharpe Ratio])</f>
        <v>1.7044545940262492</v>
      </c>
      <c r="AR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7.1401014499222919</v>
      </c>
      <c r="AS18">
        <f>_xlfn.RANK.AVG(Table2[[#This Row],[1Y Return vs Nifty Z-Score]],Table2[1Y Return vs Nifty Z-Score])</f>
        <v>64</v>
      </c>
      <c r="AT18">
        <f>_xlfn.RANK.AVG(Table2[[#This Row],[6M Return vs Nifty Z-Score]],Table2[6M Return vs Nifty Z-Score])</f>
        <v>31</v>
      </c>
      <c r="AU18">
        <f>_xlfn.RANK.AVG(Table2[[#This Row],[Sharpe Ratio Z-Score]],Table2[Sharpe Ratio Z-Score])</f>
        <v>30</v>
      </c>
      <c r="AV18">
        <f>(Table2[[#This Row],[Rank 1Y]]+Table2[[#This Row],[Rank 6M]]+Table2[[#This Row],[Rank Sharpe]])/3</f>
        <v>41.666666666666664</v>
      </c>
    </row>
    <row r="19" spans="1:48" x14ac:dyDescent="0.3">
      <c r="A19" t="s">
        <v>589</v>
      </c>
      <c r="B19" t="s">
        <v>590</v>
      </c>
      <c r="C19" t="s">
        <v>3104</v>
      </c>
      <c r="D19" t="s">
        <v>37</v>
      </c>
      <c r="E19">
        <v>31284.76</v>
      </c>
      <c r="F19">
        <v>6016.3</v>
      </c>
      <c r="G19">
        <v>175.454874096916</v>
      </c>
      <c r="H19">
        <f>(Table2[[#This Row],[1Y Return vs Nifty]]-AVERAGE(Table2[1Y Return vs Nifty]))/_xlfn.STDEV.P(Table2[1Y Return vs Nifty])</f>
        <v>3.3317499328536395</v>
      </c>
      <c r="I19">
        <v>-5.6020644025438404</v>
      </c>
      <c r="J19">
        <f>(Table2[[#This Row],[1M Return vs Nifty]]-AVERAGE(Table2[1M Return vs Nifty]))/_xlfn.STDEV.P(Table2[1M Return vs Nifty])</f>
        <v>-0.45090940247696093</v>
      </c>
      <c r="K19">
        <v>42.7257037118368</v>
      </c>
      <c r="L19">
        <f>(Table2[[#This Row],[6M Return vs Nifty]]-AVERAGE(Table2[6M Return vs Nifty]))/_xlfn.STDEV.P(Table2[6M Return vs Nifty])</f>
        <v>1.4392287825511985</v>
      </c>
      <c r="M19">
        <v>-4.4357865513258403</v>
      </c>
      <c r="N19">
        <f>(Table2[[#This Row],[1W Return vs Nifty]]-AVERAGE(Table2[1W Return vs Nifty]))/_xlfn.STDEV.P(Table2[1W Return vs Nifty])</f>
        <v>-0.76967440852435798</v>
      </c>
      <c r="O19">
        <v>6564.01</v>
      </c>
      <c r="P19">
        <v>6478.5742094302896</v>
      </c>
      <c r="Q19">
        <v>4902.3385488867898</v>
      </c>
      <c r="R19">
        <v>25.857500712679499</v>
      </c>
      <c r="S19" s="1">
        <f>(Table2[[#This Row],[Close Price]]-Table2[[#This Row],[20D EMA]])/Table2[[#This Row],[20D EMA]]</f>
        <v>-8.3441371966221867E-2</v>
      </c>
      <c r="T19" s="1">
        <f>(Table2[[#This Row],[Close Price]]-Table2[[#This Row],[50D EMA]])/Table2[[#This Row],[50D EMA]]</f>
        <v>-7.1354312613629942E-2</v>
      </c>
      <c r="U19" s="1">
        <f>(Table2[[#This Row],[Close Price]]-Table2[[#This Row],[200D EMA]])/Table2[[#This Row],[200D EMA]]</f>
        <v>0.22723062473238734</v>
      </c>
      <c r="V19">
        <v>0.35221299531542499</v>
      </c>
      <c r="W19">
        <v>5914.6</v>
      </c>
      <c r="X19">
        <v>6099</v>
      </c>
      <c r="Y19">
        <v>5914.6</v>
      </c>
      <c r="Z19">
        <v>6099</v>
      </c>
      <c r="AA19">
        <v>5914.6</v>
      </c>
      <c r="AB19">
        <v>7410.9</v>
      </c>
      <c r="AC19" s="1">
        <f>(Table2[[#This Row],[Close Price]]/Table2[[#This Row],[Day Low]])-1</f>
        <v>1.7194738443850888E-2</v>
      </c>
      <c r="AD19" s="1">
        <f>(Table2[[#This Row],[Day High]]/Table2[[#This Row],[Close Price]])-1</f>
        <v>1.3745990060336055E-2</v>
      </c>
      <c r="AE19" s="1">
        <f>(Table2[[#This Row],[Close Price]]/Table2[[#This Row],[Current Week Low]])-1</f>
        <v>1.7194738443850888E-2</v>
      </c>
      <c r="AF19" s="1">
        <f>(Table2[[#This Row],[Current Week High]]/Table2[[#This Row],[Close Price]])-1</f>
        <v>1.3745990060336055E-2</v>
      </c>
      <c r="AG19" s="1">
        <f>(Table2[[#This Row],[Close Price]]/Table2[[#This Row],[Current Month Low]])-1</f>
        <v>1.7194738443850888E-2</v>
      </c>
      <c r="AH19" s="1">
        <f>(Table2[[#This Row],[Current Month High]]/Table2[[#This Row],[Close Price]])-1</f>
        <v>0.23180360021940394</v>
      </c>
      <c r="AI19">
        <v>40.950418031015701</v>
      </c>
      <c r="AJ19">
        <v>199.31840796019901</v>
      </c>
      <c r="AK19" t="str">
        <f>IF(AND(Table2[[#This Row],[20D EMA]]&gt;Table2[[#This Row],[50D EMA]],Table2[[#This Row],[50D EMA]]&gt;Table2[[#This Row],[200D EMA]]),"Uptrend","Downtrend/NoTrend")</f>
        <v>Uptrend</v>
      </c>
      <c r="AL19">
        <v>0.1</v>
      </c>
      <c r="AM19" t="s">
        <v>3148</v>
      </c>
      <c r="AN19">
        <v>-5.3</v>
      </c>
      <c r="AO19" t="s">
        <v>3147</v>
      </c>
      <c r="AP19">
        <v>0.16913869567590001</v>
      </c>
      <c r="AQ19">
        <f>(Table2[[#This Row],[Sharpe Ratio]]-AVERAGE(Table2[Sharpe Ratio]))/_xlfn.STDEV.P(Table2[Sharpe Ratio])</f>
        <v>1.3208873850853102</v>
      </c>
      <c r="AR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4.8712822894888301</v>
      </c>
      <c r="AS19">
        <f>_xlfn.RANK.AVG(Table2[[#This Row],[1Y Return vs Nifty Z-Score]],Table2[1Y Return vs Nifty Z-Score])</f>
        <v>8</v>
      </c>
      <c r="AT19">
        <f>_xlfn.RANK.AVG(Table2[[#This Row],[6M Return vs Nifty Z-Score]],Table2[6M Return vs Nifty Z-Score])</f>
        <v>56</v>
      </c>
      <c r="AU19">
        <f>_xlfn.RANK.AVG(Table2[[#This Row],[Sharpe Ratio Z-Score]],Table2[Sharpe Ratio Z-Score])</f>
        <v>61</v>
      </c>
      <c r="AV19">
        <f>(Table2[[#This Row],[Rank 1Y]]+Table2[[#This Row],[Rank 6M]]+Table2[[#This Row],[Rank Sharpe]])/3</f>
        <v>41.666666666666664</v>
      </c>
    </row>
    <row r="20" spans="1:48" x14ac:dyDescent="0.3">
      <c r="A20" t="s">
        <v>295</v>
      </c>
      <c r="B20" t="s">
        <v>296</v>
      </c>
      <c r="C20" t="s">
        <v>3105</v>
      </c>
      <c r="D20" t="s">
        <v>144</v>
      </c>
      <c r="E20">
        <v>86778.536561999994</v>
      </c>
      <c r="F20">
        <v>416.2</v>
      </c>
      <c r="G20">
        <v>135.842573008475</v>
      </c>
      <c r="H20">
        <f>(Table2[[#This Row],[1Y Return vs Nifty]]-AVERAGE(Table2[1Y Return vs Nifty]))/_xlfn.STDEV.P(Table2[1Y Return vs Nifty])</f>
        <v>2.5102519789312683</v>
      </c>
      <c r="I20">
        <v>-7.6567253033710996</v>
      </c>
      <c r="J20">
        <f>(Table2[[#This Row],[1M Return vs Nifty]]-AVERAGE(Table2[1M Return vs Nifty]))/_xlfn.STDEV.P(Table2[1M Return vs Nifty])</f>
        <v>-0.68359038538046257</v>
      </c>
      <c r="K20">
        <v>35.743460404083102</v>
      </c>
      <c r="L20">
        <f>(Table2[[#This Row],[6M Return vs Nifty]]-AVERAGE(Table2[6M Return vs Nifty]))/_xlfn.STDEV.P(Table2[6M Return vs Nifty])</f>
        <v>1.1911375494562664</v>
      </c>
      <c r="M20">
        <v>-0.38171029310608501</v>
      </c>
      <c r="N20">
        <f>(Table2[[#This Row],[1W Return vs Nifty]]-AVERAGE(Table2[1W Return vs Nifty]))/_xlfn.STDEV.P(Table2[1W Return vs Nifty])</f>
        <v>0.19695862827903182</v>
      </c>
      <c r="O20">
        <v>449.09</v>
      </c>
      <c r="P20">
        <v>476.6745931913</v>
      </c>
      <c r="Q20">
        <v>415.71294881920198</v>
      </c>
      <c r="R20">
        <v>30.476161808733</v>
      </c>
      <c r="S20" s="1">
        <f>(Table2[[#This Row],[Close Price]]-Table2[[#This Row],[20D EMA]])/Table2[[#This Row],[20D EMA]]</f>
        <v>-7.3236990358280046E-2</v>
      </c>
      <c r="T20" s="1">
        <f>(Table2[[#This Row],[Close Price]]-Table2[[#This Row],[50D EMA]])/Table2[[#This Row],[50D EMA]]</f>
        <v>-0.12686766623416457</v>
      </c>
      <c r="U20" s="1">
        <f>(Table2[[#This Row],[Close Price]]-Table2[[#This Row],[200D EMA]])/Table2[[#This Row],[200D EMA]]</f>
        <v>1.1716045463135885E-3</v>
      </c>
      <c r="V20">
        <v>0.56543787043400096</v>
      </c>
      <c r="W20">
        <v>409.5</v>
      </c>
      <c r="X20">
        <v>427.85</v>
      </c>
      <c r="Y20">
        <v>409.5</v>
      </c>
      <c r="Z20">
        <v>427.85</v>
      </c>
      <c r="AA20">
        <v>409.5</v>
      </c>
      <c r="AB20">
        <v>486.7</v>
      </c>
      <c r="AC20" s="1">
        <f>(Table2[[#This Row],[Close Price]]/Table2[[#This Row],[Day Low]])-1</f>
        <v>1.6361416361416303E-2</v>
      </c>
      <c r="AD20" s="1">
        <f>(Table2[[#This Row],[Day High]]/Table2[[#This Row],[Close Price]])-1</f>
        <v>2.7991350312349894E-2</v>
      </c>
      <c r="AE20" s="1">
        <f>(Table2[[#This Row],[Close Price]]/Table2[[#This Row],[Current Week Low]])-1</f>
        <v>1.6361416361416303E-2</v>
      </c>
      <c r="AF20" s="1">
        <f>(Table2[[#This Row],[Current Week High]]/Table2[[#This Row],[Close Price]])-1</f>
        <v>2.7991350312349894E-2</v>
      </c>
      <c r="AG20" s="1">
        <f>(Table2[[#This Row],[Close Price]]/Table2[[#This Row],[Current Month Low]])-1</f>
        <v>1.6361416361416303E-2</v>
      </c>
      <c r="AH20" s="1">
        <f>(Table2[[#This Row],[Current Month High]]/Table2[[#This Row],[Close Price]])-1</f>
        <v>0.16938971648246026</v>
      </c>
      <c r="AI20">
        <v>55.454108601633799</v>
      </c>
      <c r="AJ20">
        <v>156.75508945095601</v>
      </c>
      <c r="AK20" t="str">
        <f>IF(AND(Table2[[#This Row],[20D EMA]]&gt;Table2[[#This Row],[50D EMA]],Table2[[#This Row],[50D EMA]]&gt;Table2[[#This Row],[200D EMA]]),"Uptrend","Downtrend/NoTrend")</f>
        <v>Downtrend/NoTrend</v>
      </c>
      <c r="AL20">
        <v>-0.2</v>
      </c>
      <c r="AM20" t="s">
        <v>3147</v>
      </c>
      <c r="AN20">
        <v>-10.56</v>
      </c>
      <c r="AO20" t="s">
        <v>3147</v>
      </c>
      <c r="AP20">
        <v>0.200568096131652</v>
      </c>
      <c r="AQ20">
        <f>(Table2[[#This Row],[Sharpe Ratio]]-AVERAGE(Table2[Sharpe Ratio]))/_xlfn.STDEV.P(Table2[Sharpe Ratio])</f>
        <v>1.6885438265517954</v>
      </c>
      <c r="AR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">
        <f>_xlfn.RANK.AVG(Table2[[#This Row],[1Y Return vs Nifty Z-Score]],Table2[1Y Return vs Nifty Z-Score])</f>
        <v>23</v>
      </c>
      <c r="AT20">
        <f>_xlfn.RANK.AVG(Table2[[#This Row],[6M Return vs Nifty Z-Score]],Table2[6M Return vs Nifty Z-Score])</f>
        <v>73</v>
      </c>
      <c r="AU20">
        <f>_xlfn.RANK.AVG(Table2[[#This Row],[Sharpe Ratio Z-Score]],Table2[Sharpe Ratio Z-Score])</f>
        <v>31</v>
      </c>
      <c r="AV20">
        <f>(Table2[[#This Row],[Rank 1Y]]+Table2[[#This Row],[Rank 6M]]+Table2[[#This Row],[Rank Sharpe]])/3</f>
        <v>42.333333333333336</v>
      </c>
    </row>
    <row r="21" spans="1:48" x14ac:dyDescent="0.3">
      <c r="A21" t="s">
        <v>693</v>
      </c>
      <c r="B21" t="s">
        <v>694</v>
      </c>
      <c r="C21" t="s">
        <v>3116</v>
      </c>
      <c r="D21" t="s">
        <v>292</v>
      </c>
      <c r="E21">
        <v>24601.357923039999</v>
      </c>
      <c r="F21">
        <v>498.35</v>
      </c>
      <c r="G21">
        <v>75.305177321582406</v>
      </c>
      <c r="H21">
        <f>(Table2[[#This Row],[1Y Return vs Nifty]]-AVERAGE(Table2[1Y Return vs Nifty]))/_xlfn.STDEV.P(Table2[1Y Return vs Nifty])</f>
        <v>1.2547998762741204</v>
      </c>
      <c r="I21">
        <v>-13.4311499967705</v>
      </c>
      <c r="J21">
        <f>(Table2[[#This Row],[1M Return vs Nifty]]-AVERAGE(Table2[1M Return vs Nifty]))/_xlfn.STDEV.P(Table2[1M Return vs Nifty])</f>
        <v>-1.3375176649726601</v>
      </c>
      <c r="K21">
        <v>36.476867545028497</v>
      </c>
      <c r="L21">
        <f>(Table2[[#This Row],[6M Return vs Nifty]]-AVERAGE(Table2[6M Return vs Nifty]))/_xlfn.STDEV.P(Table2[6M Return vs Nifty])</f>
        <v>1.2171967791247194</v>
      </c>
      <c r="M21">
        <v>-4.5905839319865196</v>
      </c>
      <c r="N21">
        <f>(Table2[[#This Row],[1W Return vs Nifty]]-AVERAGE(Table2[1W Return vs Nifty]))/_xlfn.STDEV.P(Table2[1W Return vs Nifty])</f>
        <v>-0.80658349770437987</v>
      </c>
      <c r="O21">
        <v>556.49</v>
      </c>
      <c r="P21">
        <v>565.01971339694899</v>
      </c>
      <c r="Q21">
        <v>456.17219648956598</v>
      </c>
      <c r="R21">
        <v>19.444959323514698</v>
      </c>
      <c r="S21" s="1">
        <f>(Table2[[#This Row],[Close Price]]-Table2[[#This Row],[20D EMA]])/Table2[[#This Row],[20D EMA]]</f>
        <v>-0.10447627091232545</v>
      </c>
      <c r="T21" s="1">
        <f>(Table2[[#This Row],[Close Price]]-Table2[[#This Row],[50D EMA]])/Table2[[#This Row],[50D EMA]]</f>
        <v>-0.11799537576507675</v>
      </c>
      <c r="U21" s="1">
        <f>(Table2[[#This Row],[Close Price]]-Table2[[#This Row],[200D EMA]])/Table2[[#This Row],[200D EMA]]</f>
        <v>9.2460267931736562E-2</v>
      </c>
      <c r="V21">
        <v>0.46187748370416498</v>
      </c>
      <c r="W21">
        <v>472</v>
      </c>
      <c r="X21">
        <v>509.75</v>
      </c>
      <c r="Y21">
        <v>472</v>
      </c>
      <c r="Z21">
        <v>509.75</v>
      </c>
      <c r="AA21">
        <v>472</v>
      </c>
      <c r="AB21">
        <v>597.70000000000005</v>
      </c>
      <c r="AC21" s="1">
        <f>(Table2[[#This Row],[Close Price]]/Table2[[#This Row],[Day Low]])-1</f>
        <v>5.582627118644079E-2</v>
      </c>
      <c r="AD21" s="1">
        <f>(Table2[[#This Row],[Day High]]/Table2[[#This Row],[Close Price]])-1</f>
        <v>2.2875489114076331E-2</v>
      </c>
      <c r="AE21" s="1">
        <f>(Table2[[#This Row],[Close Price]]/Table2[[#This Row],[Current Week Low]])-1</f>
        <v>5.582627118644079E-2</v>
      </c>
      <c r="AF21" s="1">
        <f>(Table2[[#This Row],[Current Week High]]/Table2[[#This Row],[Close Price]])-1</f>
        <v>2.2875489114076331E-2</v>
      </c>
      <c r="AG21" s="1">
        <f>(Table2[[#This Row],[Close Price]]/Table2[[#This Row],[Current Month Low]])-1</f>
        <v>5.582627118644079E-2</v>
      </c>
      <c r="AH21" s="1">
        <f>(Table2[[#This Row],[Current Month High]]/Table2[[#This Row],[Close Price]])-1</f>
        <v>0.19935788100732421</v>
      </c>
      <c r="AI21">
        <v>38.196046954951299</v>
      </c>
      <c r="AJ21">
        <v>99.300139972005596</v>
      </c>
      <c r="AK21" t="str">
        <f>IF(AND(Table2[[#This Row],[20D EMA]]&gt;Table2[[#This Row],[50D EMA]],Table2[[#This Row],[50D EMA]]&gt;Table2[[#This Row],[200D EMA]]),"Uptrend","Downtrend/NoTrend")</f>
        <v>Downtrend/NoTrend</v>
      </c>
      <c r="AL21">
        <v>7.0000000000000007E-2</v>
      </c>
      <c r="AM21" t="s">
        <v>3148</v>
      </c>
      <c r="AN21">
        <v>-12.18</v>
      </c>
      <c r="AO21" t="s">
        <v>3147</v>
      </c>
      <c r="AP21">
        <v>0.23273620415568799</v>
      </c>
      <c r="AQ21">
        <f>(Table2[[#This Row],[Sharpe Ratio]]-AVERAGE(Table2[Sharpe Ratio]))/_xlfn.STDEV.P(Table2[Sharpe Ratio])</f>
        <v>2.0648415590356515</v>
      </c>
      <c r="AR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">
        <f>_xlfn.RANK.AVG(Table2[[#This Row],[1Y Return vs Nifty Z-Score]],Table2[1Y Return vs Nifty Z-Score])</f>
        <v>75</v>
      </c>
      <c r="AT21">
        <f>_xlfn.RANK.AVG(Table2[[#This Row],[6M Return vs Nifty Z-Score]],Table2[6M Return vs Nifty Z-Score])</f>
        <v>69</v>
      </c>
      <c r="AU21">
        <f>_xlfn.RANK.AVG(Table2[[#This Row],[Sharpe Ratio Z-Score]],Table2[Sharpe Ratio Z-Score])</f>
        <v>13</v>
      </c>
      <c r="AV21">
        <f>(Table2[[#This Row],[Rank 1Y]]+Table2[[#This Row],[Rank 6M]]+Table2[[#This Row],[Rank Sharpe]])/3</f>
        <v>52.333333333333336</v>
      </c>
    </row>
    <row r="22" spans="1:48" x14ac:dyDescent="0.3">
      <c r="A22" t="s">
        <v>311</v>
      </c>
      <c r="B22" t="s">
        <v>312</v>
      </c>
      <c r="C22" t="s">
        <v>3113</v>
      </c>
      <c r="D22" t="s">
        <v>313</v>
      </c>
      <c r="E22">
        <v>80223.205950000003</v>
      </c>
      <c r="F22">
        <v>3977.55</v>
      </c>
      <c r="G22">
        <v>79.510086742001604</v>
      </c>
      <c r="H22">
        <f>(Table2[[#This Row],[1Y Return vs Nifty]]-AVERAGE(Table2[1Y Return vs Nifty]))/_xlfn.STDEV.P(Table2[1Y Return vs Nifty])</f>
        <v>1.3420032042906103</v>
      </c>
      <c r="I22">
        <v>-3.3788555804312801</v>
      </c>
      <c r="J22">
        <f>(Table2[[#This Row],[1M Return vs Nifty]]-AVERAGE(Table2[1M Return vs Nifty]))/_xlfn.STDEV.P(Table2[1M Return vs Nifty])</f>
        <v>-0.19914113564489674</v>
      </c>
      <c r="K22">
        <v>32.363411252889698</v>
      </c>
      <c r="L22">
        <f>(Table2[[#This Row],[6M Return vs Nifty]]-AVERAGE(Table2[6M Return vs Nifty]))/_xlfn.STDEV.P(Table2[6M Return vs Nifty])</f>
        <v>1.0710385318654816</v>
      </c>
      <c r="M22">
        <v>-2.0397154385916099</v>
      </c>
      <c r="N22">
        <f>(Table2[[#This Row],[1W Return vs Nifty]]-AVERAGE(Table2[1W Return vs Nifty]))/_xlfn.STDEV.P(Table2[1W Return vs Nifty])</f>
        <v>-0.19836756854985968</v>
      </c>
      <c r="O22">
        <v>4106.3999999999996</v>
      </c>
      <c r="P22">
        <v>4204.7162965878097</v>
      </c>
      <c r="Q22">
        <v>3646.5337156463102</v>
      </c>
      <c r="R22">
        <v>40.307851992990699</v>
      </c>
      <c r="S22" s="1">
        <f>(Table2[[#This Row],[Close Price]]-Table2[[#This Row],[20D EMA]])/Table2[[#This Row],[20D EMA]]</f>
        <v>-3.1377849210987595E-2</v>
      </c>
      <c r="T22" s="1">
        <f>(Table2[[#This Row],[Close Price]]-Table2[[#This Row],[50D EMA]])/Table2[[#This Row],[50D EMA]]</f>
        <v>-5.4026545565549415E-2</v>
      </c>
      <c r="U22" s="1">
        <f>(Table2[[#This Row],[Close Price]]-Table2[[#This Row],[200D EMA]])/Table2[[#This Row],[200D EMA]]</f>
        <v>9.0775599560038847E-2</v>
      </c>
      <c r="V22">
        <v>0.66135418233143906</v>
      </c>
      <c r="W22">
        <v>3920</v>
      </c>
      <c r="X22">
        <v>4035</v>
      </c>
      <c r="Y22">
        <v>3920</v>
      </c>
      <c r="Z22">
        <v>4035</v>
      </c>
      <c r="AA22">
        <v>3851.2</v>
      </c>
      <c r="AB22">
        <v>4387</v>
      </c>
      <c r="AC22" s="1">
        <f>(Table2[[#This Row],[Close Price]]/Table2[[#This Row],[Day Low]])-1</f>
        <v>1.4681122448979567E-2</v>
      </c>
      <c r="AD22" s="1">
        <f>(Table2[[#This Row],[Day High]]/Table2[[#This Row],[Close Price]])-1</f>
        <v>1.4443564505788764E-2</v>
      </c>
      <c r="AE22" s="1">
        <f>(Table2[[#This Row],[Close Price]]/Table2[[#This Row],[Current Week Low]])-1</f>
        <v>1.4681122448979567E-2</v>
      </c>
      <c r="AF22" s="1">
        <f>(Table2[[#This Row],[Current Week High]]/Table2[[#This Row],[Close Price]])-1</f>
        <v>1.4443564505788764E-2</v>
      </c>
      <c r="AG22" s="1">
        <f>(Table2[[#This Row],[Close Price]]/Table2[[#This Row],[Current Month Low]])-1</f>
        <v>3.2807955961778212E-2</v>
      </c>
      <c r="AH22" s="1">
        <f>(Table2[[#This Row],[Current Month High]]/Table2[[#This Row],[Close Price]])-1</f>
        <v>0.10294025216527758</v>
      </c>
      <c r="AI22">
        <v>47.326872069490001</v>
      </c>
      <c r="AJ22">
        <v>121.541160744123</v>
      </c>
      <c r="AK22" t="str">
        <f>IF(AND(Table2[[#This Row],[20D EMA]]&gt;Table2[[#This Row],[50D EMA]],Table2[[#This Row],[50D EMA]]&gt;Table2[[#This Row],[200D EMA]]),"Uptrend","Downtrend/NoTrend")</f>
        <v>Downtrend/NoTrend</v>
      </c>
      <c r="AL22">
        <v>0.05</v>
      </c>
      <c r="AM22" t="s">
        <v>3148</v>
      </c>
      <c r="AN22">
        <v>-2.33</v>
      </c>
      <c r="AO22" t="s">
        <v>3147</v>
      </c>
      <c r="AP22">
        <v>0.24547111460872101</v>
      </c>
      <c r="AQ22">
        <f>(Table2[[#This Row],[Sharpe Ratio]]-AVERAGE(Table2[Sharpe Ratio]))/_xlfn.STDEV.P(Table2[Sharpe Ratio])</f>
        <v>2.2138126431690615</v>
      </c>
      <c r="AR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">
        <f>_xlfn.RANK.AVG(Table2[[#This Row],[1Y Return vs Nifty Z-Score]],Table2[1Y Return vs Nifty Z-Score])</f>
        <v>67</v>
      </c>
      <c r="AT22">
        <f>_xlfn.RANK.AVG(Table2[[#This Row],[6M Return vs Nifty Z-Score]],Table2[6M Return vs Nifty Z-Score])</f>
        <v>86</v>
      </c>
      <c r="AU22">
        <f>_xlfn.RANK.AVG(Table2[[#This Row],[Sharpe Ratio Z-Score]],Table2[Sharpe Ratio Z-Score])</f>
        <v>9</v>
      </c>
      <c r="AV22">
        <f>(Table2[[#This Row],[Rank 1Y]]+Table2[[#This Row],[Rank 6M]]+Table2[[#This Row],[Rank Sharpe]])/3</f>
        <v>54</v>
      </c>
    </row>
    <row r="23" spans="1:48" x14ac:dyDescent="0.3">
      <c r="A23" t="s">
        <v>1217</v>
      </c>
      <c r="B23" t="s">
        <v>1218</v>
      </c>
      <c r="C23" t="s">
        <v>3102</v>
      </c>
      <c r="D23" t="s">
        <v>408</v>
      </c>
      <c r="E23">
        <v>9473.1672762649996</v>
      </c>
      <c r="F23">
        <v>306.35000000000002</v>
      </c>
      <c r="G23">
        <v>139.00741818151701</v>
      </c>
      <c r="H23">
        <f>(Table2[[#This Row],[1Y Return vs Nifty]]-AVERAGE(Table2[1Y Return vs Nifty]))/_xlfn.STDEV.P(Table2[1Y Return vs Nifty])</f>
        <v>2.5758859805594585</v>
      </c>
      <c r="I23">
        <v>-22.8130834432394</v>
      </c>
      <c r="J23">
        <f>(Table2[[#This Row],[1M Return vs Nifty]]-AVERAGE(Table2[1M Return vs Nifty]))/_xlfn.STDEV.P(Table2[1M Return vs Nifty])</f>
        <v>-2.3999788696321196</v>
      </c>
      <c r="K23">
        <v>82.720077891575698</v>
      </c>
      <c r="L23">
        <f>(Table2[[#This Row],[6M Return vs Nifty]]-AVERAGE(Table2[6M Return vs Nifty]))/_xlfn.STDEV.P(Table2[6M Return vs Nifty])</f>
        <v>2.8602983686100218</v>
      </c>
      <c r="M23">
        <v>-11.441872905692</v>
      </c>
      <c r="N23">
        <f>(Table2[[#This Row],[1W Return vs Nifty]]-AVERAGE(Table2[1W Return vs Nifty]))/_xlfn.STDEV.P(Table2[1W Return vs Nifty])</f>
        <v>-2.4401695096208629</v>
      </c>
      <c r="O23">
        <v>358.8</v>
      </c>
      <c r="P23">
        <v>347.482609222816</v>
      </c>
      <c r="Q23">
        <v>248.79120228131899</v>
      </c>
      <c r="R23">
        <v>20.677756197795599</v>
      </c>
      <c r="S23" s="1">
        <f>(Table2[[#This Row],[Close Price]]-Table2[[#This Row],[20D EMA]])/Table2[[#This Row],[20D EMA]]</f>
        <v>-0.14618171683389072</v>
      </c>
      <c r="T23" s="1">
        <f>(Table2[[#This Row],[Close Price]]-Table2[[#This Row],[50D EMA]])/Table2[[#This Row],[50D EMA]]</f>
        <v>-0.11837314481669654</v>
      </c>
      <c r="U23" s="1">
        <f>(Table2[[#This Row],[Close Price]]-Table2[[#This Row],[200D EMA]])/Table2[[#This Row],[200D EMA]]</f>
        <v>0.23135383080627106</v>
      </c>
      <c r="V23">
        <v>0.53477056615088103</v>
      </c>
      <c r="W23">
        <v>295</v>
      </c>
      <c r="X23">
        <v>326.5</v>
      </c>
      <c r="Y23">
        <v>295</v>
      </c>
      <c r="Z23">
        <v>326.5</v>
      </c>
      <c r="AA23">
        <v>295</v>
      </c>
      <c r="AB23">
        <v>416.7</v>
      </c>
      <c r="AC23" s="1">
        <f>(Table2[[#This Row],[Close Price]]/Table2[[#This Row],[Day Low]])-1</f>
        <v>3.8474576271186445E-2</v>
      </c>
      <c r="AD23" s="1">
        <f>(Table2[[#This Row],[Day High]]/Table2[[#This Row],[Close Price]])-1</f>
        <v>6.5774440998857431E-2</v>
      </c>
      <c r="AE23" s="1">
        <f>(Table2[[#This Row],[Close Price]]/Table2[[#This Row],[Current Week Low]])-1</f>
        <v>3.8474576271186445E-2</v>
      </c>
      <c r="AF23" s="1">
        <f>(Table2[[#This Row],[Current Week High]]/Table2[[#This Row],[Close Price]])-1</f>
        <v>6.5774440998857431E-2</v>
      </c>
      <c r="AG23" s="1">
        <f>(Table2[[#This Row],[Close Price]]/Table2[[#This Row],[Current Month Low]])-1</f>
        <v>3.8474576271186445E-2</v>
      </c>
      <c r="AH23" s="1">
        <f>(Table2[[#This Row],[Current Month High]]/Table2[[#This Row],[Close Price]])-1</f>
        <v>0.36020891137587707</v>
      </c>
      <c r="AI23">
        <v>46.5480659376529</v>
      </c>
      <c r="AJ23">
        <v>183.65740740740699</v>
      </c>
      <c r="AK23" t="str">
        <f>IF(AND(Table2[[#This Row],[20D EMA]]&gt;Table2[[#This Row],[50D EMA]],Table2[[#This Row],[50D EMA]]&gt;Table2[[#This Row],[200D EMA]]),"Uptrend","Downtrend/NoTrend")</f>
        <v>Uptrend</v>
      </c>
      <c r="AL23">
        <v>0.17</v>
      </c>
      <c r="AM23" t="s">
        <v>3148</v>
      </c>
      <c r="AN23">
        <v>-15.48</v>
      </c>
      <c r="AO23" t="s">
        <v>3147</v>
      </c>
      <c r="AP23">
        <v>0.12690765593030701</v>
      </c>
      <c r="AQ23">
        <f>(Table2[[#This Row],[Sharpe Ratio]]-AVERAGE(Table2[Sharpe Ratio]))/_xlfn.STDEV.P(Table2[Sharpe Ratio])</f>
        <v>0.82687497736682747</v>
      </c>
      <c r="AR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1.4229109472833255</v>
      </c>
      <c r="AS23">
        <f>_xlfn.RANK.AVG(Table2[[#This Row],[1Y Return vs Nifty Z-Score]],Table2[1Y Return vs Nifty Z-Score])</f>
        <v>21</v>
      </c>
      <c r="AT23">
        <f>_xlfn.RANK.AVG(Table2[[#This Row],[6M Return vs Nifty Z-Score]],Table2[6M Return vs Nifty Z-Score])</f>
        <v>11</v>
      </c>
      <c r="AU23">
        <f>_xlfn.RANK.AVG(Table2[[#This Row],[Sharpe Ratio Z-Score]],Table2[Sharpe Ratio Z-Score])</f>
        <v>143</v>
      </c>
      <c r="AV23">
        <f>(Table2[[#This Row],[Rank 1Y]]+Table2[[#This Row],[Rank 6M]]+Table2[[#This Row],[Rank Sharpe]])/3</f>
        <v>58.333333333333336</v>
      </c>
    </row>
    <row r="24" spans="1:48" x14ac:dyDescent="0.3">
      <c r="A24" t="s">
        <v>406</v>
      </c>
      <c r="B24" t="s">
        <v>407</v>
      </c>
      <c r="C24" t="s">
        <v>3102</v>
      </c>
      <c r="D24" t="s">
        <v>408</v>
      </c>
      <c r="E24">
        <v>53162.374322939999</v>
      </c>
      <c r="F24">
        <v>888.15</v>
      </c>
      <c r="G24">
        <v>182.731390197221</v>
      </c>
      <c r="H24">
        <f>(Table2[[#This Row],[1Y Return vs Nifty]]-AVERAGE(Table2[1Y Return vs Nifty]))/_xlfn.STDEV.P(Table2[1Y Return vs Nifty])</f>
        <v>3.4826536401322872</v>
      </c>
      <c r="I24">
        <v>3.0969728194821902</v>
      </c>
      <c r="J24">
        <f>(Table2[[#This Row],[1M Return vs Nifty]]-AVERAGE(Table2[1M Return vs Nifty]))/_xlfn.STDEV.P(Table2[1M Return vs Nifty])</f>
        <v>0.53421691706326513</v>
      </c>
      <c r="K24">
        <v>45.536377814979502</v>
      </c>
      <c r="L24">
        <f>(Table2[[#This Row],[6M Return vs Nifty]]-AVERAGE(Table2[6M Return vs Nifty]))/_xlfn.STDEV.P(Table2[6M Return vs Nifty])</f>
        <v>1.5390969156628473</v>
      </c>
      <c r="M24">
        <v>-6.8861644516101999</v>
      </c>
      <c r="N24">
        <f>(Table2[[#This Row],[1W Return vs Nifty]]-AVERAGE(Table2[1W Return vs Nifty]))/_xlfn.STDEV.P(Table2[1W Return vs Nifty])</f>
        <v>-1.35392987887111</v>
      </c>
      <c r="O24">
        <v>919.91</v>
      </c>
      <c r="P24">
        <v>856.24249488873204</v>
      </c>
      <c r="Q24">
        <v>647.30689757656501</v>
      </c>
      <c r="R24">
        <v>38.634217101566598</v>
      </c>
      <c r="S24" s="1">
        <f>(Table2[[#This Row],[Close Price]]-Table2[[#This Row],[20D EMA]])/Table2[[#This Row],[20D EMA]]</f>
        <v>-3.4525116587492244E-2</v>
      </c>
      <c r="T24" s="1">
        <f>(Table2[[#This Row],[Close Price]]-Table2[[#This Row],[50D EMA]])/Table2[[#This Row],[50D EMA]]</f>
        <v>3.7264566173411298E-2</v>
      </c>
      <c r="U24" s="1">
        <f>(Table2[[#This Row],[Close Price]]-Table2[[#This Row],[200D EMA]])/Table2[[#This Row],[200D EMA]]</f>
        <v>0.37206942074172394</v>
      </c>
      <c r="V24">
        <v>1.1699169206226101</v>
      </c>
      <c r="W24">
        <v>882.8</v>
      </c>
      <c r="X24">
        <v>916.35</v>
      </c>
      <c r="Y24">
        <v>882.8</v>
      </c>
      <c r="Z24">
        <v>916.35</v>
      </c>
      <c r="AA24">
        <v>882.8</v>
      </c>
      <c r="AB24">
        <v>1025</v>
      </c>
      <c r="AC24" s="1">
        <f>(Table2[[#This Row],[Close Price]]/Table2[[#This Row],[Day Low]])-1</f>
        <v>6.0602628001813486E-3</v>
      </c>
      <c r="AD24" s="1">
        <f>(Table2[[#This Row],[Day High]]/Table2[[#This Row],[Close Price]])-1</f>
        <v>3.1751393345718748E-2</v>
      </c>
      <c r="AE24" s="1">
        <f>(Table2[[#This Row],[Close Price]]/Table2[[#This Row],[Current Week Low]])-1</f>
        <v>6.0602628001813486E-3</v>
      </c>
      <c r="AF24" s="1">
        <f>(Table2[[#This Row],[Current Week High]]/Table2[[#This Row],[Close Price]])-1</f>
        <v>3.1751393345718748E-2</v>
      </c>
      <c r="AG24" s="1">
        <f>(Table2[[#This Row],[Close Price]]/Table2[[#This Row],[Current Month Low]])-1</f>
        <v>6.0602628001813486E-3</v>
      </c>
      <c r="AH24" s="1">
        <f>(Table2[[#This Row],[Current Month High]]/Table2[[#This Row],[Close Price]])-1</f>
        <v>0.15408433260147492</v>
      </c>
      <c r="AI24">
        <v>19.7995834037043</v>
      </c>
      <c r="AJ24">
        <v>220.29932831447499</v>
      </c>
      <c r="AK24" t="str">
        <f>IF(AND(Table2[[#This Row],[20D EMA]]&gt;Table2[[#This Row],[50D EMA]],Table2[[#This Row],[50D EMA]]&gt;Table2[[#This Row],[200D EMA]]),"Uptrend","Downtrend/NoTrend")</f>
        <v>Uptrend</v>
      </c>
      <c r="AL24">
        <v>0.24</v>
      </c>
      <c r="AM24" t="s">
        <v>3148</v>
      </c>
      <c r="AN24">
        <v>-3.88</v>
      </c>
      <c r="AO24" t="s">
        <v>3147</v>
      </c>
      <c r="AP24">
        <v>0.13999477974454499</v>
      </c>
      <c r="AQ24">
        <f>(Table2[[#This Row],[Sharpe Ratio]]-AVERAGE(Table2[Sharpe Ratio]))/_xlfn.STDEV.P(Table2[Sharpe Ratio])</f>
        <v>0.97996620089646547</v>
      </c>
      <c r="AR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5.1820037948837552</v>
      </c>
      <c r="AS24">
        <f>_xlfn.RANK.AVG(Table2[[#This Row],[1Y Return vs Nifty Z-Score]],Table2[1Y Return vs Nifty Z-Score])</f>
        <v>6</v>
      </c>
      <c r="AT24">
        <f>_xlfn.RANK.AVG(Table2[[#This Row],[6M Return vs Nifty Z-Score]],Table2[6M Return vs Nifty Z-Score])</f>
        <v>49</v>
      </c>
      <c r="AU24">
        <f>_xlfn.RANK.AVG(Table2[[#This Row],[Sharpe Ratio Z-Score]],Table2[Sharpe Ratio Z-Score])</f>
        <v>121</v>
      </c>
      <c r="AV24">
        <f>(Table2[[#This Row],[Rank 1Y]]+Table2[[#This Row],[Rank 6M]]+Table2[[#This Row],[Rank Sharpe]])/3</f>
        <v>58.666666666666664</v>
      </c>
    </row>
    <row r="25" spans="1:48" x14ac:dyDescent="0.3">
      <c r="A25" t="s">
        <v>287</v>
      </c>
      <c r="B25" t="s">
        <v>288</v>
      </c>
      <c r="C25" t="s">
        <v>3111</v>
      </c>
      <c r="D25" t="s">
        <v>289</v>
      </c>
      <c r="E25">
        <v>88967.677514625</v>
      </c>
      <c r="F25">
        <v>14811.45</v>
      </c>
      <c r="G25">
        <v>152.561945402947</v>
      </c>
      <c r="H25">
        <f>(Table2[[#This Row],[1Y Return vs Nifty]]-AVERAGE(Table2[1Y Return vs Nifty]))/_xlfn.STDEV.P(Table2[1Y Return vs Nifty])</f>
        <v>2.8569859437736391</v>
      </c>
      <c r="I25">
        <v>4.2145022415829603</v>
      </c>
      <c r="J25">
        <f>(Table2[[#This Row],[1M Return vs Nifty]]-AVERAGE(Table2[1M Return vs Nifty]))/_xlfn.STDEV.P(Table2[1M Return vs Nifty])</f>
        <v>0.66077203097685333</v>
      </c>
      <c r="K25">
        <v>60.8874593396866</v>
      </c>
      <c r="L25">
        <f>(Table2[[#This Row],[6M Return vs Nifty]]-AVERAGE(Table2[6M Return vs Nifty]))/_xlfn.STDEV.P(Table2[6M Return vs Nifty])</f>
        <v>2.084547507534396</v>
      </c>
      <c r="M25">
        <v>-2.12964314017248</v>
      </c>
      <c r="N25">
        <f>(Table2[[#This Row],[1W Return vs Nifty]]-AVERAGE(Table2[1W Return vs Nifty]))/_xlfn.STDEV.P(Table2[1W Return vs Nifty])</f>
        <v>-0.21980946597239048</v>
      </c>
      <c r="O25">
        <v>14843.16</v>
      </c>
      <c r="P25">
        <v>14291.213595334901</v>
      </c>
      <c r="Q25">
        <v>11250.7148168772</v>
      </c>
      <c r="R25">
        <v>47.199576986672902</v>
      </c>
      <c r="S25" s="1">
        <f>(Table2[[#This Row],[Close Price]]-Table2[[#This Row],[20D EMA]])/Table2[[#This Row],[20D EMA]]</f>
        <v>-2.1363375453743762E-3</v>
      </c>
      <c r="T25" s="1">
        <f>(Table2[[#This Row],[Close Price]]-Table2[[#This Row],[50D EMA]])/Table2[[#This Row],[50D EMA]]</f>
        <v>3.6402535109748939E-2</v>
      </c>
      <c r="U25" s="1">
        <f>(Table2[[#This Row],[Close Price]]-Table2[[#This Row],[200D EMA]])/Table2[[#This Row],[200D EMA]]</f>
        <v>0.31648968452931908</v>
      </c>
      <c r="V25">
        <v>1.0494241390944601</v>
      </c>
      <c r="W25">
        <v>14740.05</v>
      </c>
      <c r="X25">
        <v>15020.95</v>
      </c>
      <c r="Y25">
        <v>14740.05</v>
      </c>
      <c r="Z25">
        <v>15020.95</v>
      </c>
      <c r="AA25">
        <v>13711.05</v>
      </c>
      <c r="AB25">
        <v>15969.2</v>
      </c>
      <c r="AC25" s="1">
        <f>(Table2[[#This Row],[Close Price]]/Table2[[#This Row],[Day Low]])-1</f>
        <v>4.8439455768467532E-3</v>
      </c>
      <c r="AD25" s="1">
        <f>(Table2[[#This Row],[Day High]]/Table2[[#This Row],[Close Price]])-1</f>
        <v>1.4144462561059168E-2</v>
      </c>
      <c r="AE25" s="1">
        <f>(Table2[[#This Row],[Close Price]]/Table2[[#This Row],[Current Week Low]])-1</f>
        <v>4.8439455768467532E-3</v>
      </c>
      <c r="AF25" s="1">
        <f>(Table2[[#This Row],[Current Week High]]/Table2[[#This Row],[Close Price]])-1</f>
        <v>1.4144462561059168E-2</v>
      </c>
      <c r="AG25" s="1">
        <f>(Table2[[#This Row],[Close Price]]/Table2[[#This Row],[Current Month Low]])-1</f>
        <v>8.0256435502751522E-2</v>
      </c>
      <c r="AH25" s="1">
        <f>(Table2[[#This Row],[Current Month High]]/Table2[[#This Row],[Close Price]])-1</f>
        <v>7.8165878425137336E-2</v>
      </c>
      <c r="AI25">
        <v>7.8165878425137301</v>
      </c>
      <c r="AJ25">
        <v>181.319088319088</v>
      </c>
      <c r="AK25" t="str">
        <f>IF(AND(Table2[[#This Row],[20D EMA]]&gt;Table2[[#This Row],[50D EMA]],Table2[[#This Row],[50D EMA]]&gt;Table2[[#This Row],[200D EMA]]),"Uptrend","Downtrend/NoTrend")</f>
        <v>Uptrend</v>
      </c>
      <c r="AL25">
        <v>0.22</v>
      </c>
      <c r="AM25" t="s">
        <v>3148</v>
      </c>
      <c r="AN25">
        <v>4.49</v>
      </c>
      <c r="AO25" t="s">
        <v>3148</v>
      </c>
      <c r="AP25">
        <v>0.12742921060284901</v>
      </c>
      <c r="AQ25">
        <f>(Table2[[#This Row],[Sharpe Ratio]]-AVERAGE(Table2[Sharpe Ratio]))/_xlfn.STDEV.P(Table2[Sharpe Ratio])</f>
        <v>0.83297604617999088</v>
      </c>
      <c r="AR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6.2154720624924886</v>
      </c>
      <c r="AS25">
        <f>_xlfn.RANK.AVG(Table2[[#This Row],[1Y Return vs Nifty Z-Score]],Table2[1Y Return vs Nifty Z-Score])</f>
        <v>14</v>
      </c>
      <c r="AT25">
        <f>_xlfn.RANK.AVG(Table2[[#This Row],[6M Return vs Nifty Z-Score]],Table2[6M Return vs Nifty Z-Score])</f>
        <v>28</v>
      </c>
      <c r="AU25">
        <f>_xlfn.RANK.AVG(Table2[[#This Row],[Sharpe Ratio Z-Score]],Table2[Sharpe Ratio Z-Score])</f>
        <v>141</v>
      </c>
      <c r="AV25">
        <f>(Table2[[#This Row],[Rank 1Y]]+Table2[[#This Row],[Rank 6M]]+Table2[[#This Row],[Rank Sharpe]])/3</f>
        <v>61</v>
      </c>
    </row>
    <row r="26" spans="1:48" x14ac:dyDescent="0.3">
      <c r="A26" t="s">
        <v>1262</v>
      </c>
      <c r="B26" t="s">
        <v>1263</v>
      </c>
      <c r="C26" t="s">
        <v>3105</v>
      </c>
      <c r="D26" t="s">
        <v>48</v>
      </c>
      <c r="E26">
        <v>8881.4180928000005</v>
      </c>
      <c r="F26">
        <v>517</v>
      </c>
      <c r="G26">
        <v>77.4910166679648</v>
      </c>
      <c r="H26">
        <f>(Table2[[#This Row],[1Y Return vs Nifty]]-AVERAGE(Table2[1Y Return vs Nifty]))/_xlfn.STDEV.P(Table2[1Y Return vs Nifty])</f>
        <v>1.3001308088712205</v>
      </c>
      <c r="I26">
        <v>-4.9292463302991196</v>
      </c>
      <c r="J26">
        <f>(Table2[[#This Row],[1M Return vs Nifty]]-AVERAGE(Table2[1M Return vs Nifty]))/_xlfn.STDEV.P(Table2[1M Return vs Nifty])</f>
        <v>-0.37471582216299815</v>
      </c>
      <c r="K26">
        <v>28.577643824389401</v>
      </c>
      <c r="L26">
        <f>(Table2[[#This Row],[6M Return vs Nifty]]-AVERAGE(Table2[6M Return vs Nifty]))/_xlfn.STDEV.P(Table2[6M Return vs Nifty])</f>
        <v>0.93652363913691106</v>
      </c>
      <c r="M26">
        <v>-0.40360802230509701</v>
      </c>
      <c r="N26">
        <f>(Table2[[#This Row],[1W Return vs Nifty]]-AVERAGE(Table2[1W Return vs Nifty]))/_xlfn.STDEV.P(Table2[1W Return vs Nifty])</f>
        <v>0.19173744665181836</v>
      </c>
      <c r="O26">
        <v>543.46</v>
      </c>
      <c r="P26">
        <v>545.32726464762902</v>
      </c>
      <c r="Q26">
        <v>459.49602429809198</v>
      </c>
      <c r="R26">
        <v>26.38308326916</v>
      </c>
      <c r="S26" s="1">
        <f>(Table2[[#This Row],[Close Price]]-Table2[[#This Row],[20D EMA]])/Table2[[#This Row],[20D EMA]]</f>
        <v>-4.8688035918006911E-2</v>
      </c>
      <c r="T26" s="1">
        <f>(Table2[[#This Row],[Close Price]]-Table2[[#This Row],[50D EMA]])/Table2[[#This Row],[50D EMA]]</f>
        <v>-5.1945439892746033E-2</v>
      </c>
      <c r="U26" s="1">
        <f>(Table2[[#This Row],[Close Price]]-Table2[[#This Row],[200D EMA]])/Table2[[#This Row],[200D EMA]]</f>
        <v>0.12514575243550546</v>
      </c>
      <c r="V26">
        <v>0.55188936548802303</v>
      </c>
      <c r="W26">
        <v>509.1</v>
      </c>
      <c r="X26">
        <v>521.70000000000005</v>
      </c>
      <c r="Y26">
        <v>509.1</v>
      </c>
      <c r="Z26">
        <v>521.70000000000005</v>
      </c>
      <c r="AA26">
        <v>509.1</v>
      </c>
      <c r="AB26">
        <v>574.1</v>
      </c>
      <c r="AC26" s="1">
        <f>(Table2[[#This Row],[Close Price]]/Table2[[#This Row],[Day Low]])-1</f>
        <v>1.5517580043213464E-2</v>
      </c>
      <c r="AD26" s="1">
        <f>(Table2[[#This Row],[Day High]]/Table2[[#This Row],[Close Price]])-1</f>
        <v>9.0909090909092605E-3</v>
      </c>
      <c r="AE26" s="1">
        <f>(Table2[[#This Row],[Close Price]]/Table2[[#This Row],[Current Week Low]])-1</f>
        <v>1.5517580043213464E-2</v>
      </c>
      <c r="AF26" s="1">
        <f>(Table2[[#This Row],[Current Week High]]/Table2[[#This Row],[Close Price]])-1</f>
        <v>9.0909090909092605E-3</v>
      </c>
      <c r="AG26" s="1">
        <f>(Table2[[#This Row],[Close Price]]/Table2[[#This Row],[Current Month Low]])-1</f>
        <v>1.5517580043213464E-2</v>
      </c>
      <c r="AH26" s="1">
        <f>(Table2[[#This Row],[Current Month High]]/Table2[[#This Row],[Close Price]])-1</f>
        <v>0.11044487427466154</v>
      </c>
      <c r="AI26">
        <v>34.294003868471897</v>
      </c>
      <c r="AJ26">
        <v>101.874267864115</v>
      </c>
      <c r="AK26" t="str">
        <f>IF(AND(Table2[[#This Row],[20D EMA]]&gt;Table2[[#This Row],[50D EMA]],Table2[[#This Row],[50D EMA]]&gt;Table2[[#This Row],[200D EMA]]),"Uptrend","Downtrend/NoTrend")</f>
        <v>Downtrend/NoTrend</v>
      </c>
      <c r="AL26">
        <v>0.05</v>
      </c>
      <c r="AM26" t="s">
        <v>3148</v>
      </c>
      <c r="AN26">
        <v>-7.83</v>
      </c>
      <c r="AO26" t="s">
        <v>3147</v>
      </c>
      <c r="AP26">
        <v>0.21784802714353499</v>
      </c>
      <c r="AQ26">
        <f>(Table2[[#This Row],[Sharpe Ratio]]-AVERAGE(Table2[Sharpe Ratio]))/_xlfn.STDEV.P(Table2[Sharpe Ratio])</f>
        <v>1.8906818836731665</v>
      </c>
      <c r="AR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">
        <f>_xlfn.RANK.AVG(Table2[[#This Row],[1Y Return vs Nifty Z-Score]],Table2[1Y Return vs Nifty Z-Score])</f>
        <v>70</v>
      </c>
      <c r="AT26">
        <f>_xlfn.RANK.AVG(Table2[[#This Row],[6M Return vs Nifty Z-Score]],Table2[6M Return vs Nifty Z-Score])</f>
        <v>101</v>
      </c>
      <c r="AU26">
        <f>_xlfn.RANK.AVG(Table2[[#This Row],[Sharpe Ratio Z-Score]],Table2[Sharpe Ratio Z-Score])</f>
        <v>18</v>
      </c>
      <c r="AV26">
        <f>(Table2[[#This Row],[Rank 1Y]]+Table2[[#This Row],[Rank 6M]]+Table2[[#This Row],[Rank Sharpe]])/3</f>
        <v>63</v>
      </c>
    </row>
    <row r="27" spans="1:48" x14ac:dyDescent="0.3">
      <c r="A27" t="s">
        <v>899</v>
      </c>
      <c r="B27" t="s">
        <v>900</v>
      </c>
      <c r="C27" t="s">
        <v>3116</v>
      </c>
      <c r="D27" t="s">
        <v>414</v>
      </c>
      <c r="E27">
        <v>16142.661871875</v>
      </c>
      <c r="F27">
        <v>1278.75</v>
      </c>
      <c r="G27">
        <v>95.092670100103106</v>
      </c>
      <c r="H27">
        <f>(Table2[[#This Row],[1Y Return vs Nifty]]-AVERAGE(Table2[1Y Return vs Nifty]))/_xlfn.STDEV.P(Table2[1Y Return vs Nifty])</f>
        <v>1.6651619199866439</v>
      </c>
      <c r="I27">
        <v>31.2103900416408</v>
      </c>
      <c r="J27">
        <f>(Table2[[#This Row],[1M Return vs Nifty]]-AVERAGE(Table2[1M Return vs Nifty]))/_xlfn.STDEV.P(Table2[1M Return vs Nifty])</f>
        <v>3.7179332905993254</v>
      </c>
      <c r="K27">
        <v>126.426628584253</v>
      </c>
      <c r="L27">
        <f>(Table2[[#This Row],[6M Return vs Nifty]]-AVERAGE(Table2[6M Return vs Nifty]))/_xlfn.STDEV.P(Table2[6M Return vs Nifty])</f>
        <v>4.4132680343378281</v>
      </c>
      <c r="M27">
        <v>6.8001066753193796E-3</v>
      </c>
      <c r="N27">
        <f>(Table2[[#This Row],[1W Return vs Nifty]]-AVERAGE(Table2[1W Return vs Nifty]))/_xlfn.STDEV.P(Table2[1W Return vs Nifty])</f>
        <v>0.28959304451848111</v>
      </c>
      <c r="O27">
        <v>1233.96</v>
      </c>
      <c r="P27">
        <v>1136.7394122845001</v>
      </c>
      <c r="Q27">
        <v>878.66298659444203</v>
      </c>
      <c r="R27">
        <v>54.153322199311503</v>
      </c>
      <c r="S27" s="1">
        <f>(Table2[[#This Row],[Close Price]]-Table2[[#This Row],[20D EMA]])/Table2[[#This Row],[20D EMA]]</f>
        <v>3.6297773023436709E-2</v>
      </c>
      <c r="T27" s="1">
        <f>(Table2[[#This Row],[Close Price]]-Table2[[#This Row],[50D EMA]])/Table2[[#This Row],[50D EMA]]</f>
        <v>0.12492800564564036</v>
      </c>
      <c r="U27" s="1">
        <f>(Table2[[#This Row],[Close Price]]-Table2[[#This Row],[200D EMA]])/Table2[[#This Row],[200D EMA]]</f>
        <v>0.45533614082941126</v>
      </c>
      <c r="V27">
        <v>0.84372215625176195</v>
      </c>
      <c r="W27">
        <v>1272.4000000000001</v>
      </c>
      <c r="X27">
        <v>1342.95</v>
      </c>
      <c r="Y27">
        <v>1272.4000000000001</v>
      </c>
      <c r="Z27">
        <v>1342.95</v>
      </c>
      <c r="AA27">
        <v>1190</v>
      </c>
      <c r="AB27">
        <v>1403.95</v>
      </c>
      <c r="AC27" s="1">
        <f>(Table2[[#This Row],[Close Price]]/Table2[[#This Row],[Day Low]])-1</f>
        <v>4.9905690034579564E-3</v>
      </c>
      <c r="AD27" s="1">
        <f>(Table2[[#This Row],[Day High]]/Table2[[#This Row],[Close Price]])-1</f>
        <v>5.0205278592375446E-2</v>
      </c>
      <c r="AE27" s="1">
        <f>(Table2[[#This Row],[Close Price]]/Table2[[#This Row],[Current Week Low]])-1</f>
        <v>4.9905690034579564E-3</v>
      </c>
      <c r="AF27" s="1">
        <f>(Table2[[#This Row],[Current Week High]]/Table2[[#This Row],[Close Price]])-1</f>
        <v>5.0205278592375446E-2</v>
      </c>
      <c r="AG27" s="1">
        <f>(Table2[[#This Row],[Close Price]]/Table2[[#This Row],[Current Month Low]])-1</f>
        <v>7.4579831932773066E-2</v>
      </c>
      <c r="AH27" s="1">
        <f>(Table2[[#This Row],[Current Month High]]/Table2[[#This Row],[Close Price]])-1</f>
        <v>9.7908113391984353E-2</v>
      </c>
      <c r="AI27">
        <v>9.7908113391984308</v>
      </c>
      <c r="AJ27">
        <v>184.166666666666</v>
      </c>
      <c r="AK27" t="str">
        <f>IF(AND(Table2[[#This Row],[20D EMA]]&gt;Table2[[#This Row],[50D EMA]],Table2[[#This Row],[50D EMA]]&gt;Table2[[#This Row],[200D EMA]]),"Uptrend","Downtrend/NoTrend")</f>
        <v>Uptrend</v>
      </c>
      <c r="AL27">
        <v>0.38</v>
      </c>
      <c r="AM27" t="s">
        <v>3148</v>
      </c>
      <c r="AN27">
        <v>5.27</v>
      </c>
      <c r="AO27" t="s">
        <v>3148</v>
      </c>
      <c r="AP27">
        <v>0.12633428228677501</v>
      </c>
      <c r="AQ27">
        <f>(Table2[[#This Row],[Sharpe Ratio]]-AVERAGE(Table2[Sharpe Ratio]))/_xlfn.STDEV.P(Table2[Sharpe Ratio])</f>
        <v>0.82016773795548625</v>
      </c>
      <c r="AR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10.906124027397764</v>
      </c>
      <c r="AS27">
        <f>_xlfn.RANK.AVG(Table2[[#This Row],[1Y Return vs Nifty Z-Score]],Table2[1Y Return vs Nifty Z-Score])</f>
        <v>48</v>
      </c>
      <c r="AT27">
        <f>_xlfn.RANK.AVG(Table2[[#This Row],[6M Return vs Nifty Z-Score]],Table2[6M Return vs Nifty Z-Score])</f>
        <v>4</v>
      </c>
      <c r="AU27">
        <f>_xlfn.RANK.AVG(Table2[[#This Row],[Sharpe Ratio Z-Score]],Table2[Sharpe Ratio Z-Score])</f>
        <v>144</v>
      </c>
      <c r="AV27">
        <f>(Table2[[#This Row],[Rank 1Y]]+Table2[[#This Row],[Rank 6M]]+Table2[[#This Row],[Rank Sharpe]])/3</f>
        <v>65.333333333333329</v>
      </c>
    </row>
    <row r="28" spans="1:48" x14ac:dyDescent="0.3">
      <c r="A28" t="s">
        <v>604</v>
      </c>
      <c r="B28" t="s">
        <v>605</v>
      </c>
      <c r="C28" t="s">
        <v>3102</v>
      </c>
      <c r="D28" t="s">
        <v>372</v>
      </c>
      <c r="E28">
        <v>30080.002240739999</v>
      </c>
      <c r="F28">
        <v>5909.3</v>
      </c>
      <c r="G28">
        <v>87.853737926305598</v>
      </c>
      <c r="H28">
        <f>(Table2[[#This Row],[1Y Return vs Nifty]]-AVERAGE(Table2[1Y Return vs Nifty]))/_xlfn.STDEV.P(Table2[1Y Return vs Nifty])</f>
        <v>1.5150376453053942</v>
      </c>
      <c r="I28">
        <v>-0.5057960922118</v>
      </c>
      <c r="J28">
        <f>(Table2[[#This Row],[1M Return vs Nifty]]-AVERAGE(Table2[1M Return vs Nifty]))/_xlfn.STDEV.P(Table2[1M Return vs Nifty])</f>
        <v>0.12621975742995672</v>
      </c>
      <c r="K28">
        <v>42.972380109193303</v>
      </c>
      <c r="L28">
        <f>(Table2[[#This Row],[6M Return vs Nifty]]-AVERAGE(Table2[6M Return vs Nifty]))/_xlfn.STDEV.P(Table2[6M Return vs Nifty])</f>
        <v>1.4479936234337312</v>
      </c>
      <c r="M28">
        <v>-4.0532666160026798</v>
      </c>
      <c r="N28">
        <f>(Table2[[#This Row],[1W Return vs Nifty]]-AVERAGE(Table2[1W Return vs Nifty]))/_xlfn.STDEV.P(Table2[1W Return vs Nifty])</f>
        <v>-0.67846832773848931</v>
      </c>
      <c r="O28">
        <v>6263.12</v>
      </c>
      <c r="P28">
        <v>5984.7264685598202</v>
      </c>
      <c r="Q28">
        <v>4634.4573724757702</v>
      </c>
      <c r="R28">
        <v>23.183417336370798</v>
      </c>
      <c r="S28" s="1">
        <f>(Table2[[#This Row],[Close Price]]-Table2[[#This Row],[20D EMA]])/Table2[[#This Row],[20D EMA]]</f>
        <v>-5.6492610711594178E-2</v>
      </c>
      <c r="T28" s="1">
        <f>(Table2[[#This Row],[Close Price]]-Table2[[#This Row],[50D EMA]])/Table2[[#This Row],[50D EMA]]</f>
        <v>-1.2603160554799899E-2</v>
      </c>
      <c r="U28" s="1">
        <f>(Table2[[#This Row],[Close Price]]-Table2[[#This Row],[200D EMA]])/Table2[[#This Row],[200D EMA]]</f>
        <v>0.27507915707577157</v>
      </c>
      <c r="V28">
        <v>0.78825851867929697</v>
      </c>
      <c r="W28">
        <v>5820.8</v>
      </c>
      <c r="X28">
        <v>6000</v>
      </c>
      <c r="Y28">
        <v>5820.8</v>
      </c>
      <c r="Z28">
        <v>6000</v>
      </c>
      <c r="AA28">
        <v>5820.8</v>
      </c>
      <c r="AB28">
        <v>6617.85</v>
      </c>
      <c r="AC28" s="1">
        <f>(Table2[[#This Row],[Close Price]]/Table2[[#This Row],[Day Low]])-1</f>
        <v>1.5204095656954353E-2</v>
      </c>
      <c r="AD28" s="1">
        <f>(Table2[[#This Row],[Day High]]/Table2[[#This Row],[Close Price]])-1</f>
        <v>1.5348687661821181E-2</v>
      </c>
      <c r="AE28" s="1">
        <f>(Table2[[#This Row],[Close Price]]/Table2[[#This Row],[Current Week Low]])-1</f>
        <v>1.5204095656954353E-2</v>
      </c>
      <c r="AF28" s="1">
        <f>(Table2[[#This Row],[Current Week High]]/Table2[[#This Row],[Close Price]])-1</f>
        <v>1.5348687661821181E-2</v>
      </c>
      <c r="AG28" s="1">
        <f>(Table2[[#This Row],[Close Price]]/Table2[[#This Row],[Current Month Low]])-1</f>
        <v>1.5204095656954353E-2</v>
      </c>
      <c r="AH28" s="1">
        <f>(Table2[[#This Row],[Current Month High]]/Table2[[#This Row],[Close Price]])-1</f>
        <v>0.11990421877379731</v>
      </c>
      <c r="AI28">
        <v>16.257424737278502</v>
      </c>
      <c r="AJ28">
        <v>107.99704334664899</v>
      </c>
      <c r="AK28" t="str">
        <f>IF(AND(Table2[[#This Row],[20D EMA]]&gt;Table2[[#This Row],[50D EMA]],Table2[[#This Row],[50D EMA]]&gt;Table2[[#This Row],[200D EMA]]),"Uptrend","Downtrend/NoTrend")</f>
        <v>Uptrend</v>
      </c>
      <c r="AL28">
        <v>0.2</v>
      </c>
      <c r="AM28" t="s">
        <v>3148</v>
      </c>
      <c r="AN28">
        <v>-7.53</v>
      </c>
      <c r="AO28" t="s">
        <v>3147</v>
      </c>
      <c r="AP28">
        <v>0.152387357299513</v>
      </c>
      <c r="AQ28">
        <f>(Table2[[#This Row],[Sharpe Ratio]]-AVERAGE(Table2[Sharpe Ratio]))/_xlfn.STDEV.P(Table2[Sharpe Ratio])</f>
        <v>1.1249327258186144</v>
      </c>
      <c r="AR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3.5357154242492079</v>
      </c>
      <c r="AS28">
        <f>_xlfn.RANK.AVG(Table2[[#This Row],[1Y Return vs Nifty Z-Score]],Table2[1Y Return vs Nifty Z-Score])</f>
        <v>56</v>
      </c>
      <c r="AT28">
        <f>_xlfn.RANK.AVG(Table2[[#This Row],[6M Return vs Nifty Z-Score]],Table2[6M Return vs Nifty Z-Score])</f>
        <v>54</v>
      </c>
      <c r="AU28">
        <f>_xlfn.RANK.AVG(Table2[[#This Row],[Sharpe Ratio Z-Score]],Table2[Sharpe Ratio Z-Score])</f>
        <v>91</v>
      </c>
      <c r="AV28">
        <f>(Table2[[#This Row],[Rank 1Y]]+Table2[[#This Row],[Rank 6M]]+Table2[[#This Row],[Rank Sharpe]])/3</f>
        <v>67</v>
      </c>
    </row>
    <row r="29" spans="1:48" x14ac:dyDescent="0.3">
      <c r="A29" t="s">
        <v>954</v>
      </c>
      <c r="B29" t="s">
        <v>955</v>
      </c>
      <c r="C29" t="s">
        <v>3109</v>
      </c>
      <c r="D29" t="s">
        <v>114</v>
      </c>
      <c r="E29">
        <v>14895.156282899999</v>
      </c>
      <c r="F29">
        <v>422.7</v>
      </c>
      <c r="G29">
        <v>56.932431466793098</v>
      </c>
      <c r="H29">
        <f>(Table2[[#This Row],[1Y Return vs Nifty]]-AVERAGE(Table2[1Y Return vs Nifty]))/_xlfn.STDEV.P(Table2[1Y Return vs Nifty])</f>
        <v>0.8737774990598518</v>
      </c>
      <c r="I29">
        <v>-7.9107197621896601</v>
      </c>
      <c r="J29">
        <f>(Table2[[#This Row],[1M Return vs Nifty]]-AVERAGE(Table2[1M Return vs Nifty]))/_xlfn.STDEV.P(Table2[1M Return vs Nifty])</f>
        <v>-0.71235410026214963</v>
      </c>
      <c r="K29">
        <v>54.576234594662303</v>
      </c>
      <c r="L29">
        <f>(Table2[[#This Row],[6M Return vs Nifty]]-AVERAGE(Table2[6M Return vs Nifty]))/_xlfn.STDEV.P(Table2[6M Return vs Nifty])</f>
        <v>1.8602987295530318</v>
      </c>
      <c r="M29">
        <v>-3.9725900194311099</v>
      </c>
      <c r="N29">
        <f>(Table2[[#This Row],[1W Return vs Nifty]]-AVERAGE(Table2[1W Return vs Nifty]))/_xlfn.STDEV.P(Table2[1W Return vs Nifty])</f>
        <v>-0.65923221608794436</v>
      </c>
      <c r="O29">
        <v>450.41</v>
      </c>
      <c r="P29">
        <v>433.50310368688997</v>
      </c>
      <c r="Q29">
        <v>328.454436974896</v>
      </c>
      <c r="R29">
        <v>32.720624630824801</v>
      </c>
      <c r="S29" s="1">
        <f>(Table2[[#This Row],[Close Price]]-Table2[[#This Row],[20D EMA]])/Table2[[#This Row],[20D EMA]]</f>
        <v>-6.1521724650873723E-2</v>
      </c>
      <c r="T29" s="1">
        <f>(Table2[[#This Row],[Close Price]]-Table2[[#This Row],[50D EMA]])/Table2[[#This Row],[50D EMA]]</f>
        <v>-2.4920475989700951E-2</v>
      </c>
      <c r="U29" s="1">
        <f>(Table2[[#This Row],[Close Price]]-Table2[[#This Row],[200D EMA]])/Table2[[#This Row],[200D EMA]]</f>
        <v>0.2869364892528678</v>
      </c>
      <c r="V29">
        <v>0.45226349939759902</v>
      </c>
      <c r="W29">
        <v>417.45</v>
      </c>
      <c r="X29">
        <v>435.65</v>
      </c>
      <c r="Y29">
        <v>417.45</v>
      </c>
      <c r="Z29">
        <v>435.65</v>
      </c>
      <c r="AA29">
        <v>417.45</v>
      </c>
      <c r="AB29">
        <v>472.35</v>
      </c>
      <c r="AC29" s="1">
        <f>(Table2[[#This Row],[Close Price]]/Table2[[#This Row],[Day Low]])-1</f>
        <v>1.2576356449874204E-2</v>
      </c>
      <c r="AD29" s="1">
        <f>(Table2[[#This Row],[Day High]]/Table2[[#This Row],[Close Price]])-1</f>
        <v>3.0636385143127498E-2</v>
      </c>
      <c r="AE29" s="1">
        <f>(Table2[[#This Row],[Close Price]]/Table2[[#This Row],[Current Week Low]])-1</f>
        <v>1.2576356449874204E-2</v>
      </c>
      <c r="AF29" s="1">
        <f>(Table2[[#This Row],[Current Week High]]/Table2[[#This Row],[Close Price]])-1</f>
        <v>3.0636385143127498E-2</v>
      </c>
      <c r="AG29" s="1">
        <f>(Table2[[#This Row],[Close Price]]/Table2[[#This Row],[Current Month Low]])-1</f>
        <v>1.2576356449874204E-2</v>
      </c>
      <c r="AH29" s="1">
        <f>(Table2[[#This Row],[Current Month High]]/Table2[[#This Row],[Close Price]])-1</f>
        <v>0.11745919091554313</v>
      </c>
      <c r="AI29">
        <v>24.2015613910574</v>
      </c>
      <c r="AJ29">
        <v>134.50762829403601</v>
      </c>
      <c r="AK29" t="str">
        <f>IF(AND(Table2[[#This Row],[20D EMA]]&gt;Table2[[#This Row],[50D EMA]],Table2[[#This Row],[50D EMA]]&gt;Table2[[#This Row],[200D EMA]]),"Uptrend","Downtrend/NoTrend")</f>
        <v>Uptrend</v>
      </c>
      <c r="AL29">
        <v>0.27</v>
      </c>
      <c r="AM29" t="s">
        <v>3148</v>
      </c>
      <c r="AN29">
        <v>-3.36</v>
      </c>
      <c r="AO29" t="s">
        <v>3147</v>
      </c>
      <c r="AP29">
        <v>0.17757189424047301</v>
      </c>
      <c r="AQ29">
        <f>(Table2[[#This Row],[Sharpe Ratio]]-AVERAGE(Table2[Sharpe Ratio]))/_xlfn.STDEV.P(Table2[Sharpe Ratio])</f>
        <v>1.4195376847878534</v>
      </c>
      <c r="AR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2.782027597050643</v>
      </c>
      <c r="AS29">
        <f>_xlfn.RANK.AVG(Table2[[#This Row],[1Y Return vs Nifty Z-Score]],Table2[1Y Return vs Nifty Z-Score])</f>
        <v>113</v>
      </c>
      <c r="AT29">
        <f>_xlfn.RANK.AVG(Table2[[#This Row],[6M Return vs Nifty Z-Score]],Table2[6M Return vs Nifty Z-Score])</f>
        <v>37</v>
      </c>
      <c r="AU29">
        <f>_xlfn.RANK.AVG(Table2[[#This Row],[Sharpe Ratio Z-Score]],Table2[Sharpe Ratio Z-Score])</f>
        <v>53</v>
      </c>
      <c r="AV29">
        <f>(Table2[[#This Row],[Rank 1Y]]+Table2[[#This Row],[Rank 6M]]+Table2[[#This Row],[Rank Sharpe]])/3</f>
        <v>67.666666666666671</v>
      </c>
    </row>
    <row r="30" spans="1:48" x14ac:dyDescent="0.3">
      <c r="A30" t="s">
        <v>1042</v>
      </c>
      <c r="B30" t="s">
        <v>1043</v>
      </c>
      <c r="C30" t="s">
        <v>3106</v>
      </c>
      <c r="D30" t="s">
        <v>51</v>
      </c>
      <c r="E30">
        <v>12563.790987750001</v>
      </c>
      <c r="F30">
        <v>1366.25</v>
      </c>
      <c r="G30">
        <v>169.64994150190199</v>
      </c>
      <c r="H30">
        <f>(Table2[[#This Row],[1Y Return vs Nifty]]-AVERAGE(Table2[1Y Return vs Nifty]))/_xlfn.STDEV.P(Table2[1Y Return vs Nifty])</f>
        <v>3.2113645950058256</v>
      </c>
      <c r="I30">
        <v>-8.1881881383022002</v>
      </c>
      <c r="J30">
        <f>(Table2[[#This Row],[1M Return vs Nifty]]-AVERAGE(Table2[1M Return vs Nifty]))/_xlfn.STDEV.P(Table2[1M Return vs Nifty])</f>
        <v>-0.74377612929502324</v>
      </c>
      <c r="K30">
        <v>58.186954314947599</v>
      </c>
      <c r="L30">
        <f>(Table2[[#This Row],[6M Return vs Nifty]]-AVERAGE(Table2[6M Return vs Nifty]))/_xlfn.STDEV.P(Table2[6M Return vs Nifty])</f>
        <v>1.9885938731454937</v>
      </c>
      <c r="M30">
        <v>-5.13007655615686</v>
      </c>
      <c r="N30">
        <f>(Table2[[#This Row],[1W Return vs Nifty]]-AVERAGE(Table2[1W Return vs Nifty]))/_xlfn.STDEV.P(Table2[1W Return vs Nifty])</f>
        <v>-0.93521733693655207</v>
      </c>
      <c r="O30">
        <v>1490.17</v>
      </c>
      <c r="P30">
        <v>1443.6517686616201</v>
      </c>
      <c r="Q30">
        <v>1112.3503762463099</v>
      </c>
      <c r="R30">
        <v>22.1385476060257</v>
      </c>
      <c r="S30" s="1">
        <f>(Table2[[#This Row],[Close Price]]-Table2[[#This Row],[20D EMA]])/Table2[[#This Row],[20D EMA]]</f>
        <v>-8.3158297375467274E-2</v>
      </c>
      <c r="T30" s="1">
        <f>(Table2[[#This Row],[Close Price]]-Table2[[#This Row],[50D EMA]])/Table2[[#This Row],[50D EMA]]</f>
        <v>-5.3615262587443542E-2</v>
      </c>
      <c r="U30" s="1">
        <f>(Table2[[#This Row],[Close Price]]-Table2[[#This Row],[200D EMA]])/Table2[[#This Row],[200D EMA]]</f>
        <v>0.22825507967236811</v>
      </c>
      <c r="V30">
        <v>0.70594178229508098</v>
      </c>
      <c r="W30">
        <v>1349.45</v>
      </c>
      <c r="X30">
        <v>1425</v>
      </c>
      <c r="Y30">
        <v>1349.45</v>
      </c>
      <c r="Z30">
        <v>1425</v>
      </c>
      <c r="AA30">
        <v>1349.45</v>
      </c>
      <c r="AB30">
        <v>1589</v>
      </c>
      <c r="AC30" s="1">
        <f>(Table2[[#This Row],[Close Price]]/Table2[[#This Row],[Day Low]])-1</f>
        <v>1.2449516469672739E-2</v>
      </c>
      <c r="AD30" s="1">
        <f>(Table2[[#This Row],[Day High]]/Table2[[#This Row],[Close Price]])-1</f>
        <v>4.3000914913083221E-2</v>
      </c>
      <c r="AE30" s="1">
        <f>(Table2[[#This Row],[Close Price]]/Table2[[#This Row],[Current Week Low]])-1</f>
        <v>1.2449516469672739E-2</v>
      </c>
      <c r="AF30" s="1">
        <f>(Table2[[#This Row],[Current Week High]]/Table2[[#This Row],[Close Price]])-1</f>
        <v>4.3000914913083221E-2</v>
      </c>
      <c r="AG30" s="1">
        <f>(Table2[[#This Row],[Close Price]]/Table2[[#This Row],[Current Month Low]])-1</f>
        <v>1.2449516469672739E-2</v>
      </c>
      <c r="AH30" s="1">
        <f>(Table2[[#This Row],[Current Month High]]/Table2[[#This Row],[Close Price]])-1</f>
        <v>0.16303751143641354</v>
      </c>
      <c r="AI30">
        <v>22.598353156450099</v>
      </c>
      <c r="AJ30">
        <v>183.45435684647299</v>
      </c>
      <c r="AK30" t="str">
        <f>IF(AND(Table2[[#This Row],[20D EMA]]&gt;Table2[[#This Row],[50D EMA]],Table2[[#This Row],[50D EMA]]&gt;Table2[[#This Row],[200D EMA]]),"Uptrend","Downtrend/NoTrend")</f>
        <v>Uptrend</v>
      </c>
      <c r="AL30">
        <v>0.1</v>
      </c>
      <c r="AM30" t="s">
        <v>3148</v>
      </c>
      <c r="AN30">
        <v>-10.44</v>
      </c>
      <c r="AO30" t="s">
        <v>3147</v>
      </c>
      <c r="AP30">
        <v>0.11697487300482599</v>
      </c>
      <c r="AQ30">
        <f>(Table2[[#This Row],[Sharpe Ratio]]-AVERAGE(Table2[Sharpe Ratio]))/_xlfn.STDEV.P(Table2[Sharpe Ratio])</f>
        <v>0.71068276334789693</v>
      </c>
      <c r="AR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4.231647765267641</v>
      </c>
      <c r="AS30">
        <f>_xlfn.RANK.AVG(Table2[[#This Row],[1Y Return vs Nifty Z-Score]],Table2[1Y Return vs Nifty Z-Score])</f>
        <v>11</v>
      </c>
      <c r="AT30">
        <f>_xlfn.RANK.AVG(Table2[[#This Row],[6M Return vs Nifty Z-Score]],Table2[6M Return vs Nifty Z-Score])</f>
        <v>33</v>
      </c>
      <c r="AU30">
        <f>_xlfn.RANK.AVG(Table2[[#This Row],[Sharpe Ratio Z-Score]],Table2[Sharpe Ratio Z-Score])</f>
        <v>169</v>
      </c>
      <c r="AV30">
        <f>(Table2[[#This Row],[Rank 1Y]]+Table2[[#This Row],[Rank 6M]]+Table2[[#This Row],[Rank Sharpe]])/3</f>
        <v>71</v>
      </c>
    </row>
    <row r="31" spans="1:48" x14ac:dyDescent="0.3">
      <c r="A31" t="s">
        <v>801</v>
      </c>
      <c r="B31" t="s">
        <v>802</v>
      </c>
      <c r="C31" t="s">
        <v>3106</v>
      </c>
      <c r="D31" t="s">
        <v>51</v>
      </c>
      <c r="E31">
        <v>18458.48016159</v>
      </c>
      <c r="F31">
        <v>1136.0999999999999</v>
      </c>
      <c r="G31">
        <v>234.87042145080801</v>
      </c>
      <c r="H31">
        <f>(Table2[[#This Row],[1Y Return vs Nifty]]-AVERAGE(Table2[1Y Return vs Nifty]))/_xlfn.STDEV.P(Table2[1Y Return vs Nifty])</f>
        <v>4.5639366334804032</v>
      </c>
      <c r="I31">
        <v>16.722322798696901</v>
      </c>
      <c r="J31">
        <f>(Table2[[#This Row],[1M Return vs Nifty]]-AVERAGE(Table2[1M Return vs Nifty]))/_xlfn.STDEV.P(Table2[1M Return vs Nifty])</f>
        <v>2.077225704689202</v>
      </c>
      <c r="K31">
        <v>111.128578352312</v>
      </c>
      <c r="L31">
        <f>(Table2[[#This Row],[6M Return vs Nifty]]-AVERAGE(Table2[6M Return vs Nifty]))/_xlfn.STDEV.P(Table2[6M Return vs Nifty])</f>
        <v>3.8697017364152386</v>
      </c>
      <c r="M31">
        <v>-3.2396631239409799</v>
      </c>
      <c r="N31">
        <f>(Table2[[#This Row],[1W Return vs Nifty]]-AVERAGE(Table2[1W Return vs Nifty]))/_xlfn.STDEV.P(Table2[1W Return vs Nifty])</f>
        <v>-0.48447690671110194</v>
      </c>
      <c r="O31">
        <v>1163.6099999999999</v>
      </c>
      <c r="P31">
        <v>1087.14054935542</v>
      </c>
      <c r="Q31">
        <v>813.19515399577006</v>
      </c>
      <c r="R31">
        <v>39.291007715957001</v>
      </c>
      <c r="S31" s="1">
        <f>(Table2[[#This Row],[Close Price]]-Table2[[#This Row],[20D EMA]])/Table2[[#This Row],[20D EMA]]</f>
        <v>-2.3641941887745887E-2</v>
      </c>
      <c r="T31" s="1">
        <f>(Table2[[#This Row],[Close Price]]-Table2[[#This Row],[50D EMA]])/Table2[[#This Row],[50D EMA]]</f>
        <v>4.5035069912173341E-2</v>
      </c>
      <c r="U31" s="1">
        <f>(Table2[[#This Row],[Close Price]]-Table2[[#This Row],[200D EMA]])/Table2[[#This Row],[200D EMA]]</f>
        <v>0.39708161616259396</v>
      </c>
      <c r="V31">
        <v>1.8350362075361</v>
      </c>
      <c r="W31">
        <v>1130.1500000000001</v>
      </c>
      <c r="X31">
        <v>1184.3499999999999</v>
      </c>
      <c r="Y31">
        <v>1130.1500000000001</v>
      </c>
      <c r="Z31">
        <v>1184.3499999999999</v>
      </c>
      <c r="AA31">
        <v>1130.1500000000001</v>
      </c>
      <c r="AB31">
        <v>1334.65</v>
      </c>
      <c r="AC31" s="1">
        <f>(Table2[[#This Row],[Close Price]]/Table2[[#This Row],[Day Low]])-1</f>
        <v>5.2647878600184939E-3</v>
      </c>
      <c r="AD31" s="1">
        <f>(Table2[[#This Row],[Day High]]/Table2[[#This Row],[Close Price]])-1</f>
        <v>4.246985300589734E-2</v>
      </c>
      <c r="AE31" s="1">
        <f>(Table2[[#This Row],[Close Price]]/Table2[[#This Row],[Current Week Low]])-1</f>
        <v>5.2647878600184939E-3</v>
      </c>
      <c r="AF31" s="1">
        <f>(Table2[[#This Row],[Current Week High]]/Table2[[#This Row],[Close Price]])-1</f>
        <v>4.246985300589734E-2</v>
      </c>
      <c r="AG31" s="1">
        <f>(Table2[[#This Row],[Close Price]]/Table2[[#This Row],[Current Month Low]])-1</f>
        <v>5.2647878600184939E-3</v>
      </c>
      <c r="AH31" s="1">
        <f>(Table2[[#This Row],[Current Month High]]/Table2[[#This Row],[Close Price]])-1</f>
        <v>0.17476454537452701</v>
      </c>
      <c r="AI31">
        <v>17.4764545374527</v>
      </c>
      <c r="AJ31">
        <v>253.92523364485899</v>
      </c>
      <c r="AK31" t="str">
        <f>IF(AND(Table2[[#This Row],[20D EMA]]&gt;Table2[[#This Row],[50D EMA]],Table2[[#This Row],[50D EMA]]&gt;Table2[[#This Row],[200D EMA]]),"Uptrend","Downtrend/NoTrend")</f>
        <v>Uptrend</v>
      </c>
      <c r="AL31">
        <v>0.21</v>
      </c>
      <c r="AM31" t="s">
        <v>3148</v>
      </c>
      <c r="AN31">
        <v>-1.28</v>
      </c>
      <c r="AO31" t="s">
        <v>3147</v>
      </c>
      <c r="AP31">
        <v>0.10420644683880601</v>
      </c>
      <c r="AQ31">
        <f>(Table2[[#This Row],[Sharpe Ratio]]-AVERAGE(Table2[Sharpe Ratio]))/_xlfn.STDEV.P(Table2[Sharpe Ratio])</f>
        <v>0.56131961740002922</v>
      </c>
      <c r="AR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10.587706785273772</v>
      </c>
      <c r="AS31">
        <f>_xlfn.RANK.AVG(Table2[[#This Row],[1Y Return vs Nifty Z-Score]],Table2[1Y Return vs Nifty Z-Score])</f>
        <v>2</v>
      </c>
      <c r="AT31">
        <f>_xlfn.RANK.AVG(Table2[[#This Row],[6M Return vs Nifty Z-Score]],Table2[6M Return vs Nifty Z-Score])</f>
        <v>8</v>
      </c>
      <c r="AU31">
        <f>_xlfn.RANK.AVG(Table2[[#This Row],[Sharpe Ratio Z-Score]],Table2[Sharpe Ratio Z-Score])</f>
        <v>208</v>
      </c>
      <c r="AV31">
        <f>(Table2[[#This Row],[Rank 1Y]]+Table2[[#This Row],[Rank 6M]]+Table2[[#This Row],[Rank Sharpe]])/3</f>
        <v>72.666666666666671</v>
      </c>
    </row>
    <row r="32" spans="1:48" x14ac:dyDescent="0.3">
      <c r="A32" t="s">
        <v>860</v>
      </c>
      <c r="B32" t="s">
        <v>861</v>
      </c>
      <c r="C32" t="s">
        <v>3105</v>
      </c>
      <c r="D32" t="s">
        <v>48</v>
      </c>
      <c r="E32">
        <v>16873.32369379</v>
      </c>
      <c r="F32">
        <v>1450.85</v>
      </c>
      <c r="G32">
        <v>80.063185348147499</v>
      </c>
      <c r="H32">
        <f>(Table2[[#This Row],[1Y Return vs Nifty]]-AVERAGE(Table2[1Y Return vs Nifty]))/_xlfn.STDEV.P(Table2[1Y Return vs Nifty])</f>
        <v>1.3534736152685465</v>
      </c>
      <c r="I32">
        <v>-12.222846128626699</v>
      </c>
      <c r="J32">
        <f>(Table2[[#This Row],[1M Return vs Nifty]]-AVERAGE(Table2[1M Return vs Nifty]))/_xlfn.STDEV.P(Table2[1M Return vs Nifty])</f>
        <v>-1.200682758749154</v>
      </c>
      <c r="K32">
        <v>25.0156477486351</v>
      </c>
      <c r="L32">
        <f>(Table2[[#This Row],[6M Return vs Nifty]]-AVERAGE(Table2[6M Return vs Nifty]))/_xlfn.STDEV.P(Table2[6M Return vs Nifty])</f>
        <v>0.80995973126909782</v>
      </c>
      <c r="M32">
        <v>-6.5401174663353299</v>
      </c>
      <c r="N32">
        <f>(Table2[[#This Row],[1W Return vs Nifty]]-AVERAGE(Table2[1W Return vs Nifty]))/_xlfn.STDEV.P(Table2[1W Return vs Nifty])</f>
        <v>-1.2714202202097329</v>
      </c>
      <c r="O32">
        <v>1551.54</v>
      </c>
      <c r="P32">
        <v>1577.06031302579</v>
      </c>
      <c r="Q32">
        <v>1324.28397035638</v>
      </c>
      <c r="R32">
        <v>34.749134279326597</v>
      </c>
      <c r="S32" s="1">
        <f>(Table2[[#This Row],[Close Price]]-Table2[[#This Row],[20D EMA]])/Table2[[#This Row],[20D EMA]]</f>
        <v>-6.4896812199492157E-2</v>
      </c>
      <c r="T32" s="1">
        <f>(Table2[[#This Row],[Close Price]]-Table2[[#This Row],[50D EMA]])/Table2[[#This Row],[50D EMA]]</f>
        <v>-8.0028843528272955E-2</v>
      </c>
      <c r="U32" s="1">
        <f>(Table2[[#This Row],[Close Price]]-Table2[[#This Row],[200D EMA]])/Table2[[#This Row],[200D EMA]]</f>
        <v>9.557317952701605E-2</v>
      </c>
      <c r="V32">
        <v>0.916948727620851</v>
      </c>
      <c r="W32">
        <v>1405.6</v>
      </c>
      <c r="X32">
        <v>1498</v>
      </c>
      <c r="Y32">
        <v>1405.6</v>
      </c>
      <c r="Z32">
        <v>1498</v>
      </c>
      <c r="AA32">
        <v>1395.4</v>
      </c>
      <c r="AB32">
        <v>1693.95</v>
      </c>
      <c r="AC32" s="1">
        <f>(Table2[[#This Row],[Close Price]]/Table2[[#This Row],[Day Low]])-1</f>
        <v>3.2192657939669855E-2</v>
      </c>
      <c r="AD32" s="1">
        <f>(Table2[[#This Row],[Day High]]/Table2[[#This Row],[Close Price]])-1</f>
        <v>3.2498190715787301E-2</v>
      </c>
      <c r="AE32" s="1">
        <f>(Table2[[#This Row],[Close Price]]/Table2[[#This Row],[Current Week Low]])-1</f>
        <v>3.2192657939669855E-2</v>
      </c>
      <c r="AF32" s="1">
        <f>(Table2[[#This Row],[Current Week High]]/Table2[[#This Row],[Close Price]])-1</f>
        <v>3.2498190715787301E-2</v>
      </c>
      <c r="AG32" s="1">
        <f>(Table2[[#This Row],[Close Price]]/Table2[[#This Row],[Current Month Low]])-1</f>
        <v>3.9737709617313932E-2</v>
      </c>
      <c r="AH32" s="1">
        <f>(Table2[[#This Row],[Current Month High]]/Table2[[#This Row],[Close Price]])-1</f>
        <v>0.1675569493745046</v>
      </c>
      <c r="AI32">
        <v>25.581555639797301</v>
      </c>
      <c r="AJ32">
        <v>138.94104084321401</v>
      </c>
      <c r="AK32" t="str">
        <f>IF(AND(Table2[[#This Row],[20D EMA]]&gt;Table2[[#This Row],[50D EMA]],Table2[[#This Row],[50D EMA]]&gt;Table2[[#This Row],[200D EMA]]),"Uptrend","Downtrend/NoTrend")</f>
        <v>Downtrend/NoTrend</v>
      </c>
      <c r="AL32">
        <v>-0.01</v>
      </c>
      <c r="AM32" t="s">
        <v>3147</v>
      </c>
      <c r="AN32">
        <v>-3.27</v>
      </c>
      <c r="AO32" t="s">
        <v>3147</v>
      </c>
      <c r="AP32">
        <v>0.193986558370639</v>
      </c>
      <c r="AQ32">
        <f>(Table2[[#This Row],[Sharpe Ratio]]-AVERAGE(Table2[Sharpe Ratio]))/_xlfn.STDEV.P(Table2[Sharpe Ratio])</f>
        <v>1.6115539789090447</v>
      </c>
      <c r="AR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">
        <f>_xlfn.RANK.AVG(Table2[[#This Row],[1Y Return vs Nifty Z-Score]],Table2[1Y Return vs Nifty Z-Score])</f>
        <v>66</v>
      </c>
      <c r="AT32">
        <f>_xlfn.RANK.AVG(Table2[[#This Row],[6M Return vs Nifty Z-Score]],Table2[6M Return vs Nifty Z-Score])</f>
        <v>119</v>
      </c>
      <c r="AU32">
        <f>_xlfn.RANK.AVG(Table2[[#This Row],[Sharpe Ratio Z-Score]],Table2[Sharpe Ratio Z-Score])</f>
        <v>35</v>
      </c>
      <c r="AV32">
        <f>(Table2[[#This Row],[Rank 1Y]]+Table2[[#This Row],[Rank 6M]]+Table2[[#This Row],[Rank Sharpe]])/3</f>
        <v>73.333333333333329</v>
      </c>
    </row>
    <row r="33" spans="1:48" x14ac:dyDescent="0.3">
      <c r="A33" t="s">
        <v>1301</v>
      </c>
      <c r="B33" t="s">
        <v>1302</v>
      </c>
      <c r="C33" t="s">
        <v>3113</v>
      </c>
      <c r="D33" t="s">
        <v>385</v>
      </c>
      <c r="E33">
        <v>8518.91713763999</v>
      </c>
      <c r="F33">
        <v>375.4</v>
      </c>
      <c r="G33">
        <v>94.250871257074195</v>
      </c>
      <c r="H33">
        <f>(Table2[[#This Row],[1Y Return vs Nifty]]-AVERAGE(Table2[1Y Return vs Nifty]))/_xlfn.STDEV.P(Table2[1Y Return vs Nifty])</f>
        <v>1.6477043119164005</v>
      </c>
      <c r="I33">
        <v>-8.4966645940643897</v>
      </c>
      <c r="J33">
        <f>(Table2[[#This Row],[1M Return vs Nifty]]-AVERAGE(Table2[1M Return vs Nifty]))/_xlfn.STDEV.P(Table2[1M Return vs Nifty])</f>
        <v>-0.77870968202892477</v>
      </c>
      <c r="K33">
        <v>31.011906251454899</v>
      </c>
      <c r="L33">
        <f>(Table2[[#This Row],[6M Return vs Nifty]]-AVERAGE(Table2[6M Return vs Nifty]))/_xlfn.STDEV.P(Table2[6M Return vs Nifty])</f>
        <v>1.0230172115589284</v>
      </c>
      <c r="M33">
        <v>-1.90940506890859</v>
      </c>
      <c r="N33">
        <f>(Table2[[#This Row],[1W Return vs Nifty]]-AVERAGE(Table2[1W Return vs Nifty]))/_xlfn.STDEV.P(Table2[1W Return vs Nifty])</f>
        <v>-0.16729703599185025</v>
      </c>
      <c r="O33">
        <v>402.46</v>
      </c>
      <c r="P33">
        <v>400.01711354202399</v>
      </c>
      <c r="Q33">
        <v>325.66753870875198</v>
      </c>
      <c r="R33">
        <v>35.842008187388501</v>
      </c>
      <c r="S33" s="1">
        <f>(Table2[[#This Row],[Close Price]]-Table2[[#This Row],[20D EMA]])/Table2[[#This Row],[20D EMA]]</f>
        <v>-6.7236495552353032E-2</v>
      </c>
      <c r="T33" s="1">
        <f>(Table2[[#This Row],[Close Price]]-Table2[[#This Row],[50D EMA]])/Table2[[#This Row],[50D EMA]]</f>
        <v>-6.1540150930162268E-2</v>
      </c>
      <c r="U33" s="1">
        <f>(Table2[[#This Row],[Close Price]]-Table2[[#This Row],[200D EMA]])/Table2[[#This Row],[200D EMA]]</f>
        <v>0.15270929822614063</v>
      </c>
      <c r="V33">
        <v>0.87635422450507405</v>
      </c>
      <c r="W33">
        <v>373.05</v>
      </c>
      <c r="X33">
        <v>389.7</v>
      </c>
      <c r="Y33">
        <v>373.05</v>
      </c>
      <c r="Z33">
        <v>389.7</v>
      </c>
      <c r="AA33">
        <v>362.65</v>
      </c>
      <c r="AB33">
        <v>435.65</v>
      </c>
      <c r="AC33" s="1">
        <f>(Table2[[#This Row],[Close Price]]/Table2[[#This Row],[Day Low]])-1</f>
        <v>6.2994236697493378E-3</v>
      </c>
      <c r="AD33" s="1">
        <f>(Table2[[#This Row],[Day High]]/Table2[[#This Row],[Close Price]])-1</f>
        <v>3.8092701118806582E-2</v>
      </c>
      <c r="AE33" s="1">
        <f>(Table2[[#This Row],[Close Price]]/Table2[[#This Row],[Current Week Low]])-1</f>
        <v>6.2994236697493378E-3</v>
      </c>
      <c r="AF33" s="1">
        <f>(Table2[[#This Row],[Current Week High]]/Table2[[#This Row],[Close Price]])-1</f>
        <v>3.8092701118806582E-2</v>
      </c>
      <c r="AG33" s="1">
        <f>(Table2[[#This Row],[Close Price]]/Table2[[#This Row],[Current Month Low]])-1</f>
        <v>3.515786571074031E-2</v>
      </c>
      <c r="AH33" s="1">
        <f>(Table2[[#This Row],[Current Month High]]/Table2[[#This Row],[Close Price]])-1</f>
        <v>0.16049547149706989</v>
      </c>
      <c r="AI33">
        <v>26.265316995205101</v>
      </c>
      <c r="AJ33">
        <v>132.08655332302899</v>
      </c>
      <c r="AK33" t="str">
        <f>IF(AND(Table2[[#This Row],[20D EMA]]&gt;Table2[[#This Row],[50D EMA]],Table2[[#This Row],[50D EMA]]&gt;Table2[[#This Row],[200D EMA]]),"Uptrend","Downtrend/NoTrend")</f>
        <v>Uptrend</v>
      </c>
      <c r="AL33">
        <v>0.04</v>
      </c>
      <c r="AM33" t="s">
        <v>3148</v>
      </c>
      <c r="AN33">
        <v>-8.8699999999999992</v>
      </c>
      <c r="AO33" t="s">
        <v>3147</v>
      </c>
      <c r="AP33">
        <v>0.159139990328453</v>
      </c>
      <c r="AQ33">
        <f>(Table2[[#This Row],[Sharpe Ratio]]-AVERAGE(Table2[Sharpe Ratio]))/_xlfn.STDEV.P(Table2[Sharpe Ratio])</f>
        <v>1.2039240204010337</v>
      </c>
      <c r="AR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2.9286388258555878</v>
      </c>
      <c r="AS33">
        <f>_xlfn.RANK.AVG(Table2[[#This Row],[1Y Return vs Nifty Z-Score]],Table2[1Y Return vs Nifty Z-Score])</f>
        <v>49</v>
      </c>
      <c r="AT33">
        <f>_xlfn.RANK.AVG(Table2[[#This Row],[6M Return vs Nifty Z-Score]],Table2[6M Return vs Nifty Z-Score])</f>
        <v>91</v>
      </c>
      <c r="AU33">
        <f>_xlfn.RANK.AVG(Table2[[#This Row],[Sharpe Ratio Z-Score]],Table2[Sharpe Ratio Z-Score])</f>
        <v>81</v>
      </c>
      <c r="AV33">
        <f>(Table2[[#This Row],[Rank 1Y]]+Table2[[#This Row],[Rank 6M]]+Table2[[#This Row],[Rank Sharpe]])/3</f>
        <v>73.666666666666671</v>
      </c>
    </row>
    <row r="34" spans="1:48" x14ac:dyDescent="0.3">
      <c r="A34" t="s">
        <v>570</v>
      </c>
      <c r="B34" t="s">
        <v>571</v>
      </c>
      <c r="C34" t="s">
        <v>3106</v>
      </c>
      <c r="D34" t="s">
        <v>51</v>
      </c>
      <c r="E34">
        <v>32609.770863599999</v>
      </c>
      <c r="F34">
        <v>1281</v>
      </c>
      <c r="G34">
        <v>95.949990177173703</v>
      </c>
      <c r="H34">
        <f>(Table2[[#This Row],[1Y Return vs Nifty]]-AVERAGE(Table2[1Y Return vs Nifty]))/_xlfn.STDEV.P(Table2[1Y Return vs Nifty])</f>
        <v>1.6829414144824981</v>
      </c>
      <c r="I34">
        <v>7.6221292422665696</v>
      </c>
      <c r="J34">
        <f>(Table2[[#This Row],[1M Return vs Nifty]]-AVERAGE(Table2[1M Return vs Nifty]))/_xlfn.STDEV.P(Table2[1M Return vs Nifty])</f>
        <v>1.046670258547318</v>
      </c>
      <c r="K34">
        <v>93.183813358348601</v>
      </c>
      <c r="L34">
        <f>(Table2[[#This Row],[6M Return vs Nifty]]-AVERAGE(Table2[6M Return vs Nifty]))/_xlfn.STDEV.P(Table2[6M Return vs Nifty])</f>
        <v>3.2320930655734004</v>
      </c>
      <c r="M34">
        <v>2.3482461304079201</v>
      </c>
      <c r="N34">
        <f>(Table2[[#This Row],[1W Return vs Nifty]]-AVERAGE(Table2[1W Return vs Nifty]))/_xlfn.STDEV.P(Table2[1W Return vs Nifty])</f>
        <v>0.84787535996405805</v>
      </c>
      <c r="O34">
        <v>1267.08</v>
      </c>
      <c r="P34">
        <v>1209.98862644977</v>
      </c>
      <c r="Q34">
        <v>945.42228194988104</v>
      </c>
      <c r="R34">
        <v>52.915719660216503</v>
      </c>
      <c r="S34" s="1">
        <f>(Table2[[#This Row],[Close Price]]-Table2[[#This Row],[20D EMA]])/Table2[[#This Row],[20D EMA]]</f>
        <v>1.0985888815228773E-2</v>
      </c>
      <c r="T34" s="1">
        <f>(Table2[[#This Row],[Close Price]]-Table2[[#This Row],[50D EMA]])/Table2[[#This Row],[50D EMA]]</f>
        <v>5.8687637220677547E-2</v>
      </c>
      <c r="U34" s="1">
        <f>(Table2[[#This Row],[Close Price]]-Table2[[#This Row],[200D EMA]])/Table2[[#This Row],[200D EMA]]</f>
        <v>0.35495008363670943</v>
      </c>
      <c r="V34">
        <v>0.64147492356984404</v>
      </c>
      <c r="W34">
        <v>1258.55</v>
      </c>
      <c r="X34">
        <v>1301.0999999999999</v>
      </c>
      <c r="Y34">
        <v>1258.55</v>
      </c>
      <c r="Z34">
        <v>1301.0999999999999</v>
      </c>
      <c r="AA34">
        <v>1198.25</v>
      </c>
      <c r="AB34">
        <v>1353.95</v>
      </c>
      <c r="AC34" s="1">
        <f>(Table2[[#This Row],[Close Price]]/Table2[[#This Row],[Day Low]])-1</f>
        <v>1.7837988160978924E-2</v>
      </c>
      <c r="AD34" s="1">
        <f>(Table2[[#This Row],[Day High]]/Table2[[#This Row],[Close Price]])-1</f>
        <v>1.5690866510538637E-2</v>
      </c>
      <c r="AE34" s="1">
        <f>(Table2[[#This Row],[Close Price]]/Table2[[#This Row],[Current Week Low]])-1</f>
        <v>1.7837988160978924E-2</v>
      </c>
      <c r="AF34" s="1">
        <f>(Table2[[#This Row],[Current Week High]]/Table2[[#This Row],[Close Price]])-1</f>
        <v>1.5690866510538637E-2</v>
      </c>
      <c r="AG34" s="1">
        <f>(Table2[[#This Row],[Close Price]]/Table2[[#This Row],[Current Month Low]])-1</f>
        <v>6.9059044439808037E-2</v>
      </c>
      <c r="AH34" s="1">
        <f>(Table2[[#This Row],[Current Month High]]/Table2[[#This Row],[Close Price]])-1</f>
        <v>5.6947697111631612E-2</v>
      </c>
      <c r="AI34">
        <v>5.6947697111631603</v>
      </c>
      <c r="AJ34">
        <v>122.01039861351801</v>
      </c>
      <c r="AK34" t="str">
        <f>IF(AND(Table2[[#This Row],[20D EMA]]&gt;Table2[[#This Row],[50D EMA]],Table2[[#This Row],[50D EMA]]&gt;Table2[[#This Row],[200D EMA]]),"Uptrend","Downtrend/NoTrend")</f>
        <v>Uptrend</v>
      </c>
      <c r="AL34">
        <v>0.28000000000000003</v>
      </c>
      <c r="AM34" t="s">
        <v>3148</v>
      </c>
      <c r="AN34">
        <v>0.25</v>
      </c>
      <c r="AO34" t="s">
        <v>3148</v>
      </c>
      <c r="AP34">
        <v>0.11722155949868</v>
      </c>
      <c r="AQ34">
        <f>(Table2[[#This Row],[Sharpe Ratio]]-AVERAGE(Table2[Sharpe Ratio]))/_xlfn.STDEV.P(Table2[Sharpe Ratio])</f>
        <v>0.71356846518035455</v>
      </c>
      <c r="AR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7.523148563747629</v>
      </c>
      <c r="AS34">
        <f>_xlfn.RANK.AVG(Table2[[#This Row],[1Y Return vs Nifty Z-Score]],Table2[1Y Return vs Nifty Z-Score])</f>
        <v>47</v>
      </c>
      <c r="AT34">
        <f>_xlfn.RANK.AVG(Table2[[#This Row],[6M Return vs Nifty Z-Score]],Table2[6M Return vs Nifty Z-Score])</f>
        <v>10</v>
      </c>
      <c r="AU34">
        <f>_xlfn.RANK.AVG(Table2[[#This Row],[Sharpe Ratio Z-Score]],Table2[Sharpe Ratio Z-Score])</f>
        <v>167</v>
      </c>
      <c r="AV34">
        <f>(Table2[[#This Row],[Rank 1Y]]+Table2[[#This Row],[Rank 6M]]+Table2[[#This Row],[Rank Sharpe]])/3</f>
        <v>74.666666666666671</v>
      </c>
    </row>
    <row r="35" spans="1:48" x14ac:dyDescent="0.3">
      <c r="A35" t="s">
        <v>691</v>
      </c>
      <c r="B35" t="s">
        <v>692</v>
      </c>
      <c r="C35" t="s">
        <v>3113</v>
      </c>
      <c r="D35" t="s">
        <v>178</v>
      </c>
      <c r="E35">
        <v>24624.68173</v>
      </c>
      <c r="F35">
        <v>188.87</v>
      </c>
      <c r="G35">
        <v>182.771968446068</v>
      </c>
      <c r="H35">
        <f>(Table2[[#This Row],[1Y Return vs Nifty]]-AVERAGE(Table2[1Y Return vs Nifty]))/_xlfn.STDEV.P(Table2[1Y Return vs Nifty])</f>
        <v>3.4834951703510728</v>
      </c>
      <c r="I35">
        <v>-5.8812890818827803</v>
      </c>
      <c r="J35">
        <f>(Table2[[#This Row],[1M Return vs Nifty]]-AVERAGE(Table2[1M Return vs Nifty]))/_xlfn.STDEV.P(Table2[1M Return vs Nifty])</f>
        <v>-0.48253032484587388</v>
      </c>
      <c r="K35">
        <v>16.631312576041399</v>
      </c>
      <c r="L35">
        <f>(Table2[[#This Row],[6M Return vs Nifty]]-AVERAGE(Table2[6M Return vs Nifty]))/_xlfn.STDEV.P(Table2[6M Return vs Nifty])</f>
        <v>0.51204973873989479</v>
      </c>
      <c r="M35">
        <v>-5.3502508209966901</v>
      </c>
      <c r="N35">
        <f>(Table2[[#This Row],[1W Return vs Nifty]]-AVERAGE(Table2[1W Return vs Nifty]))/_xlfn.STDEV.P(Table2[1W Return vs Nifty])</f>
        <v>-0.98771455324237867</v>
      </c>
      <c r="O35">
        <v>208.3</v>
      </c>
      <c r="P35">
        <v>212.76908681448899</v>
      </c>
      <c r="Q35">
        <v>173.803064696804</v>
      </c>
      <c r="R35">
        <v>27.243263910903099</v>
      </c>
      <c r="S35" s="1">
        <f>(Table2[[#This Row],[Close Price]]-Table2[[#This Row],[20D EMA]])/Table2[[#This Row],[20D EMA]]</f>
        <v>-9.3278924627940504E-2</v>
      </c>
      <c r="T35" s="1">
        <f>(Table2[[#This Row],[Close Price]]-Table2[[#This Row],[50D EMA]])/Table2[[#This Row],[50D EMA]]</f>
        <v>-0.112324055962727</v>
      </c>
      <c r="U35" s="1">
        <f>(Table2[[#This Row],[Close Price]]-Table2[[#This Row],[200D EMA]])/Table2[[#This Row],[200D EMA]]</f>
        <v>8.668969865105644E-2</v>
      </c>
      <c r="V35">
        <v>0.51287816857659596</v>
      </c>
      <c r="W35">
        <v>185.5</v>
      </c>
      <c r="X35">
        <v>191.9</v>
      </c>
      <c r="Y35">
        <v>185.5</v>
      </c>
      <c r="Z35">
        <v>191.9</v>
      </c>
      <c r="AA35">
        <v>184.72</v>
      </c>
      <c r="AB35">
        <v>227.25</v>
      </c>
      <c r="AC35" s="1">
        <f>(Table2[[#This Row],[Close Price]]/Table2[[#This Row],[Day Low]])-1</f>
        <v>1.8167115902965048E-2</v>
      </c>
      <c r="AD35" s="1">
        <f>(Table2[[#This Row],[Day High]]/Table2[[#This Row],[Close Price]])-1</f>
        <v>1.6042780748663166E-2</v>
      </c>
      <c r="AE35" s="1">
        <f>(Table2[[#This Row],[Close Price]]/Table2[[#This Row],[Current Week Low]])-1</f>
        <v>1.8167115902965048E-2</v>
      </c>
      <c r="AF35" s="1">
        <f>(Table2[[#This Row],[Current Week High]]/Table2[[#This Row],[Close Price]])-1</f>
        <v>1.6042780748663166E-2</v>
      </c>
      <c r="AG35" s="1">
        <f>(Table2[[#This Row],[Close Price]]/Table2[[#This Row],[Current Month Low]])-1</f>
        <v>2.2466435686444353E-2</v>
      </c>
      <c r="AH35" s="1">
        <f>(Table2[[#This Row],[Current Month High]]/Table2[[#This Row],[Close Price]])-1</f>
        <v>0.20320855614973254</v>
      </c>
      <c r="AI35">
        <v>38.666807857256202</v>
      </c>
      <c r="AJ35">
        <v>213.73754152823901</v>
      </c>
      <c r="AK35" t="str">
        <f>IF(AND(Table2[[#This Row],[20D EMA]]&gt;Table2[[#This Row],[50D EMA]],Table2[[#This Row],[50D EMA]]&gt;Table2[[#This Row],[200D EMA]]),"Uptrend","Downtrend/NoTrend")</f>
        <v>Downtrend/NoTrend</v>
      </c>
      <c r="AL35">
        <v>-0.04</v>
      </c>
      <c r="AM35" t="s">
        <v>3147</v>
      </c>
      <c r="AN35">
        <v>-13.73</v>
      </c>
      <c r="AO35" t="s">
        <v>3147</v>
      </c>
      <c r="AP35">
        <v>0.17390429990612399</v>
      </c>
      <c r="AQ35">
        <f>(Table2[[#This Row],[Sharpe Ratio]]-AVERAGE(Table2[Sharpe Ratio]))/_xlfn.STDEV.P(Table2[Sharpe Ratio])</f>
        <v>1.3766347129794101</v>
      </c>
      <c r="AR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">
        <f>_xlfn.RANK.AVG(Table2[[#This Row],[1Y Return vs Nifty Z-Score]],Table2[1Y Return vs Nifty Z-Score])</f>
        <v>5</v>
      </c>
      <c r="AT35">
        <f>_xlfn.RANK.AVG(Table2[[#This Row],[6M Return vs Nifty Z-Score]],Table2[6M Return vs Nifty Z-Score])</f>
        <v>174</v>
      </c>
      <c r="AU35">
        <f>_xlfn.RANK.AVG(Table2[[#This Row],[Sharpe Ratio Z-Score]],Table2[Sharpe Ratio Z-Score])</f>
        <v>56</v>
      </c>
      <c r="AV35">
        <f>(Table2[[#This Row],[Rank 1Y]]+Table2[[#This Row],[Rank 6M]]+Table2[[#This Row],[Rank Sharpe]])/3</f>
        <v>78.333333333333329</v>
      </c>
    </row>
    <row r="36" spans="1:48" x14ac:dyDescent="0.3">
      <c r="A36" t="s">
        <v>490</v>
      </c>
      <c r="B36" t="s">
        <v>491</v>
      </c>
      <c r="C36" t="s">
        <v>3106</v>
      </c>
      <c r="D36" t="s">
        <v>51</v>
      </c>
      <c r="E36">
        <v>41926.1052777</v>
      </c>
      <c r="F36">
        <v>1485.75</v>
      </c>
      <c r="G36">
        <v>76.4630793954572</v>
      </c>
      <c r="H36">
        <f>(Table2[[#This Row],[1Y Return vs Nifty]]-AVERAGE(Table2[1Y Return vs Nifty]))/_xlfn.STDEV.P(Table2[1Y Return vs Nifty])</f>
        <v>1.2788129772148327</v>
      </c>
      <c r="I36">
        <v>-5.5743534267206902</v>
      </c>
      <c r="J36">
        <f>(Table2[[#This Row],[1M Return vs Nifty]]-AVERAGE(Table2[1M Return vs Nifty]))/_xlfn.STDEV.P(Table2[1M Return vs Nifty])</f>
        <v>-0.44777126075773621</v>
      </c>
      <c r="K36">
        <v>42.894716093238301</v>
      </c>
      <c r="L36">
        <f>(Table2[[#This Row],[6M Return vs Nifty]]-AVERAGE(Table2[6M Return vs Nifty]))/_xlfn.STDEV.P(Table2[6M Return vs Nifty])</f>
        <v>1.445234086042076</v>
      </c>
      <c r="M36">
        <v>-4.9356062107240897</v>
      </c>
      <c r="N36">
        <f>(Table2[[#This Row],[1W Return vs Nifty]]-AVERAGE(Table2[1W Return vs Nifty]))/_xlfn.STDEV.P(Table2[1W Return vs Nifty])</f>
        <v>-0.88884883062324693</v>
      </c>
      <c r="O36">
        <v>1641.06</v>
      </c>
      <c r="P36">
        <v>1650.34083920592</v>
      </c>
      <c r="Q36">
        <v>1364.6426410446099</v>
      </c>
      <c r="R36">
        <v>19.213693905830102</v>
      </c>
      <c r="S36" s="1">
        <f>(Table2[[#This Row],[Close Price]]-Table2[[#This Row],[20D EMA]])/Table2[[#This Row],[20D EMA]]</f>
        <v>-9.4640049723958869E-2</v>
      </c>
      <c r="T36" s="1">
        <f>(Table2[[#This Row],[Close Price]]-Table2[[#This Row],[50D EMA]])/Table2[[#This Row],[50D EMA]]</f>
        <v>-9.9731422319473559E-2</v>
      </c>
      <c r="U36" s="1">
        <f>(Table2[[#This Row],[Close Price]]-Table2[[#This Row],[200D EMA]])/Table2[[#This Row],[200D EMA]]</f>
        <v>8.8746573874230184E-2</v>
      </c>
      <c r="V36">
        <v>0.86051337454863197</v>
      </c>
      <c r="W36">
        <v>1478.1</v>
      </c>
      <c r="X36">
        <v>1597.05</v>
      </c>
      <c r="Y36">
        <v>1478.1</v>
      </c>
      <c r="Z36">
        <v>1597.05</v>
      </c>
      <c r="AA36">
        <v>1475</v>
      </c>
      <c r="AB36">
        <v>1776.75</v>
      </c>
      <c r="AC36" s="1">
        <f>(Table2[[#This Row],[Close Price]]/Table2[[#This Row],[Day Low]])-1</f>
        <v>5.1755632230567894E-3</v>
      </c>
      <c r="AD36" s="1">
        <f>(Table2[[#This Row],[Day High]]/Table2[[#This Row],[Close Price]])-1</f>
        <v>7.4911660777385203E-2</v>
      </c>
      <c r="AE36" s="1">
        <f>(Table2[[#This Row],[Close Price]]/Table2[[#This Row],[Current Week Low]])-1</f>
        <v>5.1755632230567894E-3</v>
      </c>
      <c r="AF36" s="1">
        <f>(Table2[[#This Row],[Current Week High]]/Table2[[#This Row],[Close Price]])-1</f>
        <v>7.4911660777385203E-2</v>
      </c>
      <c r="AG36" s="1">
        <f>(Table2[[#This Row],[Close Price]]/Table2[[#This Row],[Current Month Low]])-1</f>
        <v>7.2881355932203906E-3</v>
      </c>
      <c r="AH36" s="1">
        <f>(Table2[[#This Row],[Current Month High]]/Table2[[#This Row],[Close Price]])-1</f>
        <v>0.19586067642604754</v>
      </c>
      <c r="AI36">
        <v>23.234056873632799</v>
      </c>
      <c r="AJ36">
        <v>95.236530880420503</v>
      </c>
      <c r="AK36" t="str">
        <f>IF(AND(Table2[[#This Row],[20D EMA]]&gt;Table2[[#This Row],[50D EMA]],Table2[[#This Row],[50D EMA]]&gt;Table2[[#This Row],[200D EMA]]),"Uptrend","Downtrend/NoTrend")</f>
        <v>Downtrend/NoTrend</v>
      </c>
      <c r="AL36">
        <v>-7.0000000000000007E-2</v>
      </c>
      <c r="AM36" t="s">
        <v>3147</v>
      </c>
      <c r="AN36">
        <v>-11.03</v>
      </c>
      <c r="AO36" t="s">
        <v>3147</v>
      </c>
      <c r="AP36">
        <v>0.14152962644932701</v>
      </c>
      <c r="AQ36">
        <f>(Table2[[#This Row],[Sharpe Ratio]]-AVERAGE(Table2[Sharpe Ratio]))/_xlfn.STDEV.P(Table2[Sharpe Ratio])</f>
        <v>0.9979206088550634</v>
      </c>
      <c r="AR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">
        <f>_xlfn.RANK.AVG(Table2[[#This Row],[1Y Return vs Nifty Z-Score]],Table2[1Y Return vs Nifty Z-Score])</f>
        <v>73</v>
      </c>
      <c r="AT36">
        <f>_xlfn.RANK.AVG(Table2[[#This Row],[6M Return vs Nifty Z-Score]],Table2[6M Return vs Nifty Z-Score])</f>
        <v>55</v>
      </c>
      <c r="AU36">
        <f>_xlfn.RANK.AVG(Table2[[#This Row],[Sharpe Ratio Z-Score]],Table2[Sharpe Ratio Z-Score])</f>
        <v>116</v>
      </c>
      <c r="AV36">
        <f>(Table2[[#This Row],[Rank 1Y]]+Table2[[#This Row],[Rank 6M]]+Table2[[#This Row],[Rank Sharpe]])/3</f>
        <v>81.333333333333329</v>
      </c>
    </row>
    <row r="37" spans="1:48" x14ac:dyDescent="0.3">
      <c r="A37" t="s">
        <v>1063</v>
      </c>
      <c r="B37" t="s">
        <v>1064</v>
      </c>
      <c r="C37" t="s">
        <v>3104</v>
      </c>
      <c r="D37" t="s">
        <v>350</v>
      </c>
      <c r="E37">
        <v>11922.929832239901</v>
      </c>
      <c r="F37">
        <v>343.35</v>
      </c>
      <c r="G37">
        <v>41.206977881077499</v>
      </c>
      <c r="H37">
        <f>(Table2[[#This Row],[1Y Return vs Nifty]]-AVERAGE(Table2[1Y Return vs Nifty]))/_xlfn.STDEV.P(Table2[1Y Return vs Nifty])</f>
        <v>0.547655875468128</v>
      </c>
      <c r="I37">
        <v>-9.8851960391931808</v>
      </c>
      <c r="J37">
        <f>(Table2[[#This Row],[1M Return vs Nifty]]-AVERAGE(Table2[1M Return vs Nifty]))/_xlfn.STDEV.P(Table2[1M Return vs Nifty])</f>
        <v>-0.93595453995896294</v>
      </c>
      <c r="K37">
        <v>54.589737935806603</v>
      </c>
      <c r="L37">
        <f>(Table2[[#This Row],[6M Return vs Nifty]]-AVERAGE(Table2[6M Return vs Nifty]))/_xlfn.STDEV.P(Table2[6M Return vs Nifty])</f>
        <v>1.8607785267196058</v>
      </c>
      <c r="M37">
        <v>-2.4448108377931699</v>
      </c>
      <c r="N37">
        <f>(Table2[[#This Row],[1W Return vs Nifty]]-AVERAGE(Table2[1W Return vs Nifty]))/_xlfn.STDEV.P(Table2[1W Return vs Nifty])</f>
        <v>-0.29495642652492826</v>
      </c>
      <c r="O37">
        <v>377.79</v>
      </c>
      <c r="P37">
        <v>379.33021370268301</v>
      </c>
      <c r="Q37">
        <v>303.203960543373</v>
      </c>
      <c r="R37">
        <v>27.727427781643801</v>
      </c>
      <c r="S37" s="1">
        <f>(Table2[[#This Row],[Close Price]]-Table2[[#This Row],[20D EMA]])/Table2[[#This Row],[20D EMA]]</f>
        <v>-9.1161756531406332E-2</v>
      </c>
      <c r="T37" s="1">
        <f>(Table2[[#This Row],[Close Price]]-Table2[[#This Row],[50D EMA]])/Table2[[#This Row],[50D EMA]]</f>
        <v>-9.4851958538910611E-2</v>
      </c>
      <c r="U37" s="1">
        <f>(Table2[[#This Row],[Close Price]]-Table2[[#This Row],[200D EMA]])/Table2[[#This Row],[200D EMA]]</f>
        <v>0.13240605229786956</v>
      </c>
      <c r="V37">
        <v>0.69470657053766904</v>
      </c>
      <c r="W37">
        <v>340.7</v>
      </c>
      <c r="X37">
        <v>355.4</v>
      </c>
      <c r="Y37">
        <v>340.7</v>
      </c>
      <c r="Z37">
        <v>355.4</v>
      </c>
      <c r="AA37">
        <v>340.7</v>
      </c>
      <c r="AB37">
        <v>406.85</v>
      </c>
      <c r="AC37" s="1">
        <f>(Table2[[#This Row],[Close Price]]/Table2[[#This Row],[Day Low]])-1</f>
        <v>7.7781039037276845E-3</v>
      </c>
      <c r="AD37" s="1">
        <f>(Table2[[#This Row],[Day High]]/Table2[[#This Row],[Close Price]])-1</f>
        <v>3.5095383719236706E-2</v>
      </c>
      <c r="AE37" s="1">
        <f>(Table2[[#This Row],[Close Price]]/Table2[[#This Row],[Current Week Low]])-1</f>
        <v>7.7781039037276845E-3</v>
      </c>
      <c r="AF37" s="1">
        <f>(Table2[[#This Row],[Current Week High]]/Table2[[#This Row],[Close Price]])-1</f>
        <v>3.5095383719236706E-2</v>
      </c>
      <c r="AG37" s="1">
        <f>(Table2[[#This Row],[Close Price]]/Table2[[#This Row],[Current Month Low]])-1</f>
        <v>7.7781039037276845E-3</v>
      </c>
      <c r="AH37" s="1">
        <f>(Table2[[#This Row],[Current Month High]]/Table2[[#This Row],[Close Price]])-1</f>
        <v>0.18494247852046009</v>
      </c>
      <c r="AI37">
        <v>30.464540556283598</v>
      </c>
      <c r="AJ37">
        <v>114.59375</v>
      </c>
      <c r="AK37" t="str">
        <f>IF(AND(Table2[[#This Row],[20D EMA]]&gt;Table2[[#This Row],[50D EMA]],Table2[[#This Row],[50D EMA]]&gt;Table2[[#This Row],[200D EMA]]),"Uptrend","Downtrend/NoTrend")</f>
        <v>Downtrend/NoTrend</v>
      </c>
      <c r="AL37">
        <v>0.04</v>
      </c>
      <c r="AM37" t="s">
        <v>3148</v>
      </c>
      <c r="AN37">
        <v>-9.39</v>
      </c>
      <c r="AO37" t="s">
        <v>3147</v>
      </c>
      <c r="AP37">
        <v>0.17912582003695701</v>
      </c>
      <c r="AQ37">
        <f>(Table2[[#This Row],[Sharpe Ratio]]-AVERAGE(Table2[Sharpe Ratio]))/_xlfn.STDEV.P(Table2[Sharpe Ratio])</f>
        <v>1.4377152771171311</v>
      </c>
      <c r="AR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">
        <f>_xlfn.RANK.AVG(Table2[[#This Row],[1Y Return vs Nifty Z-Score]],Table2[1Y Return vs Nifty Z-Score])</f>
        <v>159</v>
      </c>
      <c r="AT37">
        <f>_xlfn.RANK.AVG(Table2[[#This Row],[6M Return vs Nifty Z-Score]],Table2[6M Return vs Nifty Z-Score])</f>
        <v>36</v>
      </c>
      <c r="AU37">
        <f>_xlfn.RANK.AVG(Table2[[#This Row],[Sharpe Ratio Z-Score]],Table2[Sharpe Ratio Z-Score])</f>
        <v>52</v>
      </c>
      <c r="AV37">
        <f>(Table2[[#This Row],[Rank 1Y]]+Table2[[#This Row],[Rank 6M]]+Table2[[#This Row],[Rank Sharpe]])/3</f>
        <v>82.333333333333329</v>
      </c>
    </row>
    <row r="38" spans="1:48" x14ac:dyDescent="0.3">
      <c r="A38" t="s">
        <v>227</v>
      </c>
      <c r="B38" t="s">
        <v>228</v>
      </c>
      <c r="C38" t="s">
        <v>3114</v>
      </c>
      <c r="D38" t="s">
        <v>229</v>
      </c>
      <c r="E38">
        <v>104935.42377444</v>
      </c>
      <c r="F38">
        <v>737.2</v>
      </c>
      <c r="G38">
        <v>56.828182224874801</v>
      </c>
      <c r="H38">
        <f>(Table2[[#This Row],[1Y Return vs Nifty]]-AVERAGE(Table2[1Y Return vs Nifty]))/_xlfn.STDEV.P(Table2[1Y Return vs Nifty])</f>
        <v>0.87161553076766318</v>
      </c>
      <c r="I38">
        <v>13.797007081998901</v>
      </c>
      <c r="J38">
        <f>(Table2[[#This Row],[1M Return vs Nifty]]-AVERAGE(Table2[1M Return vs Nifty]))/_xlfn.STDEV.P(Table2[1M Return vs Nifty])</f>
        <v>1.7459470318968699</v>
      </c>
      <c r="K38">
        <v>25.694794493166899</v>
      </c>
      <c r="L38">
        <f>(Table2[[#This Row],[6M Return vs Nifty]]-AVERAGE(Table2[6M Return vs Nifty]))/_xlfn.STDEV.P(Table2[6M Return vs Nifty])</f>
        <v>0.83409099480100546</v>
      </c>
      <c r="M38">
        <v>3.4448722430225498</v>
      </c>
      <c r="N38">
        <f>(Table2[[#This Row],[1W Return vs Nifty]]-AVERAGE(Table2[1W Return vs Nifty]))/_xlfn.STDEV.P(Table2[1W Return vs Nifty])</f>
        <v>1.109349235134838</v>
      </c>
      <c r="O38">
        <v>703.39</v>
      </c>
      <c r="P38">
        <v>686.33513437601096</v>
      </c>
      <c r="Q38">
        <v>610.84142004173702</v>
      </c>
      <c r="R38">
        <v>66.302095825440603</v>
      </c>
      <c r="S38" s="1">
        <f>(Table2[[#This Row],[Close Price]]-Table2[[#This Row],[20D EMA]])/Table2[[#This Row],[20D EMA]]</f>
        <v>4.8067217333200726E-2</v>
      </c>
      <c r="T38" s="1">
        <f>(Table2[[#This Row],[Close Price]]-Table2[[#This Row],[50D EMA]])/Table2[[#This Row],[50D EMA]]</f>
        <v>7.4110828772059642E-2</v>
      </c>
      <c r="U38" s="1">
        <f>(Table2[[#This Row],[Close Price]]-Table2[[#This Row],[200D EMA]])/Table2[[#This Row],[200D EMA]]</f>
        <v>0.20685987526783842</v>
      </c>
      <c r="V38">
        <v>1.7905534295604499</v>
      </c>
      <c r="W38">
        <v>732.9</v>
      </c>
      <c r="X38">
        <v>745.35</v>
      </c>
      <c r="Y38">
        <v>732.9</v>
      </c>
      <c r="Z38">
        <v>745.35</v>
      </c>
      <c r="AA38">
        <v>650.9</v>
      </c>
      <c r="AB38">
        <v>748.4</v>
      </c>
      <c r="AC38" s="1">
        <f>(Table2[[#This Row],[Close Price]]/Table2[[#This Row],[Day Low]])-1</f>
        <v>5.867103288306863E-3</v>
      </c>
      <c r="AD38" s="1">
        <f>(Table2[[#This Row],[Day High]]/Table2[[#This Row],[Close Price]])-1</f>
        <v>1.1055344546934354E-2</v>
      </c>
      <c r="AE38" s="1">
        <f>(Table2[[#This Row],[Close Price]]/Table2[[#This Row],[Current Week Low]])-1</f>
        <v>5.867103288306863E-3</v>
      </c>
      <c r="AF38" s="1">
        <f>(Table2[[#This Row],[Current Week High]]/Table2[[#This Row],[Close Price]])-1</f>
        <v>1.1055344546934354E-2</v>
      </c>
      <c r="AG38" s="1">
        <f>(Table2[[#This Row],[Close Price]]/Table2[[#This Row],[Current Month Low]])-1</f>
        <v>0.13258565063757888</v>
      </c>
      <c r="AH38" s="1">
        <f>(Table2[[#This Row],[Current Month High]]/Table2[[#This Row],[Close Price]])-1</f>
        <v>1.519262072707539E-2</v>
      </c>
      <c r="AI38">
        <v>1.5192620727075301</v>
      </c>
      <c r="AJ38">
        <v>78.823529411764696</v>
      </c>
      <c r="AK38" t="str">
        <f>IF(AND(Table2[[#This Row],[20D EMA]]&gt;Table2[[#This Row],[50D EMA]],Table2[[#This Row],[50D EMA]]&gt;Table2[[#This Row],[200D EMA]]),"Uptrend","Downtrend/NoTrend")</f>
        <v>Uptrend</v>
      </c>
      <c r="AL38">
        <v>0.17</v>
      </c>
      <c r="AM38" t="s">
        <v>3148</v>
      </c>
      <c r="AN38">
        <v>7.66</v>
      </c>
      <c r="AO38" t="s">
        <v>3148</v>
      </c>
      <c r="AP38">
        <v>0.215979041292262</v>
      </c>
      <c r="AQ38">
        <f>(Table2[[#This Row],[Sharpe Ratio]]-AVERAGE(Table2[Sharpe Ratio]))/_xlfn.STDEV.P(Table2[Sharpe Ratio])</f>
        <v>1.8688187657878084</v>
      </c>
      <c r="AR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6.429821558388185</v>
      </c>
      <c r="AS38">
        <f>_xlfn.RANK.AVG(Table2[[#This Row],[1Y Return vs Nifty Z-Score]],Table2[1Y Return vs Nifty Z-Score])</f>
        <v>114</v>
      </c>
      <c r="AT38">
        <f>_xlfn.RANK.AVG(Table2[[#This Row],[6M Return vs Nifty Z-Score]],Table2[6M Return vs Nifty Z-Score])</f>
        <v>115</v>
      </c>
      <c r="AU38">
        <f>_xlfn.RANK.AVG(Table2[[#This Row],[Sharpe Ratio Z-Score]],Table2[Sharpe Ratio Z-Score])</f>
        <v>20</v>
      </c>
      <c r="AV38">
        <f>(Table2[[#This Row],[Rank 1Y]]+Table2[[#This Row],[Rank 6M]]+Table2[[#This Row],[Rank Sharpe]])/3</f>
        <v>83</v>
      </c>
    </row>
    <row r="39" spans="1:48" x14ac:dyDescent="0.3">
      <c r="A39" t="s">
        <v>248</v>
      </c>
      <c r="B39" t="s">
        <v>249</v>
      </c>
      <c r="C39" t="s">
        <v>3101</v>
      </c>
      <c r="D39" t="s">
        <v>250</v>
      </c>
      <c r="E39">
        <v>97839.002102049999</v>
      </c>
      <c r="F39">
        <v>11272.25</v>
      </c>
      <c r="G39">
        <v>161.67459250721399</v>
      </c>
      <c r="H39">
        <f>(Table2[[#This Row],[1Y Return vs Nifty]]-AVERAGE(Table2[1Y Return vs Nifty]))/_xlfn.STDEV.P(Table2[1Y Return vs Nifty])</f>
        <v>3.0459681726590095</v>
      </c>
      <c r="I39">
        <v>9.3183585334810299</v>
      </c>
      <c r="J39">
        <f>(Table2[[#This Row],[1M Return vs Nifty]]-AVERAGE(Table2[1M Return vs Nifty]))/_xlfn.STDEV.P(Table2[1M Return vs Nifty])</f>
        <v>1.2387604952139046</v>
      </c>
      <c r="K39">
        <v>46.884389400389402</v>
      </c>
      <c r="L39">
        <f>(Table2[[#This Row],[6M Return vs Nifty]]-AVERAGE(Table2[6M Return vs Nifty]))/_xlfn.STDEV.P(Table2[6M Return vs Nifty])</f>
        <v>1.5869941088298651</v>
      </c>
      <c r="M39">
        <v>6.1001845829682599</v>
      </c>
      <c r="N39">
        <f>(Table2[[#This Row],[1W Return vs Nifty]]-AVERAGE(Table2[1W Return vs Nifty]))/_xlfn.STDEV.P(Table2[1W Return vs Nifty])</f>
        <v>1.7424682164611398</v>
      </c>
      <c r="O39">
        <v>11396.71</v>
      </c>
      <c r="P39">
        <v>11238.5622267122</v>
      </c>
      <c r="Q39">
        <v>9469.7111817374698</v>
      </c>
      <c r="R39">
        <v>43.788109962977799</v>
      </c>
      <c r="S39" s="1">
        <f>(Table2[[#This Row],[Close Price]]-Table2[[#This Row],[20D EMA]])/Table2[[#This Row],[20D EMA]]</f>
        <v>-1.0920695534061947E-2</v>
      </c>
      <c r="T39" s="1">
        <f>(Table2[[#This Row],[Close Price]]-Table2[[#This Row],[50D EMA]])/Table2[[#This Row],[50D EMA]]</f>
        <v>2.9975162843988976E-3</v>
      </c>
      <c r="U39" s="1">
        <f>(Table2[[#This Row],[Close Price]]-Table2[[#This Row],[200D EMA]])/Table2[[#This Row],[200D EMA]]</f>
        <v>0.19034781353614699</v>
      </c>
      <c r="V39">
        <v>0.43076442912938301</v>
      </c>
      <c r="W39">
        <v>11009.4</v>
      </c>
      <c r="X39">
        <v>11844.9</v>
      </c>
      <c r="Y39">
        <v>11009.4</v>
      </c>
      <c r="Z39">
        <v>11844.9</v>
      </c>
      <c r="AA39">
        <v>10725.15</v>
      </c>
      <c r="AB39">
        <v>12141.95</v>
      </c>
      <c r="AC39" s="1">
        <f>(Table2[[#This Row],[Close Price]]/Table2[[#This Row],[Day Low]])-1</f>
        <v>2.3875052228095939E-2</v>
      </c>
      <c r="AD39" s="1">
        <f>(Table2[[#This Row],[Day High]]/Table2[[#This Row],[Close Price]])-1</f>
        <v>5.0801747654638518E-2</v>
      </c>
      <c r="AE39" s="1">
        <f>(Table2[[#This Row],[Close Price]]/Table2[[#This Row],[Current Week Low]])-1</f>
        <v>2.3875052228095939E-2</v>
      </c>
      <c r="AF39" s="1">
        <f>(Table2[[#This Row],[Current Week High]]/Table2[[#This Row],[Close Price]])-1</f>
        <v>5.0801747654638518E-2</v>
      </c>
      <c r="AG39" s="1">
        <f>(Table2[[#This Row],[Close Price]]/Table2[[#This Row],[Current Month Low]])-1</f>
        <v>5.1010941571912882E-2</v>
      </c>
      <c r="AH39" s="1">
        <f>(Table2[[#This Row],[Current Month High]]/Table2[[#This Row],[Close Price]])-1</f>
        <v>7.7154073055512473E-2</v>
      </c>
      <c r="AI39">
        <v>11.9474816474084</v>
      </c>
      <c r="AJ39">
        <v>184.814604257469</v>
      </c>
      <c r="AK39" t="str">
        <f>IF(AND(Table2[[#This Row],[20D EMA]]&gt;Table2[[#This Row],[50D EMA]],Table2[[#This Row],[50D EMA]]&gt;Table2[[#This Row],[200D EMA]]),"Uptrend","Downtrend/NoTrend")</f>
        <v>Uptrend</v>
      </c>
      <c r="AL39">
        <v>7.0000000000000007E-2</v>
      </c>
      <c r="AM39" t="s">
        <v>3148</v>
      </c>
      <c r="AN39">
        <v>0.05</v>
      </c>
      <c r="AO39" t="s">
        <v>3148</v>
      </c>
      <c r="AP39">
        <v>0.10977560154702901</v>
      </c>
      <c r="AQ39">
        <f>(Table2[[#This Row],[Sharpe Ratio]]-AVERAGE(Table2[Sharpe Ratio]))/_xlfn.STDEV.P(Table2[Sharpe Ratio])</f>
        <v>0.62646675900345306</v>
      </c>
      <c r="AR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8.2406577521673725</v>
      </c>
      <c r="AS39">
        <f>_xlfn.RANK.AVG(Table2[[#This Row],[1Y Return vs Nifty Z-Score]],Table2[1Y Return vs Nifty Z-Score])</f>
        <v>13</v>
      </c>
      <c r="AT39">
        <f>_xlfn.RANK.AVG(Table2[[#This Row],[6M Return vs Nifty Z-Score]],Table2[6M Return vs Nifty Z-Score])</f>
        <v>46</v>
      </c>
      <c r="AU39">
        <f>_xlfn.RANK.AVG(Table2[[#This Row],[Sharpe Ratio Z-Score]],Table2[Sharpe Ratio Z-Score])</f>
        <v>192</v>
      </c>
      <c r="AV39">
        <f>(Table2[[#This Row],[Rank 1Y]]+Table2[[#This Row],[Rank 6M]]+Table2[[#This Row],[Rank Sharpe]])/3</f>
        <v>83.666666666666671</v>
      </c>
    </row>
    <row r="40" spans="1:48" x14ac:dyDescent="0.3">
      <c r="A40" t="s">
        <v>1421</v>
      </c>
      <c r="B40" t="s">
        <v>1422</v>
      </c>
      <c r="C40" t="s">
        <v>3106</v>
      </c>
      <c r="D40" t="s">
        <v>51</v>
      </c>
      <c r="E40">
        <v>7208.7063936499999</v>
      </c>
      <c r="F40">
        <v>1421.3</v>
      </c>
      <c r="G40">
        <v>144.21895433590399</v>
      </c>
      <c r="H40">
        <f>(Table2[[#This Row],[1Y Return vs Nifty]]-AVERAGE(Table2[1Y Return vs Nifty]))/_xlfn.STDEV.P(Table2[1Y Return vs Nifty])</f>
        <v>2.6839651925714727</v>
      </c>
      <c r="I40">
        <v>11.9372614401527</v>
      </c>
      <c r="J40">
        <f>(Table2[[#This Row],[1M Return vs Nifty]]-AVERAGE(Table2[1M Return vs Nifty]))/_xlfn.STDEV.P(Table2[1M Return vs Nifty])</f>
        <v>1.5353393137468576</v>
      </c>
      <c r="K40">
        <v>29.748388346939301</v>
      </c>
      <c r="L40">
        <f>(Table2[[#This Row],[6M Return vs Nifty]]-AVERAGE(Table2[6M Return vs Nifty]))/_xlfn.STDEV.P(Table2[6M Return vs Nifty])</f>
        <v>0.97812222564219642</v>
      </c>
      <c r="M40">
        <v>-0.703223014162493</v>
      </c>
      <c r="N40">
        <f>(Table2[[#This Row],[1W Return vs Nifty]]-AVERAGE(Table2[1W Return vs Nifty]))/_xlfn.STDEV.P(Table2[1W Return vs Nifty])</f>
        <v>0.12029879305872689</v>
      </c>
      <c r="O40">
        <v>1416.18</v>
      </c>
      <c r="P40">
        <v>1387.8943206142701</v>
      </c>
      <c r="Q40">
        <v>1190.8242247794999</v>
      </c>
      <c r="R40">
        <v>48.137962969388397</v>
      </c>
      <c r="S40" s="1">
        <f>(Table2[[#This Row],[Close Price]]-Table2[[#This Row],[20D EMA]])/Table2[[#This Row],[20D EMA]]</f>
        <v>3.6153596294255606E-3</v>
      </c>
      <c r="T40" s="1">
        <f>(Table2[[#This Row],[Close Price]]-Table2[[#This Row],[50D EMA]])/Table2[[#This Row],[50D EMA]]</f>
        <v>2.4069324940349052E-2</v>
      </c>
      <c r="U40" s="1">
        <f>(Table2[[#This Row],[Close Price]]-Table2[[#This Row],[200D EMA]])/Table2[[#This Row],[200D EMA]]</f>
        <v>0.19354306909836028</v>
      </c>
      <c r="V40">
        <v>1.0800632697672901</v>
      </c>
      <c r="W40">
        <v>1408.55</v>
      </c>
      <c r="X40">
        <v>1435.95</v>
      </c>
      <c r="Y40">
        <v>1408.55</v>
      </c>
      <c r="Z40">
        <v>1435.95</v>
      </c>
      <c r="AA40">
        <v>1354.5</v>
      </c>
      <c r="AB40">
        <v>1548.95</v>
      </c>
      <c r="AC40" s="1">
        <f>(Table2[[#This Row],[Close Price]]/Table2[[#This Row],[Day Low]])-1</f>
        <v>9.0518618437400722E-3</v>
      </c>
      <c r="AD40" s="1">
        <f>(Table2[[#This Row],[Day High]]/Table2[[#This Row],[Close Price]])-1</f>
        <v>1.0307464996833993E-2</v>
      </c>
      <c r="AE40" s="1">
        <f>(Table2[[#This Row],[Close Price]]/Table2[[#This Row],[Current Week Low]])-1</f>
        <v>9.0518618437400722E-3</v>
      </c>
      <c r="AF40" s="1">
        <f>(Table2[[#This Row],[Current Week High]]/Table2[[#This Row],[Close Price]])-1</f>
        <v>1.0307464996833993E-2</v>
      </c>
      <c r="AG40" s="1">
        <f>(Table2[[#This Row],[Close Price]]/Table2[[#This Row],[Current Month Low]])-1</f>
        <v>4.9317091177556227E-2</v>
      </c>
      <c r="AH40" s="1">
        <f>(Table2[[#This Row],[Current Month High]]/Table2[[#This Row],[Close Price]])-1</f>
        <v>8.9812143812003198E-2</v>
      </c>
      <c r="AI40">
        <v>11.8694153239991</v>
      </c>
      <c r="AJ40">
        <v>171.318125417581</v>
      </c>
      <c r="AK40" t="str">
        <f>IF(AND(Table2[[#This Row],[20D EMA]]&gt;Table2[[#This Row],[50D EMA]],Table2[[#This Row],[50D EMA]]&gt;Table2[[#This Row],[200D EMA]]),"Uptrend","Downtrend/NoTrend")</f>
        <v>Uptrend</v>
      </c>
      <c r="AL40">
        <v>7.0000000000000007E-2</v>
      </c>
      <c r="AM40" t="s">
        <v>3148</v>
      </c>
      <c r="AN40">
        <v>2.17</v>
      </c>
      <c r="AO40" t="s">
        <v>3148</v>
      </c>
      <c r="AP40">
        <v>0.12476860562505</v>
      </c>
      <c r="AQ40">
        <f>(Table2[[#This Row],[Sharpe Ratio]]-AVERAGE(Table2[Sharpe Ratio]))/_xlfn.STDEV.P(Table2[Sharpe Ratio])</f>
        <v>0.80185268575627722</v>
      </c>
      <c r="AR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6.119578210775531</v>
      </c>
      <c r="AS40">
        <f>_xlfn.RANK.AVG(Table2[[#This Row],[1Y Return vs Nifty Z-Score]],Table2[1Y Return vs Nifty Z-Score])</f>
        <v>20</v>
      </c>
      <c r="AT40">
        <f>_xlfn.RANK.AVG(Table2[[#This Row],[6M Return vs Nifty Z-Score]],Table2[6M Return vs Nifty Z-Score])</f>
        <v>96</v>
      </c>
      <c r="AU40">
        <f>_xlfn.RANK.AVG(Table2[[#This Row],[Sharpe Ratio Z-Score]],Table2[Sharpe Ratio Z-Score])</f>
        <v>145</v>
      </c>
      <c r="AV40">
        <f>(Table2[[#This Row],[Rank 1Y]]+Table2[[#This Row],[Rank 6M]]+Table2[[#This Row],[Rank Sharpe]])/3</f>
        <v>87</v>
      </c>
    </row>
    <row r="41" spans="1:48" x14ac:dyDescent="0.3">
      <c r="A41" t="s">
        <v>297</v>
      </c>
      <c r="B41" t="s">
        <v>298</v>
      </c>
      <c r="C41" t="s">
        <v>3101</v>
      </c>
      <c r="D41" t="s">
        <v>250</v>
      </c>
      <c r="E41">
        <v>86525.625986629995</v>
      </c>
      <c r="F41">
        <v>5646.1</v>
      </c>
      <c r="G41">
        <v>57.475293316895502</v>
      </c>
      <c r="H41">
        <f>(Table2[[#This Row],[1Y Return vs Nifty]]-AVERAGE(Table2[1Y Return vs Nifty]))/_xlfn.STDEV.P(Table2[1Y Return vs Nifty])</f>
        <v>0.88503561552539012</v>
      </c>
      <c r="I41">
        <v>9.7170289229245004</v>
      </c>
      <c r="J41">
        <f>(Table2[[#This Row],[1M Return vs Nifty]]-AVERAGE(Table2[1M Return vs Nifty]))/_xlfn.STDEV.P(Table2[1M Return vs Nifty])</f>
        <v>1.2839080998784407</v>
      </c>
      <c r="K41">
        <v>57.758076537902802</v>
      </c>
      <c r="L41">
        <f>(Table2[[#This Row],[6M Return vs Nifty]]-AVERAGE(Table2[6M Return vs Nifty]))/_xlfn.STDEV.P(Table2[6M Return vs Nifty])</f>
        <v>1.9733551007532597</v>
      </c>
      <c r="M41">
        <v>4.2957283924829603</v>
      </c>
      <c r="N41">
        <f>(Table2[[#This Row],[1W Return vs Nifty]]-AVERAGE(Table2[1W Return vs Nifty]))/_xlfn.STDEV.P(Table2[1W Return vs Nifty])</f>
        <v>1.3122229876865279</v>
      </c>
      <c r="O41">
        <v>5586.51</v>
      </c>
      <c r="P41">
        <v>5409.2031068447905</v>
      </c>
      <c r="Q41">
        <v>4585.2512448692496</v>
      </c>
      <c r="R41">
        <v>52.8142215780016</v>
      </c>
      <c r="S41" s="1">
        <f>(Table2[[#This Row],[Close Price]]-Table2[[#This Row],[20D EMA]])/Table2[[#This Row],[20D EMA]]</f>
        <v>1.0666766908141244E-2</v>
      </c>
      <c r="T41" s="1">
        <f>(Table2[[#This Row],[Close Price]]-Table2[[#This Row],[50D EMA]])/Table2[[#This Row],[50D EMA]]</f>
        <v>4.3795155862319392E-2</v>
      </c>
      <c r="U41" s="1">
        <f>(Table2[[#This Row],[Close Price]]-Table2[[#This Row],[200D EMA]])/Table2[[#This Row],[200D EMA]]</f>
        <v>0.23136109636692359</v>
      </c>
      <c r="V41">
        <v>0.86748630157266704</v>
      </c>
      <c r="W41">
        <v>5582</v>
      </c>
      <c r="X41">
        <v>5755</v>
      </c>
      <c r="Y41">
        <v>5582</v>
      </c>
      <c r="Z41">
        <v>5755</v>
      </c>
      <c r="AA41">
        <v>5298</v>
      </c>
      <c r="AB41">
        <v>5830</v>
      </c>
      <c r="AC41" s="1">
        <f>(Table2[[#This Row],[Close Price]]/Table2[[#This Row],[Day Low]])-1</f>
        <v>1.1483339304908746E-2</v>
      </c>
      <c r="AD41" s="1">
        <f>(Table2[[#This Row],[Day High]]/Table2[[#This Row],[Close Price]])-1</f>
        <v>1.9287649882219426E-2</v>
      </c>
      <c r="AE41" s="1">
        <f>(Table2[[#This Row],[Close Price]]/Table2[[#This Row],[Current Week Low]])-1</f>
        <v>1.1483339304908746E-2</v>
      </c>
      <c r="AF41" s="1">
        <f>(Table2[[#This Row],[Current Week High]]/Table2[[#This Row],[Close Price]])-1</f>
        <v>1.9287649882219426E-2</v>
      </c>
      <c r="AG41" s="1">
        <f>(Table2[[#This Row],[Close Price]]/Table2[[#This Row],[Current Month Low]])-1</f>
        <v>6.5704039260098268E-2</v>
      </c>
      <c r="AH41" s="1">
        <f>(Table2[[#This Row],[Current Month High]]/Table2[[#This Row],[Close Price]])-1</f>
        <v>3.2571155310745503E-2</v>
      </c>
      <c r="AI41">
        <v>3.2571155310745499</v>
      </c>
      <c r="AJ41">
        <v>80.075907380238505</v>
      </c>
      <c r="AK41" t="str">
        <f>IF(AND(Table2[[#This Row],[20D EMA]]&gt;Table2[[#This Row],[50D EMA]],Table2[[#This Row],[50D EMA]]&gt;Table2[[#This Row],[200D EMA]]),"Uptrend","Downtrend/NoTrend")</f>
        <v>Uptrend</v>
      </c>
      <c r="AL41">
        <v>0.14000000000000001</v>
      </c>
      <c r="AM41" t="s">
        <v>3148</v>
      </c>
      <c r="AN41">
        <v>0.5</v>
      </c>
      <c r="AO41" t="s">
        <v>3148</v>
      </c>
      <c r="AP41">
        <v>0.135819083400778</v>
      </c>
      <c r="AQ41">
        <f>(Table2[[#This Row],[Sharpe Ratio]]-AVERAGE(Table2[Sharpe Ratio]))/_xlfn.STDEV.P(Table2[Sharpe Ratio])</f>
        <v>0.93111952752274474</v>
      </c>
      <c r="AR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6.3856413313663634</v>
      </c>
      <c r="AS41">
        <f>_xlfn.RANK.AVG(Table2[[#This Row],[1Y Return vs Nifty Z-Score]],Table2[1Y Return vs Nifty Z-Score])</f>
        <v>108</v>
      </c>
      <c r="AT41">
        <f>_xlfn.RANK.AVG(Table2[[#This Row],[6M Return vs Nifty Z-Score]],Table2[6M Return vs Nifty Z-Score])</f>
        <v>34</v>
      </c>
      <c r="AU41">
        <f>_xlfn.RANK.AVG(Table2[[#This Row],[Sharpe Ratio Z-Score]],Table2[Sharpe Ratio Z-Score])</f>
        <v>128</v>
      </c>
      <c r="AV41">
        <f>(Table2[[#This Row],[Rank 1Y]]+Table2[[#This Row],[Rank 6M]]+Table2[[#This Row],[Rank Sharpe]])/3</f>
        <v>90</v>
      </c>
    </row>
    <row r="42" spans="1:48" x14ac:dyDescent="0.3">
      <c r="A42" t="s">
        <v>1243</v>
      </c>
      <c r="B42" t="s">
        <v>1244</v>
      </c>
      <c r="C42" t="s">
        <v>3115</v>
      </c>
      <c r="D42" t="s">
        <v>141</v>
      </c>
      <c r="E42">
        <v>9208.4363486999991</v>
      </c>
      <c r="F42">
        <v>1104.3</v>
      </c>
      <c r="G42">
        <v>169.315544679623</v>
      </c>
      <c r="H42">
        <f>(Table2[[#This Row],[1Y Return vs Nifty]]-AVERAGE(Table2[1Y Return vs Nifty]))/_xlfn.STDEV.P(Table2[1Y Return vs Nifty])</f>
        <v>3.2044297212986153</v>
      </c>
      <c r="I42">
        <v>8.7490481339508896</v>
      </c>
      <c r="J42">
        <f>(Table2[[#This Row],[1M Return vs Nifty]]-AVERAGE(Table2[1M Return vs Nifty]))/_xlfn.STDEV.P(Table2[1M Return vs Nifty])</f>
        <v>1.1742886870987439</v>
      </c>
      <c r="K42">
        <v>19.547327677153302</v>
      </c>
      <c r="L42">
        <f>(Table2[[#This Row],[6M Return vs Nifty]]-AVERAGE(Table2[6M Return vs Nifty]))/_xlfn.STDEV.P(Table2[6M Return vs Nifty])</f>
        <v>0.61566082048992865</v>
      </c>
      <c r="M42">
        <v>-1.9285874782755099</v>
      </c>
      <c r="N42">
        <f>(Table2[[#This Row],[1W Return vs Nifty]]-AVERAGE(Table2[1W Return vs Nifty]))/_xlfn.STDEV.P(Table2[1W Return vs Nifty])</f>
        <v>-0.17187079076075881</v>
      </c>
      <c r="O42">
        <v>1052.99</v>
      </c>
      <c r="P42">
        <v>981.99295741186904</v>
      </c>
      <c r="Q42">
        <v>836.73256873898004</v>
      </c>
      <c r="R42">
        <v>58.0198150924369</v>
      </c>
      <c r="S42" s="1">
        <f>(Table2[[#This Row],[Close Price]]-Table2[[#This Row],[20D EMA]])/Table2[[#This Row],[20D EMA]]</f>
        <v>4.8727908147275803E-2</v>
      </c>
      <c r="T42" s="1">
        <f>(Table2[[#This Row],[Close Price]]-Table2[[#This Row],[50D EMA]])/Table2[[#This Row],[50D EMA]]</f>
        <v>0.12454981643705688</v>
      </c>
      <c r="U42" s="1">
        <f>(Table2[[#This Row],[Close Price]]-Table2[[#This Row],[200D EMA]])/Table2[[#This Row],[200D EMA]]</f>
        <v>0.31977652269979701</v>
      </c>
      <c r="V42">
        <v>1.46278697052199</v>
      </c>
      <c r="W42">
        <v>1026.7</v>
      </c>
      <c r="X42">
        <v>1173.6500000000001</v>
      </c>
      <c r="Y42">
        <v>1026.7</v>
      </c>
      <c r="Z42">
        <v>1173.6500000000001</v>
      </c>
      <c r="AA42">
        <v>1020.05</v>
      </c>
      <c r="AB42">
        <v>1195</v>
      </c>
      <c r="AC42" s="1">
        <f>(Table2[[#This Row],[Close Price]]/Table2[[#This Row],[Day Low]])-1</f>
        <v>7.5581961624622496E-2</v>
      </c>
      <c r="AD42" s="1">
        <f>(Table2[[#This Row],[Day High]]/Table2[[#This Row],[Close Price]])-1</f>
        <v>6.2799963777959045E-2</v>
      </c>
      <c r="AE42" s="1">
        <f>(Table2[[#This Row],[Close Price]]/Table2[[#This Row],[Current Week Low]])-1</f>
        <v>7.5581961624622496E-2</v>
      </c>
      <c r="AF42" s="1">
        <f>(Table2[[#This Row],[Current Week High]]/Table2[[#This Row],[Close Price]])-1</f>
        <v>6.2799963777959045E-2</v>
      </c>
      <c r="AG42" s="1">
        <f>(Table2[[#This Row],[Close Price]]/Table2[[#This Row],[Current Month Low]])-1</f>
        <v>8.2593990490662295E-2</v>
      </c>
      <c r="AH42" s="1">
        <f>(Table2[[#This Row],[Current Month High]]/Table2[[#This Row],[Close Price]])-1</f>
        <v>8.2133478221497747E-2</v>
      </c>
      <c r="AI42">
        <v>8.2133478221497693</v>
      </c>
      <c r="AJ42">
        <v>196.058981233243</v>
      </c>
      <c r="AK42" t="str">
        <f>IF(AND(Table2[[#This Row],[20D EMA]]&gt;Table2[[#This Row],[50D EMA]],Table2[[#This Row],[50D EMA]]&gt;Table2[[#This Row],[200D EMA]]),"Uptrend","Downtrend/NoTrend")</f>
        <v>Uptrend</v>
      </c>
      <c r="AL42">
        <v>0.4</v>
      </c>
      <c r="AM42" t="s">
        <v>3148</v>
      </c>
      <c r="AN42">
        <v>5.0599999999999996</v>
      </c>
      <c r="AO42" t="s">
        <v>3148</v>
      </c>
      <c r="AP42">
        <v>0.144565764364121</v>
      </c>
      <c r="AQ42">
        <f>(Table2[[#This Row],[Sharpe Ratio]]-AVERAGE(Table2[Sharpe Ratio]))/_xlfn.STDEV.P(Table2[Sharpe Ratio])</f>
        <v>1.0334368975964334</v>
      </c>
      <c r="AR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5.8559453357229625</v>
      </c>
      <c r="AS42">
        <f>_xlfn.RANK.AVG(Table2[[#This Row],[1Y Return vs Nifty Z-Score]],Table2[1Y Return vs Nifty Z-Score])</f>
        <v>12</v>
      </c>
      <c r="AT42">
        <f>_xlfn.RANK.AVG(Table2[[#This Row],[6M Return vs Nifty Z-Score]],Table2[6M Return vs Nifty Z-Score])</f>
        <v>155</v>
      </c>
      <c r="AU42">
        <f>_xlfn.RANK.AVG(Table2[[#This Row],[Sharpe Ratio Z-Score]],Table2[Sharpe Ratio Z-Score])</f>
        <v>108</v>
      </c>
      <c r="AV42">
        <f>(Table2[[#This Row],[Rank 1Y]]+Table2[[#This Row],[Rank 6M]]+Table2[[#This Row],[Rank Sharpe]])/3</f>
        <v>91.666666666666671</v>
      </c>
    </row>
    <row r="43" spans="1:48" x14ac:dyDescent="0.3">
      <c r="A43" t="s">
        <v>1299</v>
      </c>
      <c r="B43" t="s">
        <v>1300</v>
      </c>
      <c r="C43" t="s">
        <v>3116</v>
      </c>
      <c r="D43" t="s">
        <v>292</v>
      </c>
      <c r="E43">
        <v>8522.1399085199992</v>
      </c>
      <c r="F43">
        <v>1975.4</v>
      </c>
      <c r="G43">
        <v>99.521880048171397</v>
      </c>
      <c r="H43">
        <f>(Table2[[#This Row],[1Y Return vs Nifty]]-AVERAGE(Table2[1Y Return vs Nifty]))/_xlfn.STDEV.P(Table2[1Y Return vs Nifty])</f>
        <v>1.7570168945741329</v>
      </c>
      <c r="I43">
        <v>-0.20363795048307401</v>
      </c>
      <c r="J43">
        <f>(Table2[[#This Row],[1M Return vs Nifty]]-AVERAGE(Table2[1M Return vs Nifty]))/_xlfn.STDEV.P(Table2[1M Return vs Nifty])</f>
        <v>0.16043778989527904</v>
      </c>
      <c r="K43">
        <v>56.370419161034299</v>
      </c>
      <c r="L43">
        <f>(Table2[[#This Row],[6M Return vs Nifty]]-AVERAGE(Table2[6M Return vs Nifty]))/_xlfn.STDEV.P(Table2[6M Return vs Nifty])</f>
        <v>1.9240492237497639</v>
      </c>
      <c r="M43">
        <v>-1.36327308991098</v>
      </c>
      <c r="N43">
        <f>(Table2[[#This Row],[1W Return vs Nifty]]-AVERAGE(Table2[1W Return vs Nifty]))/_xlfn.STDEV.P(Table2[1W Return vs Nifty])</f>
        <v>-3.7080143232728166E-2</v>
      </c>
      <c r="O43">
        <v>2071.2800000000002</v>
      </c>
      <c r="P43">
        <v>2048.8988598403098</v>
      </c>
      <c r="Q43">
        <v>1663.3355556193501</v>
      </c>
      <c r="R43">
        <v>40.809856782998899</v>
      </c>
      <c r="S43" s="1">
        <f>(Table2[[#This Row],[Close Price]]-Table2[[#This Row],[20D EMA]])/Table2[[#This Row],[20D EMA]]</f>
        <v>-4.6290216677610026E-2</v>
      </c>
      <c r="T43" s="1">
        <f>(Table2[[#This Row],[Close Price]]-Table2[[#This Row],[50D EMA]])/Table2[[#This Row],[50D EMA]]</f>
        <v>-3.5872370901723363E-2</v>
      </c>
      <c r="U43" s="1">
        <f>(Table2[[#This Row],[Close Price]]-Table2[[#This Row],[200D EMA]])/Table2[[#This Row],[200D EMA]]</f>
        <v>0.18761364375719816</v>
      </c>
      <c r="V43">
        <v>0.92766435300808103</v>
      </c>
      <c r="W43">
        <v>1962.55</v>
      </c>
      <c r="X43">
        <v>2117.4</v>
      </c>
      <c r="Y43">
        <v>1962.55</v>
      </c>
      <c r="Z43">
        <v>2117.4</v>
      </c>
      <c r="AA43">
        <v>1892.9</v>
      </c>
      <c r="AB43">
        <v>2242.5500000000002</v>
      </c>
      <c r="AC43" s="1">
        <f>(Table2[[#This Row],[Close Price]]/Table2[[#This Row],[Day Low]])-1</f>
        <v>6.5476038827037009E-3</v>
      </c>
      <c r="AD43" s="1">
        <f>(Table2[[#This Row],[Day High]]/Table2[[#This Row],[Close Price]])-1</f>
        <v>7.1884175356889735E-2</v>
      </c>
      <c r="AE43" s="1">
        <f>(Table2[[#This Row],[Close Price]]/Table2[[#This Row],[Current Week Low]])-1</f>
        <v>6.5476038827037009E-3</v>
      </c>
      <c r="AF43" s="1">
        <f>(Table2[[#This Row],[Current Week High]]/Table2[[#This Row],[Close Price]])-1</f>
        <v>7.1884175356889735E-2</v>
      </c>
      <c r="AG43" s="1">
        <f>(Table2[[#This Row],[Close Price]]/Table2[[#This Row],[Current Month Low]])-1</f>
        <v>4.3583918854667392E-2</v>
      </c>
      <c r="AH43" s="1">
        <f>(Table2[[#This Row],[Current Month High]]/Table2[[#This Row],[Close Price]])-1</f>
        <v>0.1352384327224867</v>
      </c>
      <c r="AI43">
        <v>21.836083831122799</v>
      </c>
      <c r="AJ43">
        <v>122.429906542056</v>
      </c>
      <c r="AK43" t="str">
        <f>IF(AND(Table2[[#This Row],[20D EMA]]&gt;Table2[[#This Row],[50D EMA]],Table2[[#This Row],[50D EMA]]&gt;Table2[[#This Row],[200D EMA]]),"Uptrend","Downtrend/NoTrend")</f>
        <v>Uptrend</v>
      </c>
      <c r="AL43">
        <v>0.18</v>
      </c>
      <c r="AM43" t="s">
        <v>3148</v>
      </c>
      <c r="AN43">
        <v>-2.27</v>
      </c>
      <c r="AO43" t="s">
        <v>3147</v>
      </c>
      <c r="AP43">
        <v>0.105897088863438</v>
      </c>
      <c r="AQ43">
        <f>(Table2[[#This Row],[Sharpe Ratio]]-AVERAGE(Table2[Sharpe Ratio]))/_xlfn.STDEV.P(Table2[Sharpe Ratio])</f>
        <v>0.5810964957863981</v>
      </c>
      <c r="AR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4.3855202607728456</v>
      </c>
      <c r="AS43">
        <f>_xlfn.RANK.AVG(Table2[[#This Row],[1Y Return vs Nifty Z-Score]],Table2[1Y Return vs Nifty Z-Score])</f>
        <v>45</v>
      </c>
      <c r="AT43">
        <f>_xlfn.RANK.AVG(Table2[[#This Row],[6M Return vs Nifty Z-Score]],Table2[6M Return vs Nifty Z-Score])</f>
        <v>35</v>
      </c>
      <c r="AU43">
        <f>_xlfn.RANK.AVG(Table2[[#This Row],[Sharpe Ratio Z-Score]],Table2[Sharpe Ratio Z-Score])</f>
        <v>204</v>
      </c>
      <c r="AV43">
        <f>(Table2[[#This Row],[Rank 1Y]]+Table2[[#This Row],[Rank 6M]]+Table2[[#This Row],[Rank Sharpe]])/3</f>
        <v>94.666666666666671</v>
      </c>
    </row>
    <row r="44" spans="1:48" x14ac:dyDescent="0.3">
      <c r="A44" t="s">
        <v>504</v>
      </c>
      <c r="B44" t="s">
        <v>505</v>
      </c>
      <c r="C44" t="s">
        <v>3102</v>
      </c>
      <c r="D44" t="s">
        <v>506</v>
      </c>
      <c r="E44">
        <v>40642.237149524997</v>
      </c>
      <c r="F44">
        <v>1048.05</v>
      </c>
      <c r="G44">
        <v>73.306824613196497</v>
      </c>
      <c r="H44">
        <f>(Table2[[#This Row],[1Y Return vs Nifty]]-AVERAGE(Table2[1Y Return vs Nifty]))/_xlfn.STDEV.P(Table2[1Y Return vs Nifty])</f>
        <v>1.2133571270258752</v>
      </c>
      <c r="I44">
        <v>2.2001972498207198</v>
      </c>
      <c r="J44">
        <f>(Table2[[#This Row],[1M Return vs Nifty]]-AVERAGE(Table2[1M Return vs Nifty]))/_xlfn.STDEV.P(Table2[1M Return vs Nifty])</f>
        <v>0.4326611708529462</v>
      </c>
      <c r="K44">
        <v>29.255984238121801</v>
      </c>
      <c r="L44">
        <f>(Table2[[#This Row],[6M Return vs Nifty]]-AVERAGE(Table2[6M Return vs Nifty]))/_xlfn.STDEV.P(Table2[6M Return vs Nifty])</f>
        <v>0.96062625233489474</v>
      </c>
      <c r="M44">
        <v>4.2279924705737599</v>
      </c>
      <c r="N44">
        <f>(Table2[[#This Row],[1W Return vs Nifty]]-AVERAGE(Table2[1W Return vs Nifty]))/_xlfn.STDEV.P(Table2[1W Return vs Nifty])</f>
        <v>1.2960723837695409</v>
      </c>
      <c r="O44">
        <v>1045.48</v>
      </c>
      <c r="P44">
        <v>1044.2892952161301</v>
      </c>
      <c r="Q44">
        <v>909.87137339790399</v>
      </c>
      <c r="R44">
        <v>51.538609949250699</v>
      </c>
      <c r="S44" s="1">
        <f>(Table2[[#This Row],[Close Price]]-Table2[[#This Row],[20D EMA]])/Table2[[#This Row],[20D EMA]]</f>
        <v>2.4582010177142902E-3</v>
      </c>
      <c r="T44" s="1">
        <f>(Table2[[#This Row],[Close Price]]-Table2[[#This Row],[50D EMA]])/Table2[[#This Row],[50D EMA]]</f>
        <v>3.6012097424512422E-3</v>
      </c>
      <c r="U44" s="1">
        <f>(Table2[[#This Row],[Close Price]]-Table2[[#This Row],[200D EMA]])/Table2[[#This Row],[200D EMA]]</f>
        <v>0.15186611057568444</v>
      </c>
      <c r="V44">
        <v>0.48696736271143698</v>
      </c>
      <c r="W44">
        <v>1031.5</v>
      </c>
      <c r="X44">
        <v>1060</v>
      </c>
      <c r="Y44">
        <v>1031.5</v>
      </c>
      <c r="Z44">
        <v>1060</v>
      </c>
      <c r="AA44">
        <v>1001.05</v>
      </c>
      <c r="AB44">
        <v>1099.8</v>
      </c>
      <c r="AC44" s="1">
        <f>(Table2[[#This Row],[Close Price]]/Table2[[#This Row],[Day Low]])-1</f>
        <v>1.6044595249636417E-2</v>
      </c>
      <c r="AD44" s="1">
        <f>(Table2[[#This Row],[Day High]]/Table2[[#This Row],[Close Price]])-1</f>
        <v>1.1402127761080072E-2</v>
      </c>
      <c r="AE44" s="1">
        <f>(Table2[[#This Row],[Close Price]]/Table2[[#This Row],[Current Week Low]])-1</f>
        <v>1.6044595249636417E-2</v>
      </c>
      <c r="AF44" s="1">
        <f>(Table2[[#This Row],[Current Week High]]/Table2[[#This Row],[Close Price]])-1</f>
        <v>1.1402127761080072E-2</v>
      </c>
      <c r="AG44" s="1">
        <f>(Table2[[#This Row],[Close Price]]/Table2[[#This Row],[Current Month Low]])-1</f>
        <v>4.695070176314875E-2</v>
      </c>
      <c r="AH44" s="1">
        <f>(Table2[[#This Row],[Current Month High]]/Table2[[#This Row],[Close Price]])-1</f>
        <v>4.9377415199656438E-2</v>
      </c>
      <c r="AI44">
        <v>15.929583512237</v>
      </c>
      <c r="AJ44">
        <v>96.153846153846104</v>
      </c>
      <c r="AK44" t="str">
        <f>IF(AND(Table2[[#This Row],[20D EMA]]&gt;Table2[[#This Row],[50D EMA]],Table2[[#This Row],[50D EMA]]&gt;Table2[[#This Row],[200D EMA]]),"Uptrend","Downtrend/NoTrend")</f>
        <v>Uptrend</v>
      </c>
      <c r="AL44">
        <v>-0.02</v>
      </c>
      <c r="AM44" t="s">
        <v>3147</v>
      </c>
      <c r="AN44">
        <v>-1.25</v>
      </c>
      <c r="AO44" t="s">
        <v>3147</v>
      </c>
      <c r="AP44">
        <v>0.14190164506759201</v>
      </c>
      <c r="AQ44">
        <f>(Table2[[#This Row],[Sharpe Ratio]]-AVERAGE(Table2[Sharpe Ratio]))/_xlfn.STDEV.P(Table2[Sharpe Ratio])</f>
        <v>1.0022724271960828</v>
      </c>
      <c r="AR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4.9049893611793403</v>
      </c>
      <c r="AS44">
        <f>_xlfn.RANK.AVG(Table2[[#This Row],[1Y Return vs Nifty Z-Score]],Table2[1Y Return vs Nifty Z-Score])</f>
        <v>76</v>
      </c>
      <c r="AT44">
        <f>_xlfn.RANK.AVG(Table2[[#This Row],[6M Return vs Nifty Z-Score]],Table2[6M Return vs Nifty Z-Score])</f>
        <v>97</v>
      </c>
      <c r="AU44">
        <f>_xlfn.RANK.AVG(Table2[[#This Row],[Sharpe Ratio Z-Score]],Table2[Sharpe Ratio Z-Score])</f>
        <v>115</v>
      </c>
      <c r="AV44">
        <f>(Table2[[#This Row],[Rank 1Y]]+Table2[[#This Row],[Rank 6M]]+Table2[[#This Row],[Rank Sharpe]])/3</f>
        <v>96</v>
      </c>
    </row>
    <row r="45" spans="1:48" x14ac:dyDescent="0.3">
      <c r="A45" t="s">
        <v>610</v>
      </c>
      <c r="B45" t="s">
        <v>611</v>
      </c>
      <c r="C45" t="s">
        <v>3100</v>
      </c>
      <c r="D45" t="s">
        <v>467</v>
      </c>
      <c r="E45">
        <v>29585.79</v>
      </c>
      <c r="F45">
        <v>842.9</v>
      </c>
      <c r="G45">
        <v>135.77883177445599</v>
      </c>
      <c r="H45">
        <f>(Table2[[#This Row],[1Y Return vs Nifty]]-AVERAGE(Table2[1Y Return vs Nifty]))/_xlfn.STDEV.P(Table2[1Y Return vs Nifty])</f>
        <v>2.5089300841690783</v>
      </c>
      <c r="I45">
        <v>15.876958096292499</v>
      </c>
      <c r="J45">
        <f>(Table2[[#This Row],[1M Return vs Nifty]]-AVERAGE(Table2[1M Return vs Nifty]))/_xlfn.STDEV.P(Table2[1M Return vs Nifty])</f>
        <v>1.9814920048907652</v>
      </c>
      <c r="K45">
        <v>23.373577444566301</v>
      </c>
      <c r="L45">
        <f>(Table2[[#This Row],[6M Return vs Nifty]]-AVERAGE(Table2[6M Return vs Nifty]))/_xlfn.STDEV.P(Table2[6M Return vs Nifty])</f>
        <v>0.75161412103913006</v>
      </c>
      <c r="M45">
        <v>7.6038350291599803</v>
      </c>
      <c r="N45">
        <f>(Table2[[#This Row],[1W Return vs Nifty]]-AVERAGE(Table2[1W Return vs Nifty]))/_xlfn.STDEV.P(Table2[1W Return vs Nifty])</f>
        <v>2.1009908747722918</v>
      </c>
      <c r="O45">
        <v>781.32</v>
      </c>
      <c r="P45">
        <v>770.818136604649</v>
      </c>
      <c r="Q45">
        <v>678.16355959594796</v>
      </c>
      <c r="R45">
        <v>73.553799216253907</v>
      </c>
      <c r="S45" s="1">
        <f>(Table2[[#This Row],[Close Price]]-Table2[[#This Row],[20D EMA]])/Table2[[#This Row],[20D EMA]]</f>
        <v>7.8815338145702046E-2</v>
      </c>
      <c r="T45" s="1">
        <f>(Table2[[#This Row],[Close Price]]-Table2[[#This Row],[50D EMA]])/Table2[[#This Row],[50D EMA]]</f>
        <v>9.3513450154224395E-2</v>
      </c>
      <c r="U45" s="1">
        <f>(Table2[[#This Row],[Close Price]]-Table2[[#This Row],[200D EMA]])/Table2[[#This Row],[200D EMA]]</f>
        <v>0.24291550035835385</v>
      </c>
      <c r="V45">
        <v>1.0115564239260899</v>
      </c>
      <c r="W45">
        <v>819.5</v>
      </c>
      <c r="X45">
        <v>851</v>
      </c>
      <c r="Y45">
        <v>819.5</v>
      </c>
      <c r="Z45">
        <v>851</v>
      </c>
      <c r="AA45">
        <v>747.25</v>
      </c>
      <c r="AB45">
        <v>851</v>
      </c>
      <c r="AC45" s="1">
        <f>(Table2[[#This Row],[Close Price]]/Table2[[#This Row],[Day Low]])-1</f>
        <v>2.8553996339231169E-2</v>
      </c>
      <c r="AD45" s="1">
        <f>(Table2[[#This Row],[Day High]]/Table2[[#This Row],[Close Price]])-1</f>
        <v>9.6096808636849662E-3</v>
      </c>
      <c r="AE45" s="1">
        <f>(Table2[[#This Row],[Close Price]]/Table2[[#This Row],[Current Week Low]])-1</f>
        <v>2.8553996339231169E-2</v>
      </c>
      <c r="AF45" s="1">
        <f>(Table2[[#This Row],[Current Week High]]/Table2[[#This Row],[Close Price]])-1</f>
        <v>9.6096808636849662E-3</v>
      </c>
      <c r="AG45" s="1">
        <f>(Table2[[#This Row],[Close Price]]/Table2[[#This Row],[Current Month Low]])-1</f>
        <v>0.12800267648042829</v>
      </c>
      <c r="AH45" s="1">
        <f>(Table2[[#This Row],[Current Month High]]/Table2[[#This Row],[Close Price]])-1</f>
        <v>9.6096808636849662E-3</v>
      </c>
      <c r="AI45">
        <v>15.078894293510499</v>
      </c>
      <c r="AJ45">
        <v>174.560260586319</v>
      </c>
      <c r="AK45" t="str">
        <f>IF(AND(Table2[[#This Row],[20D EMA]]&gt;Table2[[#This Row],[50D EMA]],Table2[[#This Row],[50D EMA]]&gt;Table2[[#This Row],[200D EMA]]),"Uptrend","Downtrend/NoTrend")</f>
        <v>Uptrend</v>
      </c>
      <c r="AL45">
        <v>0.25</v>
      </c>
      <c r="AM45" t="s">
        <v>3148</v>
      </c>
      <c r="AN45">
        <v>6.82</v>
      </c>
      <c r="AO45" t="s">
        <v>3148</v>
      </c>
      <c r="AP45">
        <v>0.13311542597041501</v>
      </c>
      <c r="AQ45">
        <f>(Table2[[#This Row],[Sharpe Ratio]]-AVERAGE(Table2[Sharpe Ratio]))/_xlfn.STDEV.P(Table2[Sharpe Ratio])</f>
        <v>0.89949254592660799</v>
      </c>
      <c r="AR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8.2425196307978723</v>
      </c>
      <c r="AS45">
        <f>_xlfn.RANK.AVG(Table2[[#This Row],[1Y Return vs Nifty Z-Score]],Table2[1Y Return vs Nifty Z-Score])</f>
        <v>24</v>
      </c>
      <c r="AT45">
        <f>_xlfn.RANK.AVG(Table2[[#This Row],[6M Return vs Nifty Z-Score]],Table2[6M Return vs Nifty Z-Score])</f>
        <v>129</v>
      </c>
      <c r="AU45">
        <f>_xlfn.RANK.AVG(Table2[[#This Row],[Sharpe Ratio Z-Score]],Table2[Sharpe Ratio Z-Score])</f>
        <v>135</v>
      </c>
      <c r="AV45">
        <f>(Table2[[#This Row],[Rank 1Y]]+Table2[[#This Row],[Rank 6M]]+Table2[[#This Row],[Rank Sharpe]])/3</f>
        <v>96</v>
      </c>
    </row>
    <row r="46" spans="1:48" x14ac:dyDescent="0.3">
      <c r="A46" t="s">
        <v>965</v>
      </c>
      <c r="B46" t="s">
        <v>966</v>
      </c>
      <c r="C46" t="s">
        <v>3116</v>
      </c>
      <c r="D46" t="s">
        <v>292</v>
      </c>
      <c r="E46">
        <v>14579.4930795</v>
      </c>
      <c r="F46">
        <v>386.25</v>
      </c>
      <c r="G46">
        <v>47.301814427624102</v>
      </c>
      <c r="H46">
        <f>(Table2[[#This Row],[1Y Return vs Nifty]]-AVERAGE(Table2[1Y Return vs Nifty]))/_xlfn.STDEV.P(Table2[1Y Return vs Nifty])</f>
        <v>0.67405337359126427</v>
      </c>
      <c r="I46">
        <v>-12.330618740936099</v>
      </c>
      <c r="J46">
        <f>(Table2[[#This Row],[1M Return vs Nifty]]-AVERAGE(Table2[1M Return vs Nifty]))/_xlfn.STDEV.P(Table2[1M Return vs Nifty])</f>
        <v>-1.2128875159196111</v>
      </c>
      <c r="K46">
        <v>41.739693140038497</v>
      </c>
      <c r="L46">
        <f>(Table2[[#This Row],[6M Return vs Nifty]]-AVERAGE(Table2[6M Return vs Nifty]))/_xlfn.STDEV.P(Table2[6M Return vs Nifty])</f>
        <v>1.404194114204647</v>
      </c>
      <c r="M46">
        <v>-2.7270960801325099</v>
      </c>
      <c r="N46">
        <f>(Table2[[#This Row],[1W Return vs Nifty]]-AVERAGE(Table2[1W Return vs Nifty]))/_xlfn.STDEV.P(Table2[1W Return vs Nifty])</f>
        <v>-0.36226306400961122</v>
      </c>
      <c r="O46">
        <v>427.71</v>
      </c>
      <c r="P46">
        <v>445.43645630944798</v>
      </c>
      <c r="Q46">
        <v>363.34661288738999</v>
      </c>
      <c r="R46">
        <v>30.2187051079428</v>
      </c>
      <c r="S46" s="1">
        <f>(Table2[[#This Row],[Close Price]]-Table2[[#This Row],[20D EMA]])/Table2[[#This Row],[20D EMA]]</f>
        <v>-9.6934839026443106E-2</v>
      </c>
      <c r="T46" s="1">
        <f>(Table2[[#This Row],[Close Price]]-Table2[[#This Row],[50D EMA]])/Table2[[#This Row],[50D EMA]]</f>
        <v>-0.13287295072303357</v>
      </c>
      <c r="U46" s="1">
        <f>(Table2[[#This Row],[Close Price]]-Table2[[#This Row],[200D EMA]])/Table2[[#This Row],[200D EMA]]</f>
        <v>6.3034541400027649E-2</v>
      </c>
      <c r="V46">
        <v>0.44826770509067299</v>
      </c>
      <c r="W46">
        <v>384.45</v>
      </c>
      <c r="X46">
        <v>397.8</v>
      </c>
      <c r="Y46">
        <v>384.45</v>
      </c>
      <c r="Z46">
        <v>397.8</v>
      </c>
      <c r="AA46">
        <v>383</v>
      </c>
      <c r="AB46">
        <v>448.9</v>
      </c>
      <c r="AC46" s="1">
        <f>(Table2[[#This Row],[Close Price]]/Table2[[#This Row],[Day Low]])-1</f>
        <v>4.6820132657043878E-3</v>
      </c>
      <c r="AD46" s="1">
        <f>(Table2[[#This Row],[Day High]]/Table2[[#This Row],[Close Price]])-1</f>
        <v>2.9902912621359246E-2</v>
      </c>
      <c r="AE46" s="1">
        <f>(Table2[[#This Row],[Close Price]]/Table2[[#This Row],[Current Week Low]])-1</f>
        <v>4.6820132657043878E-3</v>
      </c>
      <c r="AF46" s="1">
        <f>(Table2[[#This Row],[Current Week High]]/Table2[[#This Row],[Close Price]])-1</f>
        <v>2.9902912621359246E-2</v>
      </c>
      <c r="AG46" s="1">
        <f>(Table2[[#This Row],[Close Price]]/Table2[[#This Row],[Current Month Low]])-1</f>
        <v>8.4856396866841433E-3</v>
      </c>
      <c r="AH46" s="1">
        <f>(Table2[[#This Row],[Current Month High]]/Table2[[#This Row],[Close Price]])-1</f>
        <v>0.16220064724919081</v>
      </c>
      <c r="AI46">
        <v>51.300970873786397</v>
      </c>
      <c r="AJ46">
        <v>84.808612440191297</v>
      </c>
      <c r="AK46" t="str">
        <f>IF(AND(Table2[[#This Row],[20D EMA]]&gt;Table2[[#This Row],[50D EMA]],Table2[[#This Row],[50D EMA]]&gt;Table2[[#This Row],[200D EMA]]),"Uptrend","Downtrend/NoTrend")</f>
        <v>Downtrend/NoTrend</v>
      </c>
      <c r="AL46">
        <v>-0.1</v>
      </c>
      <c r="AM46" t="s">
        <v>3147</v>
      </c>
      <c r="AN46">
        <v>-10.91</v>
      </c>
      <c r="AO46" t="s">
        <v>3147</v>
      </c>
      <c r="AP46">
        <v>0.13467660987803601</v>
      </c>
      <c r="AQ46">
        <f>(Table2[[#This Row],[Sharpe Ratio]]-AVERAGE(Table2[Sharpe Ratio]))/_xlfn.STDEV.P(Table2[Sharpe Ratio])</f>
        <v>0.91775504255802665</v>
      </c>
      <c r="AR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">
        <f>_xlfn.RANK.AVG(Table2[[#This Row],[1Y Return vs Nifty Z-Score]],Table2[1Y Return vs Nifty Z-Score])</f>
        <v>138</v>
      </c>
      <c r="AT46">
        <f>_xlfn.RANK.AVG(Table2[[#This Row],[6M Return vs Nifty Z-Score]],Table2[6M Return vs Nifty Z-Score])</f>
        <v>59</v>
      </c>
      <c r="AU46">
        <f>_xlfn.RANK.AVG(Table2[[#This Row],[Sharpe Ratio Z-Score]],Table2[Sharpe Ratio Z-Score])</f>
        <v>129</v>
      </c>
      <c r="AV46">
        <f>(Table2[[#This Row],[Rank 1Y]]+Table2[[#This Row],[Rank 6M]]+Table2[[#This Row],[Rank Sharpe]])/3</f>
        <v>108.66666666666667</v>
      </c>
    </row>
    <row r="47" spans="1:48" x14ac:dyDescent="0.3">
      <c r="A47" t="s">
        <v>909</v>
      </c>
      <c r="B47" t="s">
        <v>910</v>
      </c>
      <c r="C47" t="s">
        <v>3113</v>
      </c>
      <c r="D47" t="s">
        <v>313</v>
      </c>
      <c r="E47">
        <v>15892.94448</v>
      </c>
      <c r="F47">
        <v>1387.4</v>
      </c>
      <c r="G47">
        <v>57.572477327266199</v>
      </c>
      <c r="H47">
        <f>(Table2[[#This Row],[1Y Return vs Nifty]]-AVERAGE(Table2[1Y Return vs Nifty]))/_xlfn.STDEV.P(Table2[1Y Return vs Nifty])</f>
        <v>0.88705106182565052</v>
      </c>
      <c r="I47">
        <v>-13.6336389809899</v>
      </c>
      <c r="J47">
        <f>(Table2[[#This Row],[1M Return vs Nifty]]-AVERAGE(Table2[1M Return vs Nifty]))/_xlfn.STDEV.P(Table2[1M Return vs Nifty])</f>
        <v>-1.3604486195921459</v>
      </c>
      <c r="K47">
        <v>20.2578722859067</v>
      </c>
      <c r="L47">
        <f>(Table2[[#This Row],[6M Return vs Nifty]]-AVERAGE(Table2[6M Return vs Nifty]))/_xlfn.STDEV.P(Table2[6M Return vs Nifty])</f>
        <v>0.64090770467668134</v>
      </c>
      <c r="M47">
        <v>-4.5497140523439796</v>
      </c>
      <c r="N47">
        <f>(Table2[[#This Row],[1W Return vs Nifty]]-AVERAGE(Table2[1W Return vs Nifty]))/_xlfn.STDEV.P(Table2[1W Return vs Nifty])</f>
        <v>-0.79683869436168064</v>
      </c>
      <c r="O47">
        <v>1535.79</v>
      </c>
      <c r="P47">
        <v>1647.8744375679801</v>
      </c>
      <c r="Q47">
        <v>1511.97956454575</v>
      </c>
      <c r="R47">
        <v>25.7045871647898</v>
      </c>
      <c r="S47" s="1">
        <f>(Table2[[#This Row],[Close Price]]-Table2[[#This Row],[20D EMA]])/Table2[[#This Row],[20D EMA]]</f>
        <v>-9.6621282857682289E-2</v>
      </c>
      <c r="T47" s="1">
        <f>(Table2[[#This Row],[Close Price]]-Table2[[#This Row],[50D EMA]])/Table2[[#This Row],[50D EMA]]</f>
        <v>-0.15806692040954398</v>
      </c>
      <c r="U47" s="1">
        <f>(Table2[[#This Row],[Close Price]]-Table2[[#This Row],[200D EMA]])/Table2[[#This Row],[200D EMA]]</f>
        <v>-8.2395005506028685E-2</v>
      </c>
      <c r="V47">
        <v>0.38382050441152299</v>
      </c>
      <c r="W47">
        <v>1371.1</v>
      </c>
      <c r="X47">
        <v>1432.95</v>
      </c>
      <c r="Y47">
        <v>1371.1</v>
      </c>
      <c r="Z47">
        <v>1432.95</v>
      </c>
      <c r="AA47">
        <v>1370</v>
      </c>
      <c r="AB47">
        <v>1628.85</v>
      </c>
      <c r="AC47" s="1">
        <f>(Table2[[#This Row],[Close Price]]/Table2[[#This Row],[Day Low]])-1</f>
        <v>1.1888264896798395E-2</v>
      </c>
      <c r="AD47" s="1">
        <f>(Table2[[#This Row],[Day High]]/Table2[[#This Row],[Close Price]])-1</f>
        <v>3.2831195041084005E-2</v>
      </c>
      <c r="AE47" s="1">
        <f>(Table2[[#This Row],[Close Price]]/Table2[[#This Row],[Current Week Low]])-1</f>
        <v>1.1888264896798395E-2</v>
      </c>
      <c r="AF47" s="1">
        <f>(Table2[[#This Row],[Current Week High]]/Table2[[#This Row],[Close Price]])-1</f>
        <v>3.2831195041084005E-2</v>
      </c>
      <c r="AG47" s="1">
        <f>(Table2[[#This Row],[Close Price]]/Table2[[#This Row],[Current Month Low]])-1</f>
        <v>1.2700729927007437E-2</v>
      </c>
      <c r="AH47" s="1">
        <f>(Table2[[#This Row],[Current Month High]]/Table2[[#This Row],[Close Price]])-1</f>
        <v>0.17403056076113588</v>
      </c>
      <c r="AI47">
        <v>104.252558742972</v>
      </c>
      <c r="AJ47">
        <v>106.013809488454</v>
      </c>
      <c r="AK47" t="str">
        <f>IF(AND(Table2[[#This Row],[20D EMA]]&gt;Table2[[#This Row],[50D EMA]],Table2[[#This Row],[50D EMA]]&gt;Table2[[#This Row],[200D EMA]]),"Uptrend","Downtrend/NoTrend")</f>
        <v>Downtrend/NoTrend</v>
      </c>
      <c r="AL47">
        <v>-0.12</v>
      </c>
      <c r="AM47" t="s">
        <v>3147</v>
      </c>
      <c r="AN47">
        <v>-13.61</v>
      </c>
      <c r="AO47" t="s">
        <v>3147</v>
      </c>
      <c r="AP47">
        <v>0.161341128628641</v>
      </c>
      <c r="AQ47">
        <f>(Table2[[#This Row],[Sharpe Ratio]]-AVERAGE(Table2[Sharpe Ratio]))/_xlfn.STDEV.P(Table2[Sharpe Ratio])</f>
        <v>1.2296726081210583</v>
      </c>
      <c r="AR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">
        <f>_xlfn.RANK.AVG(Table2[[#This Row],[1Y Return vs Nifty Z-Score]],Table2[1Y Return vs Nifty Z-Score])</f>
        <v>107</v>
      </c>
      <c r="AT47">
        <f>_xlfn.RANK.AVG(Table2[[#This Row],[6M Return vs Nifty Z-Score]],Table2[6M Return vs Nifty Z-Score])</f>
        <v>150</v>
      </c>
      <c r="AU47">
        <f>_xlfn.RANK.AVG(Table2[[#This Row],[Sharpe Ratio Z-Score]],Table2[Sharpe Ratio Z-Score])</f>
        <v>75</v>
      </c>
      <c r="AV47">
        <f>(Table2[[#This Row],[Rank 1Y]]+Table2[[#This Row],[Rank 6M]]+Table2[[#This Row],[Rank Sharpe]])/3</f>
        <v>110.66666666666667</v>
      </c>
    </row>
    <row r="48" spans="1:48" x14ac:dyDescent="0.3">
      <c r="A48" t="s">
        <v>963</v>
      </c>
      <c r="B48" t="s">
        <v>964</v>
      </c>
      <c r="C48" t="s">
        <v>3101</v>
      </c>
      <c r="D48" t="s">
        <v>250</v>
      </c>
      <c r="E48">
        <v>14607.557279965</v>
      </c>
      <c r="F48">
        <v>1044.3499999999999</v>
      </c>
      <c r="G48">
        <v>69.335592628487703</v>
      </c>
      <c r="H48">
        <f>(Table2[[#This Row],[1Y Return vs Nifty]]-AVERAGE(Table2[1Y Return vs Nifty]))/_xlfn.STDEV.P(Table2[1Y Return vs Nifty])</f>
        <v>1.1309999081734385</v>
      </c>
      <c r="I48">
        <v>5.9262170848173996</v>
      </c>
      <c r="J48">
        <f>(Table2[[#This Row],[1M Return vs Nifty]]-AVERAGE(Table2[1M Return vs Nifty]))/_xlfn.STDEV.P(Table2[1M Return vs Nifty])</f>
        <v>0.85461593583431339</v>
      </c>
      <c r="K48">
        <v>20.9703565010586</v>
      </c>
      <c r="L48">
        <f>(Table2[[#This Row],[6M Return vs Nifty]]-AVERAGE(Table2[6M Return vs Nifty]))/_xlfn.STDEV.P(Table2[6M Return vs Nifty])</f>
        <v>0.6662235064479286</v>
      </c>
      <c r="M48">
        <v>2.45265552153095</v>
      </c>
      <c r="N48">
        <f>(Table2[[#This Row],[1W Return vs Nifty]]-AVERAGE(Table2[1W Return vs Nifty]))/_xlfn.STDEV.P(Table2[1W Return vs Nifty])</f>
        <v>0.87277019676132284</v>
      </c>
      <c r="O48">
        <v>1239.45</v>
      </c>
      <c r="P48">
        <v>1222.13186168317</v>
      </c>
      <c r="Q48">
        <v>1012.59107564064</v>
      </c>
      <c r="R48">
        <v>22.0446350026514</v>
      </c>
      <c r="S48" s="1">
        <f>(Table2[[#This Row],[Close Price]]-Table2[[#This Row],[20D EMA]])/Table2[[#This Row],[20D EMA]]</f>
        <v>-0.15740852797611854</v>
      </c>
      <c r="T48" s="1">
        <f>(Table2[[#This Row],[Close Price]]-Table2[[#This Row],[50D EMA]])/Table2[[#This Row],[50D EMA]]</f>
        <v>-0.14546864152475464</v>
      </c>
      <c r="U48" s="1">
        <f>(Table2[[#This Row],[Close Price]]-Table2[[#This Row],[200D EMA]])/Table2[[#This Row],[200D EMA]]</f>
        <v>3.1364017640849562E-2</v>
      </c>
      <c r="V48">
        <v>0.70222266326663096</v>
      </c>
      <c r="W48">
        <v>1031</v>
      </c>
      <c r="X48">
        <v>1225.1500000000001</v>
      </c>
      <c r="Y48">
        <v>1031</v>
      </c>
      <c r="Z48">
        <v>1225.1500000000001</v>
      </c>
      <c r="AA48">
        <v>1031</v>
      </c>
      <c r="AB48">
        <v>1327.25</v>
      </c>
      <c r="AC48" s="1">
        <f>(Table2[[#This Row],[Close Price]]/Table2[[#This Row],[Day Low]])-1</f>
        <v>1.2948593598447911E-2</v>
      </c>
      <c r="AD48" s="1">
        <f>(Table2[[#This Row],[Day High]]/Table2[[#This Row],[Close Price]])-1</f>
        <v>0.17312203763106249</v>
      </c>
      <c r="AE48" s="1">
        <f>(Table2[[#This Row],[Close Price]]/Table2[[#This Row],[Current Week Low]])-1</f>
        <v>1.2948593598447911E-2</v>
      </c>
      <c r="AF48" s="1">
        <f>(Table2[[#This Row],[Current Week High]]/Table2[[#This Row],[Close Price]])-1</f>
        <v>0.17312203763106249</v>
      </c>
      <c r="AG48" s="1">
        <f>(Table2[[#This Row],[Close Price]]/Table2[[#This Row],[Current Month Low]])-1</f>
        <v>1.2948593598447911E-2</v>
      </c>
      <c r="AH48" s="1">
        <f>(Table2[[#This Row],[Current Month High]]/Table2[[#This Row],[Close Price]])-1</f>
        <v>0.27088619715612583</v>
      </c>
      <c r="AI48">
        <v>48.2261693876574</v>
      </c>
      <c r="AJ48">
        <v>69.125506072874401</v>
      </c>
      <c r="AK48" t="str">
        <f>IF(AND(Table2[[#This Row],[20D EMA]]&gt;Table2[[#This Row],[50D EMA]],Table2[[#This Row],[50D EMA]]&gt;Table2[[#This Row],[200D EMA]]),"Uptrend","Downtrend/NoTrend")</f>
        <v>Uptrend</v>
      </c>
      <c r="AL48">
        <v>0.01</v>
      </c>
      <c r="AM48" t="s">
        <v>3148</v>
      </c>
      <c r="AN48">
        <v>-15.29</v>
      </c>
      <c r="AO48" t="s">
        <v>3147</v>
      </c>
      <c r="AP48">
        <v>0.14195438316242701</v>
      </c>
      <c r="AQ48">
        <f>(Table2[[#This Row],[Sharpe Ratio]]-AVERAGE(Table2[Sharpe Ratio]))/_xlfn.STDEV.P(Table2[Sharpe Ratio])</f>
        <v>1.0028893495679891</v>
      </c>
      <c r="AR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4.5274988967849925</v>
      </c>
      <c r="AS48">
        <f>_xlfn.RANK.AVG(Table2[[#This Row],[1Y Return vs Nifty Z-Score]],Table2[1Y Return vs Nifty Z-Score])</f>
        <v>80</v>
      </c>
      <c r="AT48">
        <f>_xlfn.RANK.AVG(Table2[[#This Row],[6M Return vs Nifty Z-Score]],Table2[6M Return vs Nifty Z-Score])</f>
        <v>146</v>
      </c>
      <c r="AU48">
        <f>_xlfn.RANK.AVG(Table2[[#This Row],[Sharpe Ratio Z-Score]],Table2[Sharpe Ratio Z-Score])</f>
        <v>114</v>
      </c>
      <c r="AV48">
        <f>(Table2[[#This Row],[Rank 1Y]]+Table2[[#This Row],[Rank 6M]]+Table2[[#This Row],[Rank Sharpe]])/3</f>
        <v>113.33333333333333</v>
      </c>
    </row>
    <row r="49" spans="1:48" x14ac:dyDescent="0.3">
      <c r="A49" t="s">
        <v>717</v>
      </c>
      <c r="B49" t="s">
        <v>718</v>
      </c>
      <c r="C49" t="s">
        <v>3112</v>
      </c>
      <c r="D49" t="s">
        <v>719</v>
      </c>
      <c r="E49">
        <v>23371.687739550001</v>
      </c>
      <c r="F49">
        <v>339.1</v>
      </c>
      <c r="G49">
        <v>85.492710172216803</v>
      </c>
      <c r="H49">
        <f>(Table2[[#This Row],[1Y Return vs Nifty]]-AVERAGE(Table2[1Y Return vs Nifty]))/_xlfn.STDEV.P(Table2[1Y Return vs Nifty])</f>
        <v>1.4660735756643135</v>
      </c>
      <c r="I49">
        <v>8.7721562691604706</v>
      </c>
      <c r="J49">
        <f>(Table2[[#This Row],[1M Return vs Nifty]]-AVERAGE(Table2[1M Return vs Nifty]))/_xlfn.STDEV.P(Table2[1M Return vs Nifty])</f>
        <v>1.1769055780959239</v>
      </c>
      <c r="K49">
        <v>68.742439551040903</v>
      </c>
      <c r="L49">
        <f>(Table2[[#This Row],[6M Return vs Nifty]]-AVERAGE(Table2[6M Return vs Nifty]))/_xlfn.STDEV.P(Table2[6M Return vs Nifty])</f>
        <v>2.3636485987849851</v>
      </c>
      <c r="M49">
        <v>-3.4985488269129701</v>
      </c>
      <c r="N49">
        <f>(Table2[[#This Row],[1W Return vs Nifty]]-AVERAGE(Table2[1W Return vs Nifty]))/_xlfn.STDEV.P(Table2[1W Return vs Nifty])</f>
        <v>-0.5462042786966218</v>
      </c>
      <c r="O49">
        <v>348.22</v>
      </c>
      <c r="P49">
        <v>331.27347087801098</v>
      </c>
      <c r="Q49">
        <v>264.99943783217702</v>
      </c>
      <c r="R49">
        <v>38.747120388730103</v>
      </c>
      <c r="S49" s="1">
        <f>(Table2[[#This Row],[Close Price]]-Table2[[#This Row],[20D EMA]])/Table2[[#This Row],[20D EMA]]</f>
        <v>-2.6190339440583549E-2</v>
      </c>
      <c r="T49" s="1">
        <f>(Table2[[#This Row],[Close Price]]-Table2[[#This Row],[50D EMA]])/Table2[[#This Row],[50D EMA]]</f>
        <v>2.3625583724665659E-2</v>
      </c>
      <c r="U49" s="1">
        <f>(Table2[[#This Row],[Close Price]]-Table2[[#This Row],[200D EMA]])/Table2[[#This Row],[200D EMA]]</f>
        <v>0.27962535609132333</v>
      </c>
      <c r="V49">
        <v>1.08667959728006</v>
      </c>
      <c r="W49">
        <v>335.15</v>
      </c>
      <c r="X49">
        <v>347.95</v>
      </c>
      <c r="Y49">
        <v>335.15</v>
      </c>
      <c r="Z49">
        <v>347.95</v>
      </c>
      <c r="AA49">
        <v>334.9</v>
      </c>
      <c r="AB49">
        <v>390.85</v>
      </c>
      <c r="AC49" s="1">
        <f>(Table2[[#This Row],[Close Price]]/Table2[[#This Row],[Day Low]])-1</f>
        <v>1.1785767566761196E-2</v>
      </c>
      <c r="AD49" s="1">
        <f>(Table2[[#This Row],[Day High]]/Table2[[#This Row],[Close Price]])-1</f>
        <v>2.6098496018873485E-2</v>
      </c>
      <c r="AE49" s="1">
        <f>(Table2[[#This Row],[Close Price]]/Table2[[#This Row],[Current Week Low]])-1</f>
        <v>1.1785767566761196E-2</v>
      </c>
      <c r="AF49" s="1">
        <f>(Table2[[#This Row],[Current Week High]]/Table2[[#This Row],[Close Price]])-1</f>
        <v>2.6098496018873485E-2</v>
      </c>
      <c r="AG49" s="1">
        <f>(Table2[[#This Row],[Close Price]]/Table2[[#This Row],[Current Month Low]])-1</f>
        <v>1.2541057031949965E-2</v>
      </c>
      <c r="AH49" s="1">
        <f>(Table2[[#This Row],[Current Month High]]/Table2[[#This Row],[Close Price]])-1</f>
        <v>0.15260984960188728</v>
      </c>
      <c r="AI49">
        <v>15.260984960188701</v>
      </c>
      <c r="AJ49">
        <v>107.210510235258</v>
      </c>
      <c r="AK49" t="str">
        <f>IF(AND(Table2[[#This Row],[20D EMA]]&gt;Table2[[#This Row],[50D EMA]],Table2[[#This Row],[50D EMA]]&gt;Table2[[#This Row],[200D EMA]]),"Uptrend","Downtrend/NoTrend")</f>
        <v>Uptrend</v>
      </c>
      <c r="AL49">
        <v>0.13</v>
      </c>
      <c r="AM49" t="s">
        <v>3148</v>
      </c>
      <c r="AN49">
        <v>0.24</v>
      </c>
      <c r="AO49" t="s">
        <v>3148</v>
      </c>
      <c r="AP49">
        <v>8.3177931808623998E-2</v>
      </c>
      <c r="AQ49">
        <f>(Table2[[#This Row],[Sharpe Ratio]]-AVERAGE(Table2[Sharpe Ratio]))/_xlfn.STDEV.P(Table2[Sharpe Ratio])</f>
        <v>0.31533118322020098</v>
      </c>
      <c r="AR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4.7757546570688012</v>
      </c>
      <c r="AS49">
        <f>_xlfn.RANK.AVG(Table2[[#This Row],[1Y Return vs Nifty Z-Score]],Table2[1Y Return vs Nifty Z-Score])</f>
        <v>59</v>
      </c>
      <c r="AT49">
        <f>_xlfn.RANK.AVG(Table2[[#This Row],[6M Return vs Nifty Z-Score]],Table2[6M Return vs Nifty Z-Score])</f>
        <v>18</v>
      </c>
      <c r="AU49">
        <f>_xlfn.RANK.AVG(Table2[[#This Row],[Sharpe Ratio Z-Score]],Table2[Sharpe Ratio Z-Score])</f>
        <v>268</v>
      </c>
      <c r="AV49">
        <f>(Table2[[#This Row],[Rank 1Y]]+Table2[[#This Row],[Rank 6M]]+Table2[[#This Row],[Rank Sharpe]])/3</f>
        <v>115</v>
      </c>
    </row>
    <row r="50" spans="1:48" x14ac:dyDescent="0.3">
      <c r="A50" t="s">
        <v>1560</v>
      </c>
      <c r="B50" t="s">
        <v>1561</v>
      </c>
      <c r="C50" t="s">
        <v>3115</v>
      </c>
      <c r="D50" t="s">
        <v>141</v>
      </c>
      <c r="E50">
        <v>5998.7182978800001</v>
      </c>
      <c r="F50">
        <v>203.28</v>
      </c>
      <c r="G50">
        <v>54.1413031302964</v>
      </c>
      <c r="H50">
        <f>(Table2[[#This Row],[1Y Return vs Nifty]]-AVERAGE(Table2[1Y Return vs Nifty]))/_xlfn.STDEV.P(Table2[1Y Return vs Nifty])</f>
        <v>0.8158938075154627</v>
      </c>
      <c r="I50">
        <v>-13.470825573382401</v>
      </c>
      <c r="J50">
        <f>(Table2[[#This Row],[1M Return vs Nifty]]-AVERAGE(Table2[1M Return vs Nifty]))/_xlfn.STDEV.P(Table2[1M Return vs Nifty])</f>
        <v>-1.3420107432025536</v>
      </c>
      <c r="K50">
        <v>22.746314366368299</v>
      </c>
      <c r="L50">
        <f>(Table2[[#This Row],[6M Return vs Nifty]]-AVERAGE(Table2[6M Return vs Nifty]))/_xlfn.STDEV.P(Table2[6M Return vs Nifty])</f>
        <v>0.72932637429557945</v>
      </c>
      <c r="M50">
        <v>-4.3847434594820403</v>
      </c>
      <c r="N50">
        <f>(Table2[[#This Row],[1W Return vs Nifty]]-AVERAGE(Table2[1W Return vs Nifty]))/_xlfn.STDEV.P(Table2[1W Return vs Nifty])</f>
        <v>-0.7575039569259775</v>
      </c>
      <c r="O50">
        <v>223.47</v>
      </c>
      <c r="P50">
        <v>229.99488172395601</v>
      </c>
      <c r="Q50">
        <v>195.85133729052399</v>
      </c>
      <c r="R50">
        <v>25.908634142677201</v>
      </c>
      <c r="S50" s="1">
        <f>(Table2[[#This Row],[Close Price]]-Table2[[#This Row],[20D EMA]])/Table2[[#This Row],[20D EMA]]</f>
        <v>-9.0347697677540598E-2</v>
      </c>
      <c r="T50" s="1">
        <f>(Table2[[#This Row],[Close Price]]-Table2[[#This Row],[50D EMA]])/Table2[[#This Row],[50D EMA]]</f>
        <v>-0.11615424449323047</v>
      </c>
      <c r="U50" s="1">
        <f>(Table2[[#This Row],[Close Price]]-Table2[[#This Row],[200D EMA]])/Table2[[#This Row],[200D EMA]]</f>
        <v>3.7930109705895998E-2</v>
      </c>
      <c r="V50">
        <v>1.03689365080211</v>
      </c>
      <c r="W50">
        <v>199.3</v>
      </c>
      <c r="X50">
        <v>209</v>
      </c>
      <c r="Y50">
        <v>199.3</v>
      </c>
      <c r="Z50">
        <v>209</v>
      </c>
      <c r="AA50">
        <v>195.51</v>
      </c>
      <c r="AB50">
        <v>246</v>
      </c>
      <c r="AC50" s="1">
        <f>(Table2[[#This Row],[Close Price]]/Table2[[#This Row],[Day Low]])-1</f>
        <v>1.996989463120924E-2</v>
      </c>
      <c r="AD50" s="1">
        <f>(Table2[[#This Row],[Day High]]/Table2[[#This Row],[Close Price]])-1</f>
        <v>2.813852813852824E-2</v>
      </c>
      <c r="AE50" s="1">
        <f>(Table2[[#This Row],[Close Price]]/Table2[[#This Row],[Current Week Low]])-1</f>
        <v>1.996989463120924E-2</v>
      </c>
      <c r="AF50" s="1">
        <f>(Table2[[#This Row],[Current Week High]]/Table2[[#This Row],[Close Price]])-1</f>
        <v>2.813852813852824E-2</v>
      </c>
      <c r="AG50" s="1">
        <f>(Table2[[#This Row],[Close Price]]/Table2[[#This Row],[Current Month Low]])-1</f>
        <v>3.9742212674543476E-2</v>
      </c>
      <c r="AH50" s="1">
        <f>(Table2[[#This Row],[Current Month High]]/Table2[[#This Row],[Close Price]])-1</f>
        <v>0.21015348288075564</v>
      </c>
      <c r="AI50">
        <v>32.797127115308903</v>
      </c>
      <c r="AJ50">
        <v>89.009762900976199</v>
      </c>
      <c r="AK50" t="str">
        <f>IF(AND(Table2[[#This Row],[20D EMA]]&gt;Table2[[#This Row],[50D EMA]],Table2[[#This Row],[50D EMA]]&gt;Table2[[#This Row],[200D EMA]]),"Uptrend","Downtrend/NoTrend")</f>
        <v>Downtrend/NoTrend</v>
      </c>
      <c r="AL50">
        <v>0.01</v>
      </c>
      <c r="AM50" t="s">
        <v>3148</v>
      </c>
      <c r="AN50">
        <v>-12.68</v>
      </c>
      <c r="AO50" t="s">
        <v>3147</v>
      </c>
      <c r="AP50">
        <v>0.147332315847264</v>
      </c>
      <c r="AQ50">
        <f>(Table2[[#This Row],[Sharpe Ratio]]-AVERAGE(Table2[Sharpe Ratio]))/_xlfn.STDEV.P(Table2[Sharpe Ratio])</f>
        <v>1.0657996044466058</v>
      </c>
      <c r="AR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">
        <f>_xlfn.RANK.AVG(Table2[[#This Row],[1Y Return vs Nifty Z-Score]],Table2[1Y Return vs Nifty Z-Score])</f>
        <v>118</v>
      </c>
      <c r="AT50">
        <f>_xlfn.RANK.AVG(Table2[[#This Row],[6M Return vs Nifty Z-Score]],Table2[6M Return vs Nifty Z-Score])</f>
        <v>133</v>
      </c>
      <c r="AU50">
        <f>_xlfn.RANK.AVG(Table2[[#This Row],[Sharpe Ratio Z-Score]],Table2[Sharpe Ratio Z-Score])</f>
        <v>101</v>
      </c>
      <c r="AV50">
        <f>(Table2[[#This Row],[Rank 1Y]]+Table2[[#This Row],[Rank 6M]]+Table2[[#This Row],[Rank Sharpe]])/3</f>
        <v>117.33333333333333</v>
      </c>
    </row>
    <row r="51" spans="1:48" x14ac:dyDescent="0.3">
      <c r="A51" t="s">
        <v>631</v>
      </c>
      <c r="B51" t="s">
        <v>632</v>
      </c>
      <c r="C51" t="s">
        <v>3120</v>
      </c>
      <c r="D51" t="s">
        <v>580</v>
      </c>
      <c r="E51">
        <v>28149.5639013</v>
      </c>
      <c r="F51">
        <v>2546.85</v>
      </c>
      <c r="G51">
        <v>92.930749689177304</v>
      </c>
      <c r="H51">
        <f>(Table2[[#This Row],[1Y Return vs Nifty]]-AVERAGE(Table2[1Y Return vs Nifty]))/_xlfn.STDEV.P(Table2[1Y Return vs Nifty])</f>
        <v>1.6203270291744862</v>
      </c>
      <c r="I51">
        <v>-1.9724289895068301</v>
      </c>
      <c r="J51">
        <f>(Table2[[#This Row],[1M Return vs Nifty]]-AVERAGE(Table2[1M Return vs Nifty]))/_xlfn.STDEV.P(Table2[1M Return vs Nifty])</f>
        <v>-3.9869734010610863E-2</v>
      </c>
      <c r="K51">
        <v>15.1012988968938</v>
      </c>
      <c r="L51">
        <f>(Table2[[#This Row],[6M Return vs Nifty]]-AVERAGE(Table2[6M Return vs Nifty]))/_xlfn.STDEV.P(Table2[6M Return vs Nifty])</f>
        <v>0.45768569503916617</v>
      </c>
      <c r="M51">
        <v>-3.91509567021245</v>
      </c>
      <c r="N51">
        <f>(Table2[[#This Row],[1W Return vs Nifty]]-AVERAGE(Table2[1W Return vs Nifty]))/_xlfn.STDEV.P(Table2[1W Return vs Nifty])</f>
        <v>-0.64552355994917887</v>
      </c>
      <c r="O51">
        <v>2716.94</v>
      </c>
      <c r="P51">
        <v>2678.1603860608102</v>
      </c>
      <c r="Q51">
        <v>2202.7372682977302</v>
      </c>
      <c r="R51">
        <v>31.471607106430099</v>
      </c>
      <c r="S51" s="1">
        <f>(Table2[[#This Row],[Close Price]]-Table2[[#This Row],[20D EMA]])/Table2[[#This Row],[20D EMA]]</f>
        <v>-6.2603517192135319E-2</v>
      </c>
      <c r="T51" s="1">
        <f>(Table2[[#This Row],[Close Price]]-Table2[[#This Row],[50D EMA]])/Table2[[#This Row],[50D EMA]]</f>
        <v>-4.9030068081153656E-2</v>
      </c>
      <c r="U51" s="1">
        <f>(Table2[[#This Row],[Close Price]]-Table2[[#This Row],[200D EMA]])/Table2[[#This Row],[200D EMA]]</f>
        <v>0.15622050648291755</v>
      </c>
      <c r="V51">
        <v>0.360053738053001</v>
      </c>
      <c r="W51">
        <v>2528.1999999999998</v>
      </c>
      <c r="X51">
        <v>2659.25</v>
      </c>
      <c r="Y51">
        <v>2528.1999999999998</v>
      </c>
      <c r="Z51">
        <v>2659.25</v>
      </c>
      <c r="AA51">
        <v>2511</v>
      </c>
      <c r="AB51">
        <v>2925</v>
      </c>
      <c r="AC51" s="1">
        <f>(Table2[[#This Row],[Close Price]]/Table2[[#This Row],[Day Low]])-1</f>
        <v>7.3767898109327046E-3</v>
      </c>
      <c r="AD51" s="1">
        <f>(Table2[[#This Row],[Day High]]/Table2[[#This Row],[Close Price]])-1</f>
        <v>4.4132948544280293E-2</v>
      </c>
      <c r="AE51" s="1">
        <f>(Table2[[#This Row],[Close Price]]/Table2[[#This Row],[Current Week Low]])-1</f>
        <v>7.3767898109327046E-3</v>
      </c>
      <c r="AF51" s="1">
        <f>(Table2[[#This Row],[Current Week High]]/Table2[[#This Row],[Close Price]])-1</f>
        <v>4.4132948544280293E-2</v>
      </c>
      <c r="AG51" s="1">
        <f>(Table2[[#This Row],[Close Price]]/Table2[[#This Row],[Current Month Low]])-1</f>
        <v>1.4277180406212731E-2</v>
      </c>
      <c r="AH51" s="1">
        <f>(Table2[[#This Row],[Current Month High]]/Table2[[#This Row],[Close Price]])-1</f>
        <v>0.14847753106778971</v>
      </c>
      <c r="AI51">
        <v>23.2895537624909</v>
      </c>
      <c r="AJ51">
        <v>116.20118845500799</v>
      </c>
      <c r="AK51" t="str">
        <f>IF(AND(Table2[[#This Row],[20D EMA]]&gt;Table2[[#This Row],[50D EMA]],Table2[[#This Row],[50D EMA]]&gt;Table2[[#This Row],[200D EMA]]),"Uptrend","Downtrend/NoTrend")</f>
        <v>Uptrend</v>
      </c>
      <c r="AL51">
        <v>0.14000000000000001</v>
      </c>
      <c r="AM51" t="s">
        <v>3148</v>
      </c>
      <c r="AN51">
        <v>-5.51</v>
      </c>
      <c r="AO51" t="s">
        <v>3147</v>
      </c>
      <c r="AP51">
        <v>0.13835470368441499</v>
      </c>
      <c r="AQ51">
        <f>(Table2[[#This Row],[Sharpe Ratio]]-AVERAGE(Table2[Sharpe Ratio]))/_xlfn.STDEV.P(Table2[Sharpe Ratio])</f>
        <v>0.96078083562515892</v>
      </c>
      <c r="AR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2.3534002658790216</v>
      </c>
      <c r="AS51">
        <f>_xlfn.RANK.AVG(Table2[[#This Row],[1Y Return vs Nifty Z-Score]],Table2[1Y Return vs Nifty Z-Score])</f>
        <v>50</v>
      </c>
      <c r="AT51">
        <f>_xlfn.RANK.AVG(Table2[[#This Row],[6M Return vs Nifty Z-Score]],Table2[6M Return vs Nifty Z-Score])</f>
        <v>182</v>
      </c>
      <c r="AU51">
        <f>_xlfn.RANK.AVG(Table2[[#This Row],[Sharpe Ratio Z-Score]],Table2[Sharpe Ratio Z-Score])</f>
        <v>124</v>
      </c>
      <c r="AV51">
        <f>(Table2[[#This Row],[Rank 1Y]]+Table2[[#This Row],[Rank 6M]]+Table2[[#This Row],[Rank Sharpe]])/3</f>
        <v>118.66666666666667</v>
      </c>
    </row>
    <row r="52" spans="1:48" x14ac:dyDescent="0.3">
      <c r="A52" t="s">
        <v>660</v>
      </c>
      <c r="B52" t="s">
        <v>661</v>
      </c>
      <c r="C52" t="s">
        <v>3106</v>
      </c>
      <c r="D52" t="s">
        <v>662</v>
      </c>
      <c r="E52">
        <v>26512.8865869</v>
      </c>
      <c r="F52">
        <v>2616.6</v>
      </c>
      <c r="G52">
        <v>54.913867703706998</v>
      </c>
      <c r="H52">
        <f>(Table2[[#This Row],[1Y Return vs Nifty]]-AVERAGE(Table2[1Y Return vs Nifty]))/_xlfn.STDEV.P(Table2[1Y Return vs Nifty])</f>
        <v>0.83191560374771722</v>
      </c>
      <c r="I52">
        <v>17.263431505807599</v>
      </c>
      <c r="J52">
        <f>(Table2[[#This Row],[1M Return vs Nifty]]-AVERAGE(Table2[1M Return vs Nifty]))/_xlfn.STDEV.P(Table2[1M Return vs Nifty])</f>
        <v>2.1385037996670486</v>
      </c>
      <c r="K52">
        <v>58.580195655553702</v>
      </c>
      <c r="L52">
        <f>(Table2[[#This Row],[6M Return vs Nifty]]-AVERAGE(Table2[6M Return vs Nifty]))/_xlfn.STDEV.P(Table2[6M Return vs Nifty])</f>
        <v>2.0025664210494796</v>
      </c>
      <c r="M52">
        <v>8.3138457701121798E-2</v>
      </c>
      <c r="N52">
        <f>(Table2[[#This Row],[1W Return vs Nifty]]-AVERAGE(Table2[1W Return vs Nifty]))/_xlfn.STDEV.P(Table2[1W Return vs Nifty])</f>
        <v>0.30779476727271415</v>
      </c>
      <c r="O52">
        <v>2682.96</v>
      </c>
      <c r="P52">
        <v>2535.4675156707599</v>
      </c>
      <c r="Q52">
        <v>2070.3584878228298</v>
      </c>
      <c r="R52">
        <v>39.694493356282301</v>
      </c>
      <c r="S52" s="1">
        <f>(Table2[[#This Row],[Close Price]]-Table2[[#This Row],[20D EMA]])/Table2[[#This Row],[20D EMA]]</f>
        <v>-2.4733876017532921E-2</v>
      </c>
      <c r="T52" s="1">
        <f>(Table2[[#This Row],[Close Price]]-Table2[[#This Row],[50D EMA]])/Table2[[#This Row],[50D EMA]]</f>
        <v>3.1999023386334473E-2</v>
      </c>
      <c r="U52" s="1">
        <f>(Table2[[#This Row],[Close Price]]-Table2[[#This Row],[200D EMA]])/Table2[[#This Row],[200D EMA]]</f>
        <v>0.26383909617101753</v>
      </c>
      <c r="V52">
        <v>1.06566543366078</v>
      </c>
      <c r="W52">
        <v>2590</v>
      </c>
      <c r="X52">
        <v>2730</v>
      </c>
      <c r="Y52">
        <v>2590</v>
      </c>
      <c r="Z52">
        <v>2730</v>
      </c>
      <c r="AA52">
        <v>2504</v>
      </c>
      <c r="AB52">
        <v>3357.8</v>
      </c>
      <c r="AC52" s="1">
        <f>(Table2[[#This Row],[Close Price]]/Table2[[#This Row],[Day Low]])-1</f>
        <v>1.0270270270270165E-2</v>
      </c>
      <c r="AD52" s="1">
        <f>(Table2[[#This Row],[Day High]]/Table2[[#This Row],[Close Price]])-1</f>
        <v>4.3338683788122001E-2</v>
      </c>
      <c r="AE52" s="1">
        <f>(Table2[[#This Row],[Close Price]]/Table2[[#This Row],[Current Week Low]])-1</f>
        <v>1.0270270270270165E-2</v>
      </c>
      <c r="AF52" s="1">
        <f>(Table2[[#This Row],[Current Week High]]/Table2[[#This Row],[Close Price]])-1</f>
        <v>4.3338683788122001E-2</v>
      </c>
      <c r="AG52" s="1">
        <f>(Table2[[#This Row],[Close Price]]/Table2[[#This Row],[Current Month Low]])-1</f>
        <v>4.4968051118210894E-2</v>
      </c>
      <c r="AH52" s="1">
        <f>(Table2[[#This Row],[Current Month High]]/Table2[[#This Row],[Close Price]])-1</f>
        <v>0.28326836352518536</v>
      </c>
      <c r="AI52">
        <v>28.326836352518502</v>
      </c>
      <c r="AJ52">
        <v>92.255694342395202</v>
      </c>
      <c r="AK52" t="str">
        <f>IF(AND(Table2[[#This Row],[20D EMA]]&gt;Table2[[#This Row],[50D EMA]],Table2[[#This Row],[50D EMA]]&gt;Table2[[#This Row],[200D EMA]]),"Uptrend","Downtrend/NoTrend")</f>
        <v>Uptrend</v>
      </c>
      <c r="AL52">
        <v>0.21</v>
      </c>
      <c r="AM52" t="s">
        <v>3148</v>
      </c>
      <c r="AN52">
        <v>-6.23</v>
      </c>
      <c r="AO52" t="s">
        <v>3147</v>
      </c>
      <c r="AP52">
        <v>0.10328633738439801</v>
      </c>
      <c r="AQ52">
        <f>(Table2[[#This Row],[Sharpe Ratio]]-AVERAGE(Table2[Sharpe Ratio]))/_xlfn.STDEV.P(Table2[Sharpe Ratio])</f>
        <v>0.55055631415968997</v>
      </c>
      <c r="AR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5.8313369058966495</v>
      </c>
      <c r="AS52">
        <f>_xlfn.RANK.AVG(Table2[[#This Row],[1Y Return vs Nifty Z-Score]],Table2[1Y Return vs Nifty Z-Score])</f>
        <v>116</v>
      </c>
      <c r="AT52">
        <f>_xlfn.RANK.AVG(Table2[[#This Row],[6M Return vs Nifty Z-Score]],Table2[6M Return vs Nifty Z-Score])</f>
        <v>30</v>
      </c>
      <c r="AU52">
        <f>_xlfn.RANK.AVG(Table2[[#This Row],[Sharpe Ratio Z-Score]],Table2[Sharpe Ratio Z-Score])</f>
        <v>211</v>
      </c>
      <c r="AV52">
        <f>(Table2[[#This Row],[Rank 1Y]]+Table2[[#This Row],[Rank 6M]]+Table2[[#This Row],[Rank Sharpe]])/3</f>
        <v>119</v>
      </c>
    </row>
    <row r="53" spans="1:48" x14ac:dyDescent="0.3">
      <c r="A53" t="s">
        <v>815</v>
      </c>
      <c r="B53" t="s">
        <v>816</v>
      </c>
      <c r="C53" t="s">
        <v>3106</v>
      </c>
      <c r="D53" t="s">
        <v>51</v>
      </c>
      <c r="E53">
        <v>18141.969356015001</v>
      </c>
      <c r="F53">
        <v>1145.3499999999999</v>
      </c>
      <c r="G53">
        <v>149.59920469641199</v>
      </c>
      <c r="H53">
        <f>(Table2[[#This Row],[1Y Return vs Nifty]]-AVERAGE(Table2[1Y Return vs Nifty]))/_xlfn.STDEV.P(Table2[1Y Return vs Nifty])</f>
        <v>2.7955432766842674</v>
      </c>
      <c r="I53">
        <v>5.7066708574204803</v>
      </c>
      <c r="J53">
        <f>(Table2[[#This Row],[1M Return vs Nifty]]-AVERAGE(Table2[1M Return vs Nifty]))/_xlfn.STDEV.P(Table2[1M Return vs Nifty])</f>
        <v>0.82975332616334385</v>
      </c>
      <c r="K53">
        <v>58.900867700881399</v>
      </c>
      <c r="L53">
        <f>(Table2[[#This Row],[6M Return vs Nifty]]-AVERAGE(Table2[6M Return vs Nifty]))/_xlfn.STDEV.P(Table2[6M Return vs Nifty])</f>
        <v>2.0139604558371351</v>
      </c>
      <c r="M53">
        <v>-2.4437029806994199</v>
      </c>
      <c r="N53">
        <f>(Table2[[#This Row],[1W Return vs Nifty]]-AVERAGE(Table2[1W Return vs Nifty]))/_xlfn.STDEV.P(Table2[1W Return vs Nifty])</f>
        <v>-0.29469227479253191</v>
      </c>
      <c r="O53">
        <v>1182.1099999999999</v>
      </c>
      <c r="P53">
        <v>1127.1101651660799</v>
      </c>
      <c r="Q53">
        <v>867.26684978446099</v>
      </c>
      <c r="R53">
        <v>37.9217344194482</v>
      </c>
      <c r="S53" s="1">
        <f>(Table2[[#This Row],[Close Price]]-Table2[[#This Row],[20D EMA]])/Table2[[#This Row],[20D EMA]]</f>
        <v>-3.109693683328962E-2</v>
      </c>
      <c r="T53" s="1">
        <f>(Table2[[#This Row],[Close Price]]-Table2[[#This Row],[50D EMA]])/Table2[[#This Row],[50D EMA]]</f>
        <v>1.618283234206511E-2</v>
      </c>
      <c r="U53" s="1">
        <f>(Table2[[#This Row],[Close Price]]-Table2[[#This Row],[200D EMA]])/Table2[[#This Row],[200D EMA]]</f>
        <v>0.32064312187725152</v>
      </c>
      <c r="V53">
        <v>0.59174359915252095</v>
      </c>
      <c r="W53">
        <v>1115</v>
      </c>
      <c r="X53">
        <v>1162.1500000000001</v>
      </c>
      <c r="Y53">
        <v>1115</v>
      </c>
      <c r="Z53">
        <v>1162.1500000000001</v>
      </c>
      <c r="AA53">
        <v>1085.8</v>
      </c>
      <c r="AB53">
        <v>1309.9000000000001</v>
      </c>
      <c r="AC53" s="1">
        <f>(Table2[[#This Row],[Close Price]]/Table2[[#This Row],[Day Low]])-1</f>
        <v>2.7219730941703935E-2</v>
      </c>
      <c r="AD53" s="1">
        <f>(Table2[[#This Row],[Day High]]/Table2[[#This Row],[Close Price]])-1</f>
        <v>1.4668005413192686E-2</v>
      </c>
      <c r="AE53" s="1">
        <f>(Table2[[#This Row],[Close Price]]/Table2[[#This Row],[Current Week Low]])-1</f>
        <v>2.7219730941703935E-2</v>
      </c>
      <c r="AF53" s="1">
        <f>(Table2[[#This Row],[Current Week High]]/Table2[[#This Row],[Close Price]])-1</f>
        <v>1.4668005413192686E-2</v>
      </c>
      <c r="AG53" s="1">
        <f>(Table2[[#This Row],[Close Price]]/Table2[[#This Row],[Current Month Low]])-1</f>
        <v>5.4844354393074113E-2</v>
      </c>
      <c r="AH53" s="1">
        <f>(Table2[[#This Row],[Current Month High]]/Table2[[#This Row],[Close Price]])-1</f>
        <v>0.14366787444885865</v>
      </c>
      <c r="AI53">
        <v>14.3667874448858</v>
      </c>
      <c r="AJ53">
        <v>179.76306790424999</v>
      </c>
      <c r="AK53" t="str">
        <f>IF(AND(Table2[[#This Row],[20D EMA]]&gt;Table2[[#This Row],[50D EMA]],Table2[[#This Row],[50D EMA]]&gt;Table2[[#This Row],[200D EMA]]),"Uptrend","Downtrend/NoTrend")</f>
        <v>Uptrend</v>
      </c>
      <c r="AL53">
        <v>0.32</v>
      </c>
      <c r="AM53" t="s">
        <v>3148</v>
      </c>
      <c r="AN53">
        <v>1.17</v>
      </c>
      <c r="AO53" t="s">
        <v>3148</v>
      </c>
      <c r="AP53">
        <v>6.7981452801192999E-2</v>
      </c>
      <c r="AQ53">
        <f>(Table2[[#This Row],[Sharpe Ratio]]-AVERAGE(Table2[Sharpe Ratio]))/_xlfn.STDEV.P(Table2[Sharpe Ratio])</f>
        <v>0.13756503707439646</v>
      </c>
      <c r="AR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5.4821298209666107</v>
      </c>
      <c r="AS53">
        <f>_xlfn.RANK.AVG(Table2[[#This Row],[1Y Return vs Nifty Z-Score]],Table2[1Y Return vs Nifty Z-Score])</f>
        <v>17</v>
      </c>
      <c r="AT53">
        <f>_xlfn.RANK.AVG(Table2[[#This Row],[6M Return vs Nifty Z-Score]],Table2[6M Return vs Nifty Z-Score])</f>
        <v>29</v>
      </c>
      <c r="AU53">
        <f>_xlfn.RANK.AVG(Table2[[#This Row],[Sharpe Ratio Z-Score]],Table2[Sharpe Ratio Z-Score])</f>
        <v>312</v>
      </c>
      <c r="AV53">
        <f>(Table2[[#This Row],[Rank 1Y]]+Table2[[#This Row],[Rank 6M]]+Table2[[#This Row],[Rank Sharpe]])/3</f>
        <v>119.33333333333333</v>
      </c>
    </row>
    <row r="54" spans="1:48" x14ac:dyDescent="0.3">
      <c r="A54" t="s">
        <v>443</v>
      </c>
      <c r="B54" t="s">
        <v>444</v>
      </c>
      <c r="C54" t="s">
        <v>3106</v>
      </c>
      <c r="D54" t="s">
        <v>253</v>
      </c>
      <c r="E54">
        <v>48959.0358978</v>
      </c>
      <c r="F54">
        <v>648.5</v>
      </c>
      <c r="G54">
        <v>58.394016331463597</v>
      </c>
      <c r="H54">
        <f>(Table2[[#This Row],[1Y Return vs Nifty]]-AVERAGE(Table2[1Y Return vs Nifty]))/_xlfn.STDEV.P(Table2[1Y Return vs Nifty])</f>
        <v>0.90408851212445474</v>
      </c>
      <c r="I54">
        <v>12.829462609355399</v>
      </c>
      <c r="J54">
        <f>(Table2[[#This Row],[1M Return vs Nifty]]-AVERAGE(Table2[1M Return vs Nifty]))/_xlfn.STDEV.P(Table2[1M Return vs Nifty])</f>
        <v>1.6363770299530469</v>
      </c>
      <c r="K54">
        <v>36.929734106462099</v>
      </c>
      <c r="L54">
        <f>(Table2[[#This Row],[6M Return vs Nifty]]-AVERAGE(Table2[6M Return vs Nifty]))/_xlfn.STDEV.P(Table2[6M Return vs Nifty])</f>
        <v>1.2332879146955404</v>
      </c>
      <c r="M54">
        <v>5.2676886067253399</v>
      </c>
      <c r="N54">
        <f>(Table2[[#This Row],[1W Return vs Nifty]]-AVERAGE(Table2[1W Return vs Nifty]))/_xlfn.STDEV.P(Table2[1W Return vs Nifty])</f>
        <v>1.5439721689310255</v>
      </c>
      <c r="O54">
        <v>621.17999999999995</v>
      </c>
      <c r="P54">
        <v>598.37759906014901</v>
      </c>
      <c r="Q54">
        <v>509.92098296636902</v>
      </c>
      <c r="R54">
        <v>65.076258926220703</v>
      </c>
      <c r="S54" s="1">
        <f>(Table2[[#This Row],[Close Price]]-Table2[[#This Row],[20D EMA]])/Table2[[#This Row],[20D EMA]]</f>
        <v>4.3980810715090718E-2</v>
      </c>
      <c r="T54" s="1">
        <f>(Table2[[#This Row],[Close Price]]-Table2[[#This Row],[50D EMA]])/Table2[[#This Row],[50D EMA]]</f>
        <v>8.3763832433862012E-2</v>
      </c>
      <c r="U54" s="1">
        <f>(Table2[[#This Row],[Close Price]]-Table2[[#This Row],[200D EMA]])/Table2[[#This Row],[200D EMA]]</f>
        <v>0.27176566892280785</v>
      </c>
      <c r="V54">
        <v>0.938638906702284</v>
      </c>
      <c r="W54">
        <v>627.04999999999995</v>
      </c>
      <c r="X54">
        <v>653</v>
      </c>
      <c r="Y54">
        <v>627.04999999999995</v>
      </c>
      <c r="Z54">
        <v>653</v>
      </c>
      <c r="AA54">
        <v>604.9</v>
      </c>
      <c r="AB54">
        <v>658.85</v>
      </c>
      <c r="AC54" s="1">
        <f>(Table2[[#This Row],[Close Price]]/Table2[[#This Row],[Day Low]])-1</f>
        <v>3.4207798421178603E-2</v>
      </c>
      <c r="AD54" s="1">
        <f>(Table2[[#This Row],[Day High]]/Table2[[#This Row],[Close Price]])-1</f>
        <v>6.9390902081727379E-3</v>
      </c>
      <c r="AE54" s="1">
        <f>(Table2[[#This Row],[Close Price]]/Table2[[#This Row],[Current Week Low]])-1</f>
        <v>3.4207798421178603E-2</v>
      </c>
      <c r="AF54" s="1">
        <f>(Table2[[#This Row],[Current Week High]]/Table2[[#This Row],[Close Price]])-1</f>
        <v>6.9390902081727379E-3</v>
      </c>
      <c r="AG54" s="1">
        <f>(Table2[[#This Row],[Close Price]]/Table2[[#This Row],[Current Month Low]])-1</f>
        <v>7.2078029426351442E-2</v>
      </c>
      <c r="AH54" s="1">
        <f>(Table2[[#This Row],[Current Month High]]/Table2[[#This Row],[Close Price]])-1</f>
        <v>1.5959907478797275E-2</v>
      </c>
      <c r="AI54">
        <v>1.59599074787972</v>
      </c>
      <c r="AJ54">
        <v>82.060640089837094</v>
      </c>
      <c r="AK54" t="str">
        <f>IF(AND(Table2[[#This Row],[20D EMA]]&gt;Table2[[#This Row],[50D EMA]],Table2[[#This Row],[50D EMA]]&gt;Table2[[#This Row],[200D EMA]]),"Uptrend","Downtrend/NoTrend")</f>
        <v>Uptrend</v>
      </c>
      <c r="AL54">
        <v>0.28000000000000003</v>
      </c>
      <c r="AM54" t="s">
        <v>3148</v>
      </c>
      <c r="AN54">
        <v>5.6</v>
      </c>
      <c r="AO54" t="s">
        <v>3148</v>
      </c>
      <c r="AP54">
        <v>0.110205469994337</v>
      </c>
      <c r="AQ54">
        <f>(Table2[[#This Row],[Sharpe Ratio]]-AVERAGE(Table2[Sharpe Ratio]))/_xlfn.STDEV.P(Table2[Sharpe Ratio])</f>
        <v>0.63149529602115673</v>
      </c>
      <c r="AR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5.9492209217252245</v>
      </c>
      <c r="AS54">
        <f>_xlfn.RANK.AVG(Table2[[#This Row],[1Y Return vs Nifty Z-Score]],Table2[1Y Return vs Nifty Z-Score])</f>
        <v>106</v>
      </c>
      <c r="AT54">
        <f>_xlfn.RANK.AVG(Table2[[#This Row],[6M Return vs Nifty Z-Score]],Table2[6M Return vs Nifty Z-Score])</f>
        <v>67</v>
      </c>
      <c r="AU54">
        <f>_xlfn.RANK.AVG(Table2[[#This Row],[Sharpe Ratio Z-Score]],Table2[Sharpe Ratio Z-Score])</f>
        <v>189</v>
      </c>
      <c r="AV54">
        <f>(Table2[[#This Row],[Rank 1Y]]+Table2[[#This Row],[Rank 6M]]+Table2[[#This Row],[Rank Sharpe]])/3</f>
        <v>120.66666666666667</v>
      </c>
    </row>
    <row r="55" spans="1:48" x14ac:dyDescent="0.3">
      <c r="A55" t="s">
        <v>1439</v>
      </c>
      <c r="B55" t="s">
        <v>1440</v>
      </c>
      <c r="C55" t="s">
        <v>3108</v>
      </c>
      <c r="D55" t="s">
        <v>211</v>
      </c>
      <c r="E55">
        <v>7087.8558082500003</v>
      </c>
      <c r="F55">
        <v>991.05</v>
      </c>
      <c r="G55">
        <v>24.986169114190702</v>
      </c>
      <c r="H55">
        <f>(Table2[[#This Row],[1Y Return vs Nifty]]-AVERAGE(Table2[1Y Return vs Nifty]))/_xlfn.STDEV.P(Table2[1Y Return vs Nifty])</f>
        <v>0.21126135036309801</v>
      </c>
      <c r="I55">
        <v>25.055995841878701</v>
      </c>
      <c r="J55">
        <f>(Table2[[#This Row],[1M Return vs Nifty]]-AVERAGE(Table2[1M Return vs Nifty]))/_xlfn.STDEV.P(Table2[1M Return vs Nifty])</f>
        <v>3.0209761961222314</v>
      </c>
      <c r="K55">
        <v>35.977373015446702</v>
      </c>
      <c r="L55">
        <f>(Table2[[#This Row],[6M Return vs Nifty]]-AVERAGE(Table2[6M Return vs Nifty]))/_xlfn.STDEV.P(Table2[6M Return vs Nifty])</f>
        <v>1.1994488708513842</v>
      </c>
      <c r="M55">
        <v>15.2314481828266</v>
      </c>
      <c r="N55">
        <f>(Table2[[#This Row],[1W Return vs Nifty]]-AVERAGE(Table2[1W Return vs Nifty]))/_xlfn.STDEV.P(Table2[1W Return vs Nifty])</f>
        <v>3.9196796207822047</v>
      </c>
      <c r="O55">
        <v>754.79</v>
      </c>
      <c r="P55">
        <v>720.30741908255402</v>
      </c>
      <c r="Q55">
        <v>653.07119641219401</v>
      </c>
      <c r="R55">
        <v>85.773373685441797</v>
      </c>
      <c r="S55" s="1">
        <f>(Table2[[#This Row],[Close Price]]-Table2[[#This Row],[20D EMA]])/Table2[[#This Row],[20D EMA]]</f>
        <v>0.31301421587461414</v>
      </c>
      <c r="T55" s="1">
        <f>(Table2[[#This Row],[Close Price]]-Table2[[#This Row],[50D EMA]])/Table2[[#This Row],[50D EMA]]</f>
        <v>0.37587087644090511</v>
      </c>
      <c r="U55" s="1">
        <f>(Table2[[#This Row],[Close Price]]-Table2[[#This Row],[200D EMA]])/Table2[[#This Row],[200D EMA]]</f>
        <v>0.51752214068630642</v>
      </c>
      <c r="V55">
        <v>3.3956478188514998</v>
      </c>
      <c r="W55">
        <v>864</v>
      </c>
      <c r="X55">
        <v>1006.8</v>
      </c>
      <c r="Y55">
        <v>864</v>
      </c>
      <c r="Z55">
        <v>1006.8</v>
      </c>
      <c r="AA55">
        <v>695</v>
      </c>
      <c r="AB55">
        <v>1006.8</v>
      </c>
      <c r="AC55" s="1">
        <f>(Table2[[#This Row],[Close Price]]/Table2[[#This Row],[Day Low]])-1</f>
        <v>0.14704861111111112</v>
      </c>
      <c r="AD55" s="1">
        <f>(Table2[[#This Row],[Day High]]/Table2[[#This Row],[Close Price]])-1</f>
        <v>1.5892235507794839E-2</v>
      </c>
      <c r="AE55" s="1">
        <f>(Table2[[#This Row],[Close Price]]/Table2[[#This Row],[Current Week Low]])-1</f>
        <v>0.14704861111111112</v>
      </c>
      <c r="AF55" s="1">
        <f>(Table2[[#This Row],[Current Week High]]/Table2[[#This Row],[Close Price]])-1</f>
        <v>1.5892235507794839E-2</v>
      </c>
      <c r="AG55" s="1">
        <f>(Table2[[#This Row],[Close Price]]/Table2[[#This Row],[Current Month Low]])-1</f>
        <v>0.42597122302158263</v>
      </c>
      <c r="AH55" s="1">
        <f>(Table2[[#This Row],[Current Month High]]/Table2[[#This Row],[Close Price]])-1</f>
        <v>1.5892235507794839E-2</v>
      </c>
      <c r="AI55">
        <v>1.5892235507794801</v>
      </c>
      <c r="AJ55">
        <v>93.564453124999901</v>
      </c>
      <c r="AK55" t="str">
        <f>IF(AND(Table2[[#This Row],[20D EMA]]&gt;Table2[[#This Row],[50D EMA]],Table2[[#This Row],[50D EMA]]&gt;Table2[[#This Row],[200D EMA]]),"Uptrend","Downtrend/NoTrend")</f>
        <v>Uptrend</v>
      </c>
      <c r="AL55">
        <v>0.66</v>
      </c>
      <c r="AM55" t="s">
        <v>3148</v>
      </c>
      <c r="AN55">
        <v>38.950000000000003</v>
      </c>
      <c r="AO55" t="s">
        <v>3148</v>
      </c>
      <c r="AP55">
        <v>0.181517133743239</v>
      </c>
      <c r="AQ55">
        <f>(Table2[[#This Row],[Sharpe Ratio]]-AVERAGE(Table2[Sharpe Ratio]))/_xlfn.STDEV.P(Table2[Sharpe Ratio])</f>
        <v>1.465688508388896</v>
      </c>
      <c r="AR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9.8170545465078138</v>
      </c>
      <c r="AS55">
        <f>_xlfn.RANK.AVG(Table2[[#This Row],[1Y Return vs Nifty Z-Score]],Table2[1Y Return vs Nifty Z-Score])</f>
        <v>243</v>
      </c>
      <c r="AT55">
        <f>_xlfn.RANK.AVG(Table2[[#This Row],[6M Return vs Nifty Z-Score]],Table2[6M Return vs Nifty Z-Score])</f>
        <v>72</v>
      </c>
      <c r="AU55">
        <f>_xlfn.RANK.AVG(Table2[[#This Row],[Sharpe Ratio Z-Score]],Table2[Sharpe Ratio Z-Score])</f>
        <v>49</v>
      </c>
      <c r="AV55">
        <f>(Table2[[#This Row],[Rank 1Y]]+Table2[[#This Row],[Rank 6M]]+Table2[[#This Row],[Rank Sharpe]])/3</f>
        <v>121.33333333333333</v>
      </c>
    </row>
    <row r="56" spans="1:48" x14ac:dyDescent="0.3">
      <c r="A56" t="s">
        <v>901</v>
      </c>
      <c r="B56" t="s">
        <v>902</v>
      </c>
      <c r="C56" t="s">
        <v>3113</v>
      </c>
      <c r="D56" t="s">
        <v>268</v>
      </c>
      <c r="E56">
        <v>16075.94002407</v>
      </c>
      <c r="F56">
        <v>2024.45</v>
      </c>
      <c r="G56">
        <v>105.043479266105</v>
      </c>
      <c r="H56">
        <f>(Table2[[#This Row],[1Y Return vs Nifty]]-AVERAGE(Table2[1Y Return vs Nifty]))/_xlfn.STDEV.P(Table2[1Y Return vs Nifty])</f>
        <v>1.8715263357142597</v>
      </c>
      <c r="I56">
        <v>20.512763893072499</v>
      </c>
      <c r="J56">
        <f>(Table2[[#This Row],[1M Return vs Nifty]]-AVERAGE(Table2[1M Return vs Nifty]))/_xlfn.STDEV.P(Table2[1M Return vs Nifty])</f>
        <v>2.5064758836954009</v>
      </c>
      <c r="K56">
        <v>6.2515559801313003</v>
      </c>
      <c r="L56">
        <f>(Table2[[#This Row],[6M Return vs Nifty]]-AVERAGE(Table2[6M Return vs Nifty]))/_xlfn.STDEV.P(Table2[6M Return vs Nifty])</f>
        <v>0.14323895693214195</v>
      </c>
      <c r="M56">
        <v>-0.41838969209578503</v>
      </c>
      <c r="N56">
        <f>(Table2[[#This Row],[1W Return vs Nifty]]-AVERAGE(Table2[1W Return vs Nifty]))/_xlfn.STDEV.P(Table2[1W Return vs Nifty])</f>
        <v>0.1882129815335741</v>
      </c>
      <c r="O56">
        <v>1943.04</v>
      </c>
      <c r="P56">
        <v>1873.9369007364301</v>
      </c>
      <c r="Q56">
        <v>1641.99887145143</v>
      </c>
      <c r="R56">
        <v>56.712257307367302</v>
      </c>
      <c r="S56" s="1">
        <f>(Table2[[#This Row],[Close Price]]-Table2[[#This Row],[20D EMA]])/Table2[[#This Row],[20D EMA]]</f>
        <v>4.1898262516469081E-2</v>
      </c>
      <c r="T56" s="1">
        <f>(Table2[[#This Row],[Close Price]]-Table2[[#This Row],[50D EMA]])/Table2[[#This Row],[50D EMA]]</f>
        <v>8.0319192820430887E-2</v>
      </c>
      <c r="U56" s="1">
        <f>(Table2[[#This Row],[Close Price]]-Table2[[#This Row],[200D EMA]])/Table2[[#This Row],[200D EMA]]</f>
        <v>0.23291802156386737</v>
      </c>
      <c r="V56">
        <v>1.9548039514869799</v>
      </c>
      <c r="W56">
        <v>1960</v>
      </c>
      <c r="X56">
        <v>2069</v>
      </c>
      <c r="Y56">
        <v>1960</v>
      </c>
      <c r="Z56">
        <v>2069</v>
      </c>
      <c r="AA56">
        <v>1905.05</v>
      </c>
      <c r="AB56">
        <v>2189.9</v>
      </c>
      <c r="AC56" s="1">
        <f>(Table2[[#This Row],[Close Price]]/Table2[[#This Row],[Day Low]])-1</f>
        <v>3.2882653061224509E-2</v>
      </c>
      <c r="AD56" s="1">
        <f>(Table2[[#This Row],[Day High]]/Table2[[#This Row],[Close Price]])-1</f>
        <v>2.2005976932006233E-2</v>
      </c>
      <c r="AE56" s="1">
        <f>(Table2[[#This Row],[Close Price]]/Table2[[#This Row],[Current Week Low]])-1</f>
        <v>3.2882653061224509E-2</v>
      </c>
      <c r="AF56" s="1">
        <f>(Table2[[#This Row],[Current Week High]]/Table2[[#This Row],[Close Price]])-1</f>
        <v>2.2005976932006233E-2</v>
      </c>
      <c r="AG56" s="1">
        <f>(Table2[[#This Row],[Close Price]]/Table2[[#This Row],[Current Month Low]])-1</f>
        <v>6.2675520327550416E-2</v>
      </c>
      <c r="AH56" s="1">
        <f>(Table2[[#This Row],[Current Month High]]/Table2[[#This Row],[Close Price]])-1</f>
        <v>8.172590086196263E-2</v>
      </c>
      <c r="AI56">
        <v>32.579219047148598</v>
      </c>
      <c r="AJ56">
        <v>141.86977299880499</v>
      </c>
      <c r="AK56" t="str">
        <f>IF(AND(Table2[[#This Row],[20D EMA]]&gt;Table2[[#This Row],[50D EMA]],Table2[[#This Row],[50D EMA]]&gt;Table2[[#This Row],[200D EMA]]),"Uptrend","Downtrend/NoTrend")</f>
        <v>Uptrend</v>
      </c>
      <c r="AL56">
        <v>0.28999999999999998</v>
      </c>
      <c r="AM56" t="s">
        <v>3148</v>
      </c>
      <c r="AN56">
        <v>11.73</v>
      </c>
      <c r="AO56" t="s">
        <v>3148</v>
      </c>
      <c r="AP56">
        <v>0.16515671289276401</v>
      </c>
      <c r="AQ56">
        <f>(Table2[[#This Row],[Sharpe Ratio]]-AVERAGE(Table2[Sharpe Ratio]))/_xlfn.STDEV.P(Table2[Sharpe Ratio])</f>
        <v>1.2743067440676843</v>
      </c>
      <c r="AR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5.9837609019430618</v>
      </c>
      <c r="AS56">
        <f>_xlfn.RANK.AVG(Table2[[#This Row],[1Y Return vs Nifty Z-Score]],Table2[1Y Return vs Nifty Z-Score])</f>
        <v>42</v>
      </c>
      <c r="AT56">
        <f>_xlfn.RANK.AVG(Table2[[#This Row],[6M Return vs Nifty Z-Score]],Table2[6M Return vs Nifty Z-Score])</f>
        <v>258</v>
      </c>
      <c r="AU56">
        <f>_xlfn.RANK.AVG(Table2[[#This Row],[Sharpe Ratio Z-Score]],Table2[Sharpe Ratio Z-Score])</f>
        <v>66</v>
      </c>
      <c r="AV56">
        <f>(Table2[[#This Row],[Rank 1Y]]+Table2[[#This Row],[Rank 6M]]+Table2[[#This Row],[Rank Sharpe]])/3</f>
        <v>122</v>
      </c>
    </row>
    <row r="57" spans="1:48" x14ac:dyDescent="0.3">
      <c r="A57" t="s">
        <v>822</v>
      </c>
      <c r="B57" t="s">
        <v>823</v>
      </c>
      <c r="C57" t="s">
        <v>3104</v>
      </c>
      <c r="D57" t="s">
        <v>273</v>
      </c>
      <c r="E57">
        <v>17791.834500000001</v>
      </c>
      <c r="F57">
        <v>2550</v>
      </c>
      <c r="G57">
        <v>53.399427058597297</v>
      </c>
      <c r="H57">
        <f>(Table2[[#This Row],[1Y Return vs Nifty]]-AVERAGE(Table2[1Y Return vs Nifty]))/_xlfn.STDEV.P(Table2[1Y Return vs Nifty])</f>
        <v>0.80050844341848471</v>
      </c>
      <c r="I57">
        <v>2.7885470149301601</v>
      </c>
      <c r="J57">
        <f>(Table2[[#This Row],[1M Return vs Nifty]]-AVERAGE(Table2[1M Return vs Nifty]))/_xlfn.STDEV.P(Table2[1M Return vs Nifty])</f>
        <v>0.49928910034807122</v>
      </c>
      <c r="K57">
        <v>60.8999109925212</v>
      </c>
      <c r="L57">
        <f>(Table2[[#This Row],[6M Return vs Nifty]]-AVERAGE(Table2[6M Return vs Nifty]))/_xlfn.STDEV.P(Table2[6M Return vs Nifty])</f>
        <v>2.0849899363885118</v>
      </c>
      <c r="M57">
        <v>-2.16755526652552</v>
      </c>
      <c r="N57">
        <f>(Table2[[#This Row],[1W Return vs Nifty]]-AVERAGE(Table2[1W Return vs Nifty]))/_xlfn.STDEV.P(Table2[1W Return vs Nifty])</f>
        <v>-0.22884903787339006</v>
      </c>
      <c r="O57">
        <v>2675.61</v>
      </c>
      <c r="P57">
        <v>2635.2048833287599</v>
      </c>
      <c r="Q57">
        <v>2158.0708265794901</v>
      </c>
      <c r="R57">
        <v>32.232455485631696</v>
      </c>
      <c r="S57" s="1">
        <f>(Table2[[#This Row],[Close Price]]-Table2[[#This Row],[20D EMA]])/Table2[[#This Row],[20D EMA]]</f>
        <v>-4.6946303833518381E-2</v>
      </c>
      <c r="T57" s="1">
        <f>(Table2[[#This Row],[Close Price]]-Table2[[#This Row],[50D EMA]])/Table2[[#This Row],[50D EMA]]</f>
        <v>-3.2333305037417097E-2</v>
      </c>
      <c r="U57" s="1">
        <f>(Table2[[#This Row],[Close Price]]-Table2[[#This Row],[200D EMA]])/Table2[[#This Row],[200D EMA]]</f>
        <v>0.18161089459779767</v>
      </c>
      <c r="V57">
        <v>0.451478983900646</v>
      </c>
      <c r="W57">
        <v>2469.25</v>
      </c>
      <c r="X57">
        <v>2629.65</v>
      </c>
      <c r="Y57">
        <v>2469.25</v>
      </c>
      <c r="Z57">
        <v>2629.65</v>
      </c>
      <c r="AA57">
        <v>2469.25</v>
      </c>
      <c r="AB57">
        <v>2873.95</v>
      </c>
      <c r="AC57" s="1">
        <f>(Table2[[#This Row],[Close Price]]/Table2[[#This Row],[Day Low]])-1</f>
        <v>3.2702237521514688E-2</v>
      </c>
      <c r="AD57" s="1">
        <f>(Table2[[#This Row],[Day High]]/Table2[[#This Row],[Close Price]])-1</f>
        <v>3.1235294117647028E-2</v>
      </c>
      <c r="AE57" s="1">
        <f>(Table2[[#This Row],[Close Price]]/Table2[[#This Row],[Current Week Low]])-1</f>
        <v>3.2702237521514688E-2</v>
      </c>
      <c r="AF57" s="1">
        <f>(Table2[[#This Row],[Current Week High]]/Table2[[#This Row],[Close Price]])-1</f>
        <v>3.1235294117647028E-2</v>
      </c>
      <c r="AG57" s="1">
        <f>(Table2[[#This Row],[Close Price]]/Table2[[#This Row],[Current Month Low]])-1</f>
        <v>3.2702237521514688E-2</v>
      </c>
      <c r="AH57" s="1">
        <f>(Table2[[#This Row],[Current Month High]]/Table2[[#This Row],[Close Price]])-1</f>
        <v>0.12703921568627452</v>
      </c>
      <c r="AI57">
        <v>16.6666666666666</v>
      </c>
      <c r="AJ57">
        <v>102.49344874136401</v>
      </c>
      <c r="AK57" t="str">
        <f>IF(AND(Table2[[#This Row],[20D EMA]]&gt;Table2[[#This Row],[50D EMA]],Table2[[#This Row],[50D EMA]]&gt;Table2[[#This Row],[200D EMA]]),"Uptrend","Downtrend/NoTrend")</f>
        <v>Uptrend</v>
      </c>
      <c r="AL57">
        <v>0.13</v>
      </c>
      <c r="AM57" t="s">
        <v>3148</v>
      </c>
      <c r="AN57">
        <v>-6.28</v>
      </c>
      <c r="AO57" t="s">
        <v>3147</v>
      </c>
      <c r="AP57">
        <v>9.7971455844946001E-2</v>
      </c>
      <c r="AQ57">
        <f>(Table2[[#This Row],[Sharpe Ratio]]-AVERAGE(Table2[Sharpe Ratio]))/_xlfn.STDEV.P(Table2[Sharpe Ratio])</f>
        <v>0.48838362218098502</v>
      </c>
      <c r="AR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3.6443220644626626</v>
      </c>
      <c r="AS57">
        <f>_xlfn.RANK.AVG(Table2[[#This Row],[1Y Return vs Nifty Z-Score]],Table2[1Y Return vs Nifty Z-Score])</f>
        <v>121</v>
      </c>
      <c r="AT57">
        <f>_xlfn.RANK.AVG(Table2[[#This Row],[6M Return vs Nifty Z-Score]],Table2[6M Return vs Nifty Z-Score])</f>
        <v>27</v>
      </c>
      <c r="AU57">
        <f>_xlfn.RANK.AVG(Table2[[#This Row],[Sharpe Ratio Z-Score]],Table2[Sharpe Ratio Z-Score])</f>
        <v>224</v>
      </c>
      <c r="AV57">
        <f>(Table2[[#This Row],[Rank 1Y]]+Table2[[#This Row],[Rank 6M]]+Table2[[#This Row],[Rank Sharpe]])/3</f>
        <v>124</v>
      </c>
    </row>
    <row r="58" spans="1:48" x14ac:dyDescent="0.3">
      <c r="A58" t="s">
        <v>528</v>
      </c>
      <c r="B58" t="s">
        <v>529</v>
      </c>
      <c r="C58" t="s">
        <v>3111</v>
      </c>
      <c r="D58" t="s">
        <v>289</v>
      </c>
      <c r="E58">
        <v>37207.023962539999</v>
      </c>
      <c r="F58">
        <v>1809.55</v>
      </c>
      <c r="G58">
        <v>65.550447087137897</v>
      </c>
      <c r="H58">
        <f>(Table2[[#This Row],[1Y Return vs Nifty]]-AVERAGE(Table2[1Y Return vs Nifty]))/_xlfn.STDEV.P(Table2[1Y Return vs Nifty])</f>
        <v>1.0525018347953026</v>
      </c>
      <c r="I58">
        <v>-4.7501529538962801</v>
      </c>
      <c r="J58">
        <f>(Table2[[#This Row],[1M Return vs Nifty]]-AVERAGE(Table2[1M Return vs Nifty]))/_xlfn.STDEV.P(Table2[1M Return vs Nifty])</f>
        <v>-0.35443431350327653</v>
      </c>
      <c r="K58">
        <v>9.2771363468809191</v>
      </c>
      <c r="L58">
        <f>(Table2[[#This Row],[6M Return vs Nifty]]-AVERAGE(Table2[6M Return vs Nifty]))/_xlfn.STDEV.P(Table2[6M Return vs Nifty])</f>
        <v>0.2507430828885055</v>
      </c>
      <c r="M58">
        <v>3.9095955706900498</v>
      </c>
      <c r="N58">
        <f>(Table2[[#This Row],[1W Return vs Nifty]]-AVERAGE(Table2[1W Return vs Nifty]))/_xlfn.STDEV.P(Table2[1W Return vs Nifty])</f>
        <v>1.2201554688818754</v>
      </c>
      <c r="O58">
        <v>1845.37</v>
      </c>
      <c r="P58">
        <v>1861.67904024923</v>
      </c>
      <c r="Q58">
        <v>1607.3699680324</v>
      </c>
      <c r="R58">
        <v>45.669466807482202</v>
      </c>
      <c r="S58" s="1">
        <f>(Table2[[#This Row],[Close Price]]-Table2[[#This Row],[20D EMA]])/Table2[[#This Row],[20D EMA]]</f>
        <v>-1.9410741477318878E-2</v>
      </c>
      <c r="T58" s="1">
        <f>(Table2[[#This Row],[Close Price]]-Table2[[#This Row],[50D EMA]])/Table2[[#This Row],[50D EMA]]</f>
        <v>-2.8001088867741289E-2</v>
      </c>
      <c r="U58" s="1">
        <f>(Table2[[#This Row],[Close Price]]-Table2[[#This Row],[200D EMA]])/Table2[[#This Row],[200D EMA]]</f>
        <v>0.12578313393219037</v>
      </c>
      <c r="V58">
        <v>1.13386299813743</v>
      </c>
      <c r="W58">
        <v>1781.3</v>
      </c>
      <c r="X58">
        <v>1834.15</v>
      </c>
      <c r="Y58">
        <v>1781.3</v>
      </c>
      <c r="Z58">
        <v>1834.15</v>
      </c>
      <c r="AA58">
        <v>1730.1</v>
      </c>
      <c r="AB58">
        <v>1931.1</v>
      </c>
      <c r="AC58" s="1">
        <f>(Table2[[#This Row],[Close Price]]/Table2[[#This Row],[Day Low]])-1</f>
        <v>1.5859203952169665E-2</v>
      </c>
      <c r="AD58" s="1">
        <f>(Table2[[#This Row],[Day High]]/Table2[[#This Row],[Close Price]])-1</f>
        <v>1.3594540079025164E-2</v>
      </c>
      <c r="AE58" s="1">
        <f>(Table2[[#This Row],[Close Price]]/Table2[[#This Row],[Current Week Low]])-1</f>
        <v>1.5859203952169665E-2</v>
      </c>
      <c r="AF58" s="1">
        <f>(Table2[[#This Row],[Current Week High]]/Table2[[#This Row],[Close Price]])-1</f>
        <v>1.3594540079025164E-2</v>
      </c>
      <c r="AG58" s="1">
        <f>(Table2[[#This Row],[Close Price]]/Table2[[#This Row],[Current Month Low]])-1</f>
        <v>4.5922201028842258E-2</v>
      </c>
      <c r="AH58" s="1">
        <f>(Table2[[#This Row],[Current Month High]]/Table2[[#This Row],[Close Price]])-1</f>
        <v>6.7171396203475897E-2</v>
      </c>
      <c r="AI58">
        <v>21.552319637478899</v>
      </c>
      <c r="AJ58">
        <v>100.715434529421</v>
      </c>
      <c r="AK58" t="str">
        <f>IF(AND(Table2[[#This Row],[20D EMA]]&gt;Table2[[#This Row],[50D EMA]],Table2[[#This Row],[50D EMA]]&gt;Table2[[#This Row],[200D EMA]]),"Uptrend","Downtrend/NoTrend")</f>
        <v>Downtrend/NoTrend</v>
      </c>
      <c r="AL58">
        <v>0.16</v>
      </c>
      <c r="AM58" t="s">
        <v>3148</v>
      </c>
      <c r="AN58">
        <v>0.04</v>
      </c>
      <c r="AO58" t="s">
        <v>3148</v>
      </c>
      <c r="AP58">
        <v>0.173128147082144</v>
      </c>
      <c r="AQ58">
        <f>(Table2[[#This Row],[Sharpe Ratio]]-AVERAGE(Table2[Sharpe Ratio]))/_xlfn.STDEV.P(Table2[Sharpe Ratio])</f>
        <v>1.3675553929427331</v>
      </c>
      <c r="AR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">
        <f>_xlfn.RANK.AVG(Table2[[#This Row],[1Y Return vs Nifty Z-Score]],Table2[1Y Return vs Nifty Z-Score])</f>
        <v>88</v>
      </c>
      <c r="AT58">
        <f>_xlfn.RANK.AVG(Table2[[#This Row],[6M Return vs Nifty Z-Score]],Table2[6M Return vs Nifty Z-Score])</f>
        <v>229</v>
      </c>
      <c r="AU58">
        <f>_xlfn.RANK.AVG(Table2[[#This Row],[Sharpe Ratio Z-Score]],Table2[Sharpe Ratio Z-Score])</f>
        <v>58</v>
      </c>
      <c r="AV58">
        <f>(Table2[[#This Row],[Rank 1Y]]+Table2[[#This Row],[Rank 6M]]+Table2[[#This Row],[Rank Sharpe]])/3</f>
        <v>125</v>
      </c>
    </row>
    <row r="59" spans="1:48" x14ac:dyDescent="0.3">
      <c r="A59" t="s">
        <v>65</v>
      </c>
      <c r="B59" t="s">
        <v>66</v>
      </c>
      <c r="C59" t="s">
        <v>3108</v>
      </c>
      <c r="D59" t="s">
        <v>60</v>
      </c>
      <c r="E59">
        <v>341253.65457113</v>
      </c>
      <c r="F59">
        <v>2846.9</v>
      </c>
      <c r="G59">
        <v>61.990030674180503</v>
      </c>
      <c r="H59">
        <f>(Table2[[#This Row],[1Y Return vs Nifty]]-AVERAGE(Table2[1Y Return vs Nifty]))/_xlfn.STDEV.P(Table2[1Y Return vs Nifty])</f>
        <v>0.97866429650572273</v>
      </c>
      <c r="I59">
        <v>0.92080024444394504</v>
      </c>
      <c r="J59">
        <f>(Table2[[#This Row],[1M Return vs Nifty]]-AVERAGE(Table2[1M Return vs Nifty]))/_xlfn.STDEV.P(Table2[1M Return vs Nifty])</f>
        <v>0.28777529084471398</v>
      </c>
      <c r="K59">
        <v>7.8922131162686604</v>
      </c>
      <c r="L59">
        <f>(Table2[[#This Row],[6M Return vs Nifty]]-AVERAGE(Table2[6M Return vs Nifty]))/_xlfn.STDEV.P(Table2[6M Return vs Nifty])</f>
        <v>0.20153435485078977</v>
      </c>
      <c r="M59">
        <v>-2.4167620218397499</v>
      </c>
      <c r="N59">
        <f>(Table2[[#This Row],[1W Return vs Nifty]]-AVERAGE(Table2[1W Return vs Nifty]))/_xlfn.STDEV.P(Table2[1W Return vs Nifty])</f>
        <v>-0.28826861149213956</v>
      </c>
      <c r="O59">
        <v>2878.86</v>
      </c>
      <c r="P59">
        <v>2887.80835424939</v>
      </c>
      <c r="Q59">
        <v>2545.1757919001002</v>
      </c>
      <c r="R59">
        <v>46.736089309420798</v>
      </c>
      <c r="S59" s="1">
        <f>(Table2[[#This Row],[Close Price]]-Table2[[#This Row],[20D EMA]])/Table2[[#This Row],[20D EMA]]</f>
        <v>-1.1101616612131203E-2</v>
      </c>
      <c r="T59" s="1">
        <f>(Table2[[#This Row],[Close Price]]-Table2[[#This Row],[50D EMA]])/Table2[[#This Row],[50D EMA]]</f>
        <v>-1.4165882645638032E-2</v>
      </c>
      <c r="U59" s="1">
        <f>(Table2[[#This Row],[Close Price]]-Table2[[#This Row],[200D EMA]])/Table2[[#This Row],[200D EMA]]</f>
        <v>0.11854749249938755</v>
      </c>
      <c r="V59">
        <v>1.09761752707128</v>
      </c>
      <c r="W59">
        <v>2800.05</v>
      </c>
      <c r="X59">
        <v>2874.7</v>
      </c>
      <c r="Y59">
        <v>2800.05</v>
      </c>
      <c r="Z59">
        <v>2874.7</v>
      </c>
      <c r="AA59">
        <v>2736.25</v>
      </c>
      <c r="AB59">
        <v>3009.6</v>
      </c>
      <c r="AC59" s="1">
        <f>(Table2[[#This Row],[Close Price]]/Table2[[#This Row],[Day Low]])-1</f>
        <v>1.673184407421302E-2</v>
      </c>
      <c r="AD59" s="1">
        <f>(Table2[[#This Row],[Day High]]/Table2[[#This Row],[Close Price]])-1</f>
        <v>9.7650075520741009E-3</v>
      </c>
      <c r="AE59" s="1">
        <f>(Table2[[#This Row],[Close Price]]/Table2[[#This Row],[Current Week Low]])-1</f>
        <v>1.673184407421302E-2</v>
      </c>
      <c r="AF59" s="1">
        <f>(Table2[[#This Row],[Current Week High]]/Table2[[#This Row],[Close Price]])-1</f>
        <v>9.7650075520741009E-3</v>
      </c>
      <c r="AG59" s="1">
        <f>(Table2[[#This Row],[Close Price]]/Table2[[#This Row],[Current Month Low]])-1</f>
        <v>4.0438556418455951E-2</v>
      </c>
      <c r="AH59" s="1">
        <f>(Table2[[#This Row],[Current Month High]]/Table2[[#This Row],[Close Price]])-1</f>
        <v>5.714988232814644E-2</v>
      </c>
      <c r="AI59">
        <v>13.179247602655501</v>
      </c>
      <c r="AJ59">
        <v>85.465798045602597</v>
      </c>
      <c r="AK59" t="str">
        <f>IF(AND(Table2[[#This Row],[20D EMA]]&gt;Table2[[#This Row],[50D EMA]],Table2[[#This Row],[50D EMA]]&gt;Table2[[#This Row],[200D EMA]]),"Uptrend","Downtrend/NoTrend")</f>
        <v>Downtrend/NoTrend</v>
      </c>
      <c r="AL59">
        <v>0.17</v>
      </c>
      <c r="AM59" t="s">
        <v>3148</v>
      </c>
      <c r="AN59">
        <v>5.14</v>
      </c>
      <c r="AO59" t="s">
        <v>3148</v>
      </c>
      <c r="AP59">
        <v>0.18819339568273799</v>
      </c>
      <c r="AQ59">
        <f>(Table2[[#This Row],[Sharpe Ratio]]-AVERAGE(Table2[Sharpe Ratio]))/_xlfn.STDEV.P(Table2[Sharpe Ratio])</f>
        <v>1.5437864253513913</v>
      </c>
      <c r="AR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">
        <f>_xlfn.RANK.AVG(Table2[[#This Row],[1Y Return vs Nifty Z-Score]],Table2[1Y Return vs Nifty Z-Score])</f>
        <v>95</v>
      </c>
      <c r="AT59">
        <f>_xlfn.RANK.AVG(Table2[[#This Row],[6M Return vs Nifty Z-Score]],Table2[6M Return vs Nifty Z-Score])</f>
        <v>241</v>
      </c>
      <c r="AU59">
        <f>_xlfn.RANK.AVG(Table2[[#This Row],[Sharpe Ratio Z-Score]],Table2[Sharpe Ratio Z-Score])</f>
        <v>42</v>
      </c>
      <c r="AV59">
        <f>(Table2[[#This Row],[Rank 1Y]]+Table2[[#This Row],[Rank 6M]]+Table2[[#This Row],[Rank Sharpe]])/3</f>
        <v>126</v>
      </c>
    </row>
    <row r="60" spans="1:48" x14ac:dyDescent="0.3">
      <c r="A60" t="s">
        <v>127</v>
      </c>
      <c r="B60" t="s">
        <v>128</v>
      </c>
      <c r="C60" t="s">
        <v>3113</v>
      </c>
      <c r="D60" t="s">
        <v>129</v>
      </c>
      <c r="E60">
        <v>203248.40034034499</v>
      </c>
      <c r="F60">
        <v>278.05</v>
      </c>
      <c r="G60">
        <v>76.444659907080705</v>
      </c>
      <c r="H60">
        <f>(Table2[[#This Row],[1Y Return vs Nifty]]-AVERAGE(Table2[1Y Return vs Nifty]))/_xlfn.STDEV.P(Table2[1Y Return vs Nifty])</f>
        <v>1.2784309854698996</v>
      </c>
      <c r="I60">
        <v>5.5272239869692497</v>
      </c>
      <c r="J60">
        <f>(Table2[[#This Row],[1M Return vs Nifty]]-AVERAGE(Table2[1M Return vs Nifty]))/_xlfn.STDEV.P(Table2[1M Return vs Nifty])</f>
        <v>0.80943178591369069</v>
      </c>
      <c r="K60">
        <v>4.3288863761654897</v>
      </c>
      <c r="L60">
        <f>(Table2[[#This Row],[6M Return vs Nifty]]-AVERAGE(Table2[6M Return vs Nifty]))/_xlfn.STDEV.P(Table2[6M Return vs Nifty])</f>
        <v>7.4923166167256583E-2</v>
      </c>
      <c r="M60">
        <v>-2.6993339697904202</v>
      </c>
      <c r="N60">
        <f>(Table2[[#This Row],[1W Return vs Nifty]]-AVERAGE(Table2[1W Return vs Nifty]))/_xlfn.STDEV.P(Table2[1W Return vs Nifty])</f>
        <v>-0.35564360958429431</v>
      </c>
      <c r="O60">
        <v>286.20999999999998</v>
      </c>
      <c r="P60">
        <v>286.93488010176401</v>
      </c>
      <c r="Q60">
        <v>260.82472380346201</v>
      </c>
      <c r="R60">
        <v>36.007670185900203</v>
      </c>
      <c r="S60" s="1">
        <f>(Table2[[#This Row],[Close Price]]-Table2[[#This Row],[20D EMA]])/Table2[[#This Row],[20D EMA]]</f>
        <v>-2.8510534223122774E-2</v>
      </c>
      <c r="T60" s="1">
        <f>(Table2[[#This Row],[Close Price]]-Table2[[#This Row],[50D EMA]])/Table2[[#This Row],[50D EMA]]</f>
        <v>-3.0964796258345778E-2</v>
      </c>
      <c r="U60" s="1">
        <f>(Table2[[#This Row],[Close Price]]-Table2[[#This Row],[200D EMA]])/Table2[[#This Row],[200D EMA]]</f>
        <v>6.6041577444620178E-2</v>
      </c>
      <c r="V60">
        <v>0.97400732761713404</v>
      </c>
      <c r="W60">
        <v>277.25</v>
      </c>
      <c r="X60">
        <v>286.7</v>
      </c>
      <c r="Y60">
        <v>277.25</v>
      </c>
      <c r="Z60">
        <v>286.7</v>
      </c>
      <c r="AA60">
        <v>275.5</v>
      </c>
      <c r="AB60">
        <v>304.5</v>
      </c>
      <c r="AC60" s="1">
        <f>(Table2[[#This Row],[Close Price]]/Table2[[#This Row],[Day Low]])-1</f>
        <v>2.8854824165915893E-3</v>
      </c>
      <c r="AD60" s="1">
        <f>(Table2[[#This Row],[Day High]]/Table2[[#This Row],[Close Price]])-1</f>
        <v>3.1109512677576001E-2</v>
      </c>
      <c r="AE60" s="1">
        <f>(Table2[[#This Row],[Close Price]]/Table2[[#This Row],[Current Week Low]])-1</f>
        <v>2.8854824165915893E-3</v>
      </c>
      <c r="AF60" s="1">
        <f>(Table2[[#This Row],[Current Week High]]/Table2[[#This Row],[Close Price]])-1</f>
        <v>3.1109512677576001E-2</v>
      </c>
      <c r="AG60" s="1">
        <f>(Table2[[#This Row],[Close Price]]/Table2[[#This Row],[Current Month Low]])-1</f>
        <v>9.25589836660623E-3</v>
      </c>
      <c r="AH60" s="1">
        <f>(Table2[[#This Row],[Current Month High]]/Table2[[#This Row],[Close Price]])-1</f>
        <v>9.5126775759755366E-2</v>
      </c>
      <c r="AI60">
        <v>22.4599892105736</v>
      </c>
      <c r="AJ60">
        <v>102.43902439024301</v>
      </c>
      <c r="AK60" t="str">
        <f>IF(AND(Table2[[#This Row],[20D EMA]]&gt;Table2[[#This Row],[50D EMA]],Table2[[#This Row],[50D EMA]]&gt;Table2[[#This Row],[200D EMA]]),"Uptrend","Downtrend/NoTrend")</f>
        <v>Downtrend/NoTrend</v>
      </c>
      <c r="AL60">
        <v>0.05</v>
      </c>
      <c r="AM60" t="s">
        <v>3148</v>
      </c>
      <c r="AN60">
        <v>-3.64</v>
      </c>
      <c r="AO60" t="s">
        <v>3147</v>
      </c>
      <c r="AP60">
        <v>0.20891672836051001</v>
      </c>
      <c r="AQ60">
        <f>(Table2[[#This Row],[Sharpe Ratio]]-AVERAGE(Table2[Sharpe Ratio]))/_xlfn.STDEV.P(Table2[Sharpe Ratio])</f>
        <v>1.7862048818651364</v>
      </c>
      <c r="AR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">
        <f>_xlfn.RANK.AVG(Table2[[#This Row],[1Y Return vs Nifty Z-Score]],Table2[1Y Return vs Nifty Z-Score])</f>
        <v>74</v>
      </c>
      <c r="AT60">
        <f>_xlfn.RANK.AVG(Table2[[#This Row],[6M Return vs Nifty Z-Score]],Table2[6M Return vs Nifty Z-Score])</f>
        <v>282</v>
      </c>
      <c r="AU60">
        <f>_xlfn.RANK.AVG(Table2[[#This Row],[Sharpe Ratio Z-Score]],Table2[Sharpe Ratio Z-Score])</f>
        <v>22</v>
      </c>
      <c r="AV60">
        <f>(Table2[[#This Row],[Rank 1Y]]+Table2[[#This Row],[Rank 6M]]+Table2[[#This Row],[Rank Sharpe]])/3</f>
        <v>126</v>
      </c>
    </row>
    <row r="61" spans="1:48" x14ac:dyDescent="0.3">
      <c r="A61" t="s">
        <v>1313</v>
      </c>
      <c r="B61" t="s">
        <v>1314</v>
      </c>
      <c r="C61" t="s">
        <v>3106</v>
      </c>
      <c r="D61" t="s">
        <v>51</v>
      </c>
      <c r="E61">
        <v>8465.6558794100001</v>
      </c>
      <c r="F61">
        <v>2068.1</v>
      </c>
      <c r="G61">
        <v>68.893571165219299</v>
      </c>
      <c r="H61">
        <f>(Table2[[#This Row],[1Y Return vs Nifty]]-AVERAGE(Table2[1Y Return vs Nifty]))/_xlfn.STDEV.P(Table2[1Y Return vs Nifty])</f>
        <v>1.1218330656097095</v>
      </c>
      <c r="I61">
        <v>33.568972434141401</v>
      </c>
      <c r="J61">
        <f>(Table2[[#This Row],[1M Return vs Nifty]]-AVERAGE(Table2[1M Return vs Nifty]))/_xlfn.STDEV.P(Table2[1M Return vs Nifty])</f>
        <v>3.9850319973129111</v>
      </c>
      <c r="K61">
        <v>58.2736699385121</v>
      </c>
      <c r="L61">
        <f>(Table2[[#This Row],[6M Return vs Nifty]]-AVERAGE(Table2[6M Return vs Nifty]))/_xlfn.STDEV.P(Table2[6M Return vs Nifty])</f>
        <v>1.991675029878434</v>
      </c>
      <c r="M61">
        <v>2.10654880174088</v>
      </c>
      <c r="N61">
        <f>(Table2[[#This Row],[1W Return vs Nifty]]-AVERAGE(Table2[1W Return vs Nifty]))/_xlfn.STDEV.P(Table2[1W Return vs Nifty])</f>
        <v>0.79024629531018242</v>
      </c>
      <c r="O61">
        <v>1907.22</v>
      </c>
      <c r="P61">
        <v>1736.42317221228</v>
      </c>
      <c r="Q61">
        <v>1430.71996121182</v>
      </c>
      <c r="R61">
        <v>65.370362334860801</v>
      </c>
      <c r="S61" s="1">
        <f>(Table2[[#This Row],[Close Price]]-Table2[[#This Row],[20D EMA]])/Table2[[#This Row],[20D EMA]]</f>
        <v>8.4353142269900636E-2</v>
      </c>
      <c r="T61" s="1">
        <f>(Table2[[#This Row],[Close Price]]-Table2[[#This Row],[50D EMA]])/Table2[[#This Row],[50D EMA]]</f>
        <v>0.19101151902110877</v>
      </c>
      <c r="U61" s="1">
        <f>(Table2[[#This Row],[Close Price]]-Table2[[#This Row],[200D EMA]])/Table2[[#This Row],[200D EMA]]</f>
        <v>0.44549601324379301</v>
      </c>
      <c r="V61">
        <v>0.91811382674534303</v>
      </c>
      <c r="W61">
        <v>1995.45</v>
      </c>
      <c r="X61">
        <v>2092.65</v>
      </c>
      <c r="Y61">
        <v>1995.45</v>
      </c>
      <c r="Z61">
        <v>2092.65</v>
      </c>
      <c r="AA61">
        <v>1923.5</v>
      </c>
      <c r="AB61">
        <v>2149.9499999999998</v>
      </c>
      <c r="AC61" s="1">
        <f>(Table2[[#This Row],[Close Price]]/Table2[[#This Row],[Day Low]])-1</f>
        <v>3.6407827808263793E-2</v>
      </c>
      <c r="AD61" s="1">
        <f>(Table2[[#This Row],[Day High]]/Table2[[#This Row],[Close Price]])-1</f>
        <v>1.1870799284367406E-2</v>
      </c>
      <c r="AE61" s="1">
        <f>(Table2[[#This Row],[Close Price]]/Table2[[#This Row],[Current Week Low]])-1</f>
        <v>3.6407827808263793E-2</v>
      </c>
      <c r="AF61" s="1">
        <f>(Table2[[#This Row],[Current Week High]]/Table2[[#This Row],[Close Price]])-1</f>
        <v>1.1870799284367406E-2</v>
      </c>
      <c r="AG61" s="1">
        <f>(Table2[[#This Row],[Close Price]]/Table2[[#This Row],[Current Month Low]])-1</f>
        <v>7.5175461398492294E-2</v>
      </c>
      <c r="AH61" s="1">
        <f>(Table2[[#This Row],[Current Month High]]/Table2[[#This Row],[Close Price]])-1</f>
        <v>3.9577389874764224E-2</v>
      </c>
      <c r="AI61">
        <v>3.9577389874764202</v>
      </c>
      <c r="AJ61">
        <v>105.893772711434</v>
      </c>
      <c r="AK61" t="str">
        <f>IF(AND(Table2[[#This Row],[20D EMA]]&gt;Table2[[#This Row],[50D EMA]],Table2[[#This Row],[50D EMA]]&gt;Table2[[#This Row],[200D EMA]]),"Uptrend","Downtrend/NoTrend")</f>
        <v>Uptrend</v>
      </c>
      <c r="AL61">
        <v>0.61</v>
      </c>
      <c r="AM61" t="s">
        <v>3148</v>
      </c>
      <c r="AN61">
        <v>7.76</v>
      </c>
      <c r="AO61" t="s">
        <v>3148</v>
      </c>
      <c r="AP61">
        <v>8.3407226862423994E-2</v>
      </c>
      <c r="AQ61">
        <f>(Table2[[#This Row],[Sharpe Ratio]]-AVERAGE(Table2[Sharpe Ratio]))/_xlfn.STDEV.P(Table2[Sharpe Ratio])</f>
        <v>0.31801344257938469</v>
      </c>
      <c r="AR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8.2067998306906222</v>
      </c>
      <c r="AS61">
        <f>_xlfn.RANK.AVG(Table2[[#This Row],[1Y Return vs Nifty Z-Score]],Table2[1Y Return vs Nifty Z-Score])</f>
        <v>81</v>
      </c>
      <c r="AT61">
        <f>_xlfn.RANK.AVG(Table2[[#This Row],[6M Return vs Nifty Z-Score]],Table2[6M Return vs Nifty Z-Score])</f>
        <v>32</v>
      </c>
      <c r="AU61">
        <f>_xlfn.RANK.AVG(Table2[[#This Row],[Sharpe Ratio Z-Score]],Table2[Sharpe Ratio Z-Score])</f>
        <v>265</v>
      </c>
      <c r="AV61">
        <f>(Table2[[#This Row],[Rank 1Y]]+Table2[[#This Row],[Rank 6M]]+Table2[[#This Row],[Rank Sharpe]])/3</f>
        <v>126</v>
      </c>
    </row>
    <row r="62" spans="1:48" x14ac:dyDescent="0.3">
      <c r="A62" t="s">
        <v>663</v>
      </c>
      <c r="B62" t="s">
        <v>664</v>
      </c>
      <c r="C62" t="s">
        <v>3116</v>
      </c>
      <c r="D62" t="s">
        <v>163</v>
      </c>
      <c r="E62">
        <v>26171.3636568</v>
      </c>
      <c r="F62">
        <v>6046.2</v>
      </c>
      <c r="G62">
        <v>100.71176182246801</v>
      </c>
      <c r="H62">
        <f>(Table2[[#This Row],[1Y Return vs Nifty]]-AVERAGE(Table2[1Y Return vs Nifty]))/_xlfn.STDEV.P(Table2[1Y Return vs Nifty])</f>
        <v>1.781693205117461</v>
      </c>
      <c r="I62">
        <v>-15.139133241168</v>
      </c>
      <c r="J62">
        <f>(Table2[[#This Row],[1M Return vs Nifty]]-AVERAGE(Table2[1M Return vs Nifty]))/_xlfn.STDEV.P(Table2[1M Return vs Nifty])</f>
        <v>-1.5309389832685951</v>
      </c>
      <c r="K62">
        <v>35.195949770585798</v>
      </c>
      <c r="L62">
        <f>(Table2[[#This Row],[6M Return vs Nifty]]-AVERAGE(Table2[6M Return vs Nifty]))/_xlfn.STDEV.P(Table2[6M Return vs Nifty])</f>
        <v>1.1716835456053702</v>
      </c>
      <c r="M62">
        <v>-17.116743506855698</v>
      </c>
      <c r="N62">
        <f>(Table2[[#This Row],[1W Return vs Nifty]]-AVERAGE(Table2[1W Return vs Nifty]))/_xlfn.STDEV.P(Table2[1W Return vs Nifty])</f>
        <v>-3.7932563913851367</v>
      </c>
      <c r="O62">
        <v>7388.24</v>
      </c>
      <c r="P62">
        <v>7326.9051402069699</v>
      </c>
      <c r="Q62">
        <v>5721.0106191629502</v>
      </c>
      <c r="R62">
        <v>20.346673791541999</v>
      </c>
      <c r="S62" s="1">
        <f>(Table2[[#This Row],[Close Price]]-Table2[[#This Row],[20D EMA]])/Table2[[#This Row],[20D EMA]]</f>
        <v>-0.18164542570355049</v>
      </c>
      <c r="T62" s="1">
        <f>(Table2[[#This Row],[Close Price]]-Table2[[#This Row],[50D EMA]])/Table2[[#This Row],[50D EMA]]</f>
        <v>-0.17479483024544695</v>
      </c>
      <c r="U62" s="1">
        <f>(Table2[[#This Row],[Close Price]]-Table2[[#This Row],[200D EMA]])/Table2[[#This Row],[200D EMA]]</f>
        <v>5.6841247549480792E-2</v>
      </c>
      <c r="V62">
        <v>1.39496663473559</v>
      </c>
      <c r="W62">
        <v>6002</v>
      </c>
      <c r="X62">
        <v>6458.9</v>
      </c>
      <c r="Y62">
        <v>6002</v>
      </c>
      <c r="Z62">
        <v>6458.9</v>
      </c>
      <c r="AA62">
        <v>6002</v>
      </c>
      <c r="AB62">
        <v>8508.9500000000007</v>
      </c>
      <c r="AC62" s="1">
        <f>(Table2[[#This Row],[Close Price]]/Table2[[#This Row],[Day Low]])-1</f>
        <v>7.3642119293568786E-3</v>
      </c>
      <c r="AD62" s="1">
        <f>(Table2[[#This Row],[Day High]]/Table2[[#This Row],[Close Price]])-1</f>
        <v>6.8257748668585139E-2</v>
      </c>
      <c r="AE62" s="1">
        <f>(Table2[[#This Row],[Close Price]]/Table2[[#This Row],[Current Week Low]])-1</f>
        <v>7.3642119293568786E-3</v>
      </c>
      <c r="AF62" s="1">
        <f>(Table2[[#This Row],[Current Week High]]/Table2[[#This Row],[Close Price]])-1</f>
        <v>6.8257748668585139E-2</v>
      </c>
      <c r="AG62" s="1">
        <f>(Table2[[#This Row],[Close Price]]/Table2[[#This Row],[Current Month Low]])-1</f>
        <v>7.3642119293568786E-3</v>
      </c>
      <c r="AH62" s="1">
        <f>(Table2[[#This Row],[Current Month High]]/Table2[[#This Row],[Close Price]])-1</f>
        <v>0.40732195428533635</v>
      </c>
      <c r="AI62">
        <v>44.718997056002102</v>
      </c>
      <c r="AJ62">
        <v>110.81589958158899</v>
      </c>
      <c r="AK62" t="str">
        <f>IF(AND(Table2[[#This Row],[20D EMA]]&gt;Table2[[#This Row],[50D EMA]],Table2[[#This Row],[50D EMA]]&gt;Table2[[#This Row],[200D EMA]]),"Uptrend","Downtrend/NoTrend")</f>
        <v>Uptrend</v>
      </c>
      <c r="AL62">
        <v>-0.01</v>
      </c>
      <c r="AM62" t="s">
        <v>3147</v>
      </c>
      <c r="AN62">
        <v>-16.77</v>
      </c>
      <c r="AO62" t="s">
        <v>3147</v>
      </c>
      <c r="AP62">
        <v>8.5006912869677001E-2</v>
      </c>
      <c r="AQ62">
        <f>(Table2[[#This Row],[Sharpe Ratio]]-AVERAGE(Table2[Sharpe Ratio]))/_xlfn.STDEV.P(Table2[Sharpe Ratio])</f>
        <v>0.33672633103293242</v>
      </c>
      <c r="AR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-2.0340922928979683</v>
      </c>
      <c r="AS62">
        <f>_xlfn.RANK.AVG(Table2[[#This Row],[1Y Return vs Nifty Z-Score]],Table2[1Y Return vs Nifty Z-Score])</f>
        <v>43</v>
      </c>
      <c r="AT62">
        <f>_xlfn.RANK.AVG(Table2[[#This Row],[6M Return vs Nifty Z-Score]],Table2[6M Return vs Nifty Z-Score])</f>
        <v>75</v>
      </c>
      <c r="AU62">
        <f>_xlfn.RANK.AVG(Table2[[#This Row],[Sharpe Ratio Z-Score]],Table2[Sharpe Ratio Z-Score])</f>
        <v>261</v>
      </c>
      <c r="AV62">
        <f>(Table2[[#This Row],[Rank 1Y]]+Table2[[#This Row],[Rank 6M]]+Table2[[#This Row],[Rank Sharpe]])/3</f>
        <v>126.33333333333333</v>
      </c>
    </row>
    <row r="63" spans="1:48" x14ac:dyDescent="0.3">
      <c r="A63" t="s">
        <v>1082</v>
      </c>
      <c r="B63" t="s">
        <v>1083</v>
      </c>
      <c r="C63" t="s">
        <v>3113</v>
      </c>
      <c r="D63" t="s">
        <v>268</v>
      </c>
      <c r="E63">
        <v>11417.823104659999</v>
      </c>
      <c r="F63">
        <v>1716.05</v>
      </c>
      <c r="G63">
        <v>63.433879279249602</v>
      </c>
      <c r="H63">
        <f>(Table2[[#This Row],[1Y Return vs Nifty]]-AVERAGE(Table2[1Y Return vs Nifty]))/_xlfn.STDEV.P(Table2[1Y Return vs Nifty])</f>
        <v>1.0086074869351231</v>
      </c>
      <c r="I63">
        <v>10.4476395676237</v>
      </c>
      <c r="J63">
        <f>(Table2[[#This Row],[1M Return vs Nifty]]-AVERAGE(Table2[1M Return vs Nifty]))/_xlfn.STDEV.P(Table2[1M Return vs Nifty])</f>
        <v>1.3666464256332767</v>
      </c>
      <c r="K63">
        <v>20.149946276514001</v>
      </c>
      <c r="L63">
        <f>(Table2[[#This Row],[6M Return vs Nifty]]-AVERAGE(Table2[6M Return vs Nifty]))/_xlfn.STDEV.P(Table2[6M Return vs Nifty])</f>
        <v>0.63707290609217548</v>
      </c>
      <c r="M63">
        <v>-6.5726430661380002</v>
      </c>
      <c r="N63">
        <f>(Table2[[#This Row],[1W Return vs Nifty]]-AVERAGE(Table2[1W Return vs Nifty]))/_xlfn.STDEV.P(Table2[1W Return vs Nifty])</f>
        <v>-1.2791754564974964</v>
      </c>
      <c r="O63">
        <v>1971.7</v>
      </c>
      <c r="P63">
        <v>1903.91737613075</v>
      </c>
      <c r="Q63">
        <v>1624.4803146189799</v>
      </c>
      <c r="R63">
        <v>23.3369107019778</v>
      </c>
      <c r="S63" s="1">
        <f>(Table2[[#This Row],[Close Price]]-Table2[[#This Row],[20D EMA]])/Table2[[#This Row],[20D EMA]]</f>
        <v>-0.12965968453618709</v>
      </c>
      <c r="T63" s="1">
        <f>(Table2[[#This Row],[Close Price]]-Table2[[#This Row],[50D EMA]])/Table2[[#This Row],[50D EMA]]</f>
        <v>-9.8674122357423344E-2</v>
      </c>
      <c r="U63" s="1">
        <f>(Table2[[#This Row],[Close Price]]-Table2[[#This Row],[200D EMA]])/Table2[[#This Row],[200D EMA]]</f>
        <v>5.6368602658320041E-2</v>
      </c>
      <c r="V63">
        <v>2.4804283846758701</v>
      </c>
      <c r="W63">
        <v>1699.55</v>
      </c>
      <c r="X63">
        <v>1874</v>
      </c>
      <c r="Y63">
        <v>1699.55</v>
      </c>
      <c r="Z63">
        <v>1874</v>
      </c>
      <c r="AA63">
        <v>1699.55</v>
      </c>
      <c r="AB63">
        <v>2328.9</v>
      </c>
      <c r="AC63" s="1">
        <f>(Table2[[#This Row],[Close Price]]/Table2[[#This Row],[Day Low]])-1</f>
        <v>9.708452237356946E-3</v>
      </c>
      <c r="AD63" s="1">
        <f>(Table2[[#This Row],[Day High]]/Table2[[#This Row],[Close Price]])-1</f>
        <v>9.204277264648475E-2</v>
      </c>
      <c r="AE63" s="1">
        <f>(Table2[[#This Row],[Close Price]]/Table2[[#This Row],[Current Week Low]])-1</f>
        <v>9.708452237356946E-3</v>
      </c>
      <c r="AF63" s="1">
        <f>(Table2[[#This Row],[Current Week High]]/Table2[[#This Row],[Close Price]])-1</f>
        <v>9.204277264648475E-2</v>
      </c>
      <c r="AG63" s="1">
        <f>(Table2[[#This Row],[Close Price]]/Table2[[#This Row],[Current Month Low]])-1</f>
        <v>9.708452237356946E-3</v>
      </c>
      <c r="AH63" s="1">
        <f>(Table2[[#This Row],[Current Month High]]/Table2[[#This Row],[Close Price]])-1</f>
        <v>0.35712828880277381</v>
      </c>
      <c r="AI63">
        <v>35.7128288802773</v>
      </c>
      <c r="AJ63">
        <v>78.022719020696002</v>
      </c>
      <c r="AK63" t="str">
        <f>IF(AND(Table2[[#This Row],[20D EMA]]&gt;Table2[[#This Row],[50D EMA]],Table2[[#This Row],[50D EMA]]&gt;Table2[[#This Row],[200D EMA]]),"Uptrend","Downtrend/NoTrend")</f>
        <v>Uptrend</v>
      </c>
      <c r="AL63">
        <v>0.14000000000000001</v>
      </c>
      <c r="AM63" t="s">
        <v>3148</v>
      </c>
      <c r="AN63">
        <v>-9.41</v>
      </c>
      <c r="AO63" t="s">
        <v>3147</v>
      </c>
      <c r="AP63">
        <v>0.11982528538194499</v>
      </c>
      <c r="AQ63">
        <f>(Table2[[#This Row],[Sharpe Ratio]]-AVERAGE(Table2[Sharpe Ratio]))/_xlfn.STDEV.P(Table2[Sharpe Ratio])</f>
        <v>0.74402646243496628</v>
      </c>
      <c r="AR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2.4771778245980451</v>
      </c>
      <c r="AS63">
        <f>_xlfn.RANK.AVG(Table2[[#This Row],[1Y Return vs Nifty Z-Score]],Table2[1Y Return vs Nifty Z-Score])</f>
        <v>91</v>
      </c>
      <c r="AT63">
        <f>_xlfn.RANK.AVG(Table2[[#This Row],[6M Return vs Nifty Z-Score]],Table2[6M Return vs Nifty Z-Score])</f>
        <v>152</v>
      </c>
      <c r="AU63">
        <f>_xlfn.RANK.AVG(Table2[[#This Row],[Sharpe Ratio Z-Score]],Table2[Sharpe Ratio Z-Score])</f>
        <v>152</v>
      </c>
      <c r="AV63">
        <f>(Table2[[#This Row],[Rank 1Y]]+Table2[[#This Row],[Rank 6M]]+Table2[[#This Row],[Rank Sharpe]])/3</f>
        <v>131.66666666666666</v>
      </c>
    </row>
    <row r="64" spans="1:48" x14ac:dyDescent="0.3">
      <c r="A64" t="s">
        <v>1276</v>
      </c>
      <c r="B64" t="s">
        <v>1277</v>
      </c>
      <c r="C64" t="s">
        <v>3116</v>
      </c>
      <c r="D64" t="s">
        <v>414</v>
      </c>
      <c r="E64">
        <v>8752.9107685409999</v>
      </c>
      <c r="F64">
        <v>107.37</v>
      </c>
      <c r="G64">
        <v>47.702543018815099</v>
      </c>
      <c r="H64">
        <f>(Table2[[#This Row],[1Y Return vs Nifty]]-AVERAGE(Table2[1Y Return vs Nifty]))/_xlfn.STDEV.P(Table2[1Y Return vs Nifty])</f>
        <v>0.68236386575395402</v>
      </c>
      <c r="I64">
        <v>22.528509487716601</v>
      </c>
      <c r="J64">
        <f>(Table2[[#This Row],[1M Return vs Nifty]]-AVERAGE(Table2[1M Return vs Nifty]))/_xlfn.STDEV.P(Table2[1M Return vs Nifty])</f>
        <v>2.7347498855301327</v>
      </c>
      <c r="K64">
        <v>44.514804263396599</v>
      </c>
      <c r="L64">
        <f>(Table2[[#This Row],[6M Return vs Nifty]]-AVERAGE(Table2[6M Return vs Nifty]))/_xlfn.STDEV.P(Table2[6M Return vs Nifty])</f>
        <v>1.502798632870564</v>
      </c>
      <c r="M64">
        <v>-1.3510071499252101</v>
      </c>
      <c r="N64">
        <f>(Table2[[#This Row],[1W Return vs Nifty]]-AVERAGE(Table2[1W Return vs Nifty]))/_xlfn.STDEV.P(Table2[1W Return vs Nifty])</f>
        <v>-3.4155515755962498E-2</v>
      </c>
      <c r="O64">
        <v>102.03</v>
      </c>
      <c r="P64">
        <v>95.177290086524906</v>
      </c>
      <c r="Q64">
        <v>83.153913217565204</v>
      </c>
      <c r="R64">
        <v>59.324145031344301</v>
      </c>
      <c r="S64" s="1">
        <f>(Table2[[#This Row],[Close Price]]-Table2[[#This Row],[20D EMA]])/Table2[[#This Row],[20D EMA]]</f>
        <v>5.2337547780064719E-2</v>
      </c>
      <c r="T64" s="1">
        <f>(Table2[[#This Row],[Close Price]]-Table2[[#This Row],[50D EMA]])/Table2[[#This Row],[50D EMA]]</f>
        <v>0.12810524340828369</v>
      </c>
      <c r="U64" s="1">
        <f>(Table2[[#This Row],[Close Price]]-Table2[[#This Row],[200D EMA]])/Table2[[#This Row],[200D EMA]]</f>
        <v>0.29122005021069125</v>
      </c>
      <c r="V64">
        <v>1.6495511593221499</v>
      </c>
      <c r="W64">
        <v>103.61</v>
      </c>
      <c r="X64">
        <v>108.77</v>
      </c>
      <c r="Y64">
        <v>103.61</v>
      </c>
      <c r="Z64">
        <v>108.77</v>
      </c>
      <c r="AA64">
        <v>100.54</v>
      </c>
      <c r="AB64">
        <v>119.55</v>
      </c>
      <c r="AC64" s="1">
        <f>(Table2[[#This Row],[Close Price]]/Table2[[#This Row],[Day Low]])-1</f>
        <v>3.6289933404111574E-2</v>
      </c>
      <c r="AD64" s="1">
        <f>(Table2[[#This Row],[Day High]]/Table2[[#This Row],[Close Price]])-1</f>
        <v>1.3039023935922378E-2</v>
      </c>
      <c r="AE64" s="1">
        <f>(Table2[[#This Row],[Close Price]]/Table2[[#This Row],[Current Week Low]])-1</f>
        <v>3.6289933404111574E-2</v>
      </c>
      <c r="AF64" s="1">
        <f>(Table2[[#This Row],[Current Week High]]/Table2[[#This Row],[Close Price]])-1</f>
        <v>1.3039023935922378E-2</v>
      </c>
      <c r="AG64" s="1">
        <f>(Table2[[#This Row],[Close Price]]/Table2[[#This Row],[Current Month Low]])-1</f>
        <v>6.7933160930972791E-2</v>
      </c>
      <c r="AH64" s="1">
        <f>(Table2[[#This Row],[Current Month High]]/Table2[[#This Row],[Close Price]])-1</f>
        <v>0.11343950824252569</v>
      </c>
      <c r="AI64">
        <v>11.3439508242525</v>
      </c>
      <c r="AJ64">
        <v>73.3171912832929</v>
      </c>
      <c r="AK64" t="str">
        <f>IF(AND(Table2[[#This Row],[20D EMA]]&gt;Table2[[#This Row],[50D EMA]],Table2[[#This Row],[50D EMA]]&gt;Table2[[#This Row],[200D EMA]]),"Uptrend","Downtrend/NoTrend")</f>
        <v>Uptrend</v>
      </c>
      <c r="AL64">
        <v>0.42</v>
      </c>
      <c r="AM64" t="s">
        <v>3148</v>
      </c>
      <c r="AN64">
        <v>5.33</v>
      </c>
      <c r="AO64" t="s">
        <v>3148</v>
      </c>
      <c r="AP64">
        <v>0.103738067488424</v>
      </c>
      <c r="AQ64">
        <f>(Table2[[#This Row],[Sharpe Ratio]]-AVERAGE(Table2[Sharpe Ratio]))/_xlfn.STDEV.P(Table2[Sharpe Ratio])</f>
        <v>0.55584058557884419</v>
      </c>
      <c r="AR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5.4415974539775327</v>
      </c>
      <c r="AS64">
        <f>_xlfn.RANK.AVG(Table2[[#This Row],[1Y Return vs Nifty Z-Score]],Table2[1Y Return vs Nifty Z-Score])</f>
        <v>136</v>
      </c>
      <c r="AT64">
        <f>_xlfn.RANK.AVG(Table2[[#This Row],[6M Return vs Nifty Z-Score]],Table2[6M Return vs Nifty Z-Score])</f>
        <v>50</v>
      </c>
      <c r="AU64">
        <f>_xlfn.RANK.AVG(Table2[[#This Row],[Sharpe Ratio Z-Score]],Table2[Sharpe Ratio Z-Score])</f>
        <v>209</v>
      </c>
      <c r="AV64">
        <f>(Table2[[#This Row],[Rank 1Y]]+Table2[[#This Row],[Rank 6M]]+Table2[[#This Row],[Rank Sharpe]])/3</f>
        <v>131.66666666666666</v>
      </c>
    </row>
    <row r="65" spans="1:48" x14ac:dyDescent="0.3">
      <c r="A65" t="s">
        <v>423</v>
      </c>
      <c r="B65" t="s">
        <v>424</v>
      </c>
      <c r="C65" t="s">
        <v>3116</v>
      </c>
      <c r="D65" t="s">
        <v>414</v>
      </c>
      <c r="E65">
        <v>50691.819735090001</v>
      </c>
      <c r="F65">
        <v>1721.1</v>
      </c>
      <c r="G65">
        <v>35.365881174440602</v>
      </c>
      <c r="H65">
        <f>(Table2[[#This Row],[1Y Return vs Nifty]]-AVERAGE(Table2[1Y Return vs Nifty]))/_xlfn.STDEV.P(Table2[1Y Return vs Nifty])</f>
        <v>0.42652054979109694</v>
      </c>
      <c r="I65">
        <v>14.683491873806799</v>
      </c>
      <c r="J65">
        <f>(Table2[[#This Row],[1M Return vs Nifty]]-AVERAGE(Table2[1M Return vs Nifty]))/_xlfn.STDEV.P(Table2[1M Return vs Nifty])</f>
        <v>1.8463373944154828</v>
      </c>
      <c r="K65">
        <v>33.002239496675401</v>
      </c>
      <c r="L65">
        <f>(Table2[[#This Row],[6M Return vs Nifty]]-AVERAGE(Table2[6M Return vs Nifty]))/_xlfn.STDEV.P(Table2[6M Return vs Nifty])</f>
        <v>1.0937372090314099</v>
      </c>
      <c r="M65">
        <v>0.79016841002706395</v>
      </c>
      <c r="N65">
        <f>(Table2[[#This Row],[1W Return vs Nifty]]-AVERAGE(Table2[1W Return vs Nifty]))/_xlfn.STDEV.P(Table2[1W Return vs Nifty])</f>
        <v>0.47637534306777729</v>
      </c>
      <c r="O65">
        <v>1686.87</v>
      </c>
      <c r="P65">
        <v>1664.7413664155799</v>
      </c>
      <c r="Q65">
        <v>1485.29393628918</v>
      </c>
      <c r="R65">
        <v>56.466737676041198</v>
      </c>
      <c r="S65" s="1">
        <f>(Table2[[#This Row],[Close Price]]-Table2[[#This Row],[20D EMA]])/Table2[[#This Row],[20D EMA]]</f>
        <v>2.0292020131960388E-2</v>
      </c>
      <c r="T65" s="1">
        <f>(Table2[[#This Row],[Close Price]]-Table2[[#This Row],[50D EMA]])/Table2[[#This Row],[50D EMA]]</f>
        <v>3.3854287952108722E-2</v>
      </c>
      <c r="U65" s="1">
        <f>(Table2[[#This Row],[Close Price]]-Table2[[#This Row],[200D EMA]])/Table2[[#This Row],[200D EMA]]</f>
        <v>0.15876053752697036</v>
      </c>
      <c r="V65">
        <v>1.1503168885369</v>
      </c>
      <c r="W65">
        <v>1695.05</v>
      </c>
      <c r="X65">
        <v>1743.95</v>
      </c>
      <c r="Y65">
        <v>1695.05</v>
      </c>
      <c r="Z65">
        <v>1743.95</v>
      </c>
      <c r="AA65">
        <v>1623</v>
      </c>
      <c r="AB65">
        <v>1799</v>
      </c>
      <c r="AC65" s="1">
        <f>(Table2[[#This Row],[Close Price]]/Table2[[#This Row],[Day Low]])-1</f>
        <v>1.536827822188136E-2</v>
      </c>
      <c r="AD65" s="1">
        <f>(Table2[[#This Row],[Day High]]/Table2[[#This Row],[Close Price]])-1</f>
        <v>1.3276393004473919E-2</v>
      </c>
      <c r="AE65" s="1">
        <f>(Table2[[#This Row],[Close Price]]/Table2[[#This Row],[Current Week Low]])-1</f>
        <v>1.536827822188136E-2</v>
      </c>
      <c r="AF65" s="1">
        <f>(Table2[[#This Row],[Current Week High]]/Table2[[#This Row],[Close Price]])-1</f>
        <v>1.3276393004473919E-2</v>
      </c>
      <c r="AG65" s="1">
        <f>(Table2[[#This Row],[Close Price]]/Table2[[#This Row],[Current Month Low]])-1</f>
        <v>6.0443622920517415E-2</v>
      </c>
      <c r="AH65" s="1">
        <f>(Table2[[#This Row],[Current Month High]]/Table2[[#This Row],[Close Price]])-1</f>
        <v>4.5261751205624368E-2</v>
      </c>
      <c r="AI65">
        <v>4.5261751205624297</v>
      </c>
      <c r="AJ65">
        <v>67.977747413624797</v>
      </c>
      <c r="AK65" t="str">
        <f>IF(AND(Table2[[#This Row],[20D EMA]]&gt;Table2[[#This Row],[50D EMA]],Table2[[#This Row],[50D EMA]]&gt;Table2[[#This Row],[200D EMA]]),"Uptrend","Downtrend/NoTrend")</f>
        <v>Uptrend</v>
      </c>
      <c r="AL65">
        <v>0.12</v>
      </c>
      <c r="AM65" t="s">
        <v>3148</v>
      </c>
      <c r="AN65">
        <v>4.5599999999999996</v>
      </c>
      <c r="AO65" t="s">
        <v>3148</v>
      </c>
      <c r="AP65">
        <v>0.131442873612617</v>
      </c>
      <c r="AQ65">
        <f>(Table2[[#This Row],[Sharpe Ratio]]-AVERAGE(Table2[Sharpe Ratio]))/_xlfn.STDEV.P(Table2[Sharpe Ratio])</f>
        <v>0.8799272777663032</v>
      </c>
      <c r="AR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4.7228977740720701</v>
      </c>
      <c r="AS65">
        <f>_xlfn.RANK.AVG(Table2[[#This Row],[1Y Return vs Nifty Z-Score]],Table2[1Y Return vs Nifty Z-Score])</f>
        <v>181</v>
      </c>
      <c r="AT65">
        <f>_xlfn.RANK.AVG(Table2[[#This Row],[6M Return vs Nifty Z-Score]],Table2[6M Return vs Nifty Z-Score])</f>
        <v>84</v>
      </c>
      <c r="AU65">
        <f>_xlfn.RANK.AVG(Table2[[#This Row],[Sharpe Ratio Z-Score]],Table2[Sharpe Ratio Z-Score])</f>
        <v>137</v>
      </c>
      <c r="AV65">
        <f>(Table2[[#This Row],[Rank 1Y]]+Table2[[#This Row],[Rank 6M]]+Table2[[#This Row],[Rank Sharpe]])/3</f>
        <v>134</v>
      </c>
    </row>
    <row r="66" spans="1:48" x14ac:dyDescent="0.3">
      <c r="A66" t="s">
        <v>945</v>
      </c>
      <c r="B66" t="s">
        <v>946</v>
      </c>
      <c r="C66" t="s">
        <v>3106</v>
      </c>
      <c r="D66" t="s">
        <v>51</v>
      </c>
      <c r="E66">
        <v>15116.826042000001</v>
      </c>
      <c r="F66">
        <v>1988.75</v>
      </c>
      <c r="G66">
        <v>34.846877678822302</v>
      </c>
      <c r="H66">
        <f>(Table2[[#This Row],[1Y Return vs Nifty]]-AVERAGE(Table2[1Y Return vs Nifty]))/_xlfn.STDEV.P(Table2[1Y Return vs Nifty])</f>
        <v>0.41575721875468297</v>
      </c>
      <c r="I66">
        <v>8.9972381112630408</v>
      </c>
      <c r="J66">
        <f>(Table2[[#This Row],[1M Return vs Nifty]]-AVERAGE(Table2[1M Return vs Nifty]))/_xlfn.STDEV.P(Table2[1M Return vs Nifty])</f>
        <v>1.2023950709037494</v>
      </c>
      <c r="K66">
        <v>44.1788385049745</v>
      </c>
      <c r="L66">
        <f>(Table2[[#This Row],[6M Return vs Nifty]]-AVERAGE(Table2[6M Return vs Nifty]))/_xlfn.STDEV.P(Table2[6M Return vs Nifty])</f>
        <v>1.4908611858910161</v>
      </c>
      <c r="M66">
        <v>0.17463342947860599</v>
      </c>
      <c r="N66">
        <f>(Table2[[#This Row],[1W Return vs Nifty]]-AVERAGE(Table2[1W Return vs Nifty]))/_xlfn.STDEV.P(Table2[1W Return vs Nifty])</f>
        <v>0.32961035651877019</v>
      </c>
      <c r="O66">
        <v>1973.2</v>
      </c>
      <c r="P66">
        <v>1915.7626675609099</v>
      </c>
      <c r="Q66">
        <v>1620.4885361942499</v>
      </c>
      <c r="R66">
        <v>51.068074208082798</v>
      </c>
      <c r="S66" s="1">
        <f>(Table2[[#This Row],[Close Price]]-Table2[[#This Row],[20D EMA]])/Table2[[#This Row],[20D EMA]]</f>
        <v>7.880600040543256E-3</v>
      </c>
      <c r="T66" s="1">
        <f>(Table2[[#This Row],[Close Price]]-Table2[[#This Row],[50D EMA]])/Table2[[#This Row],[50D EMA]]</f>
        <v>3.8098316495547603E-2</v>
      </c>
      <c r="U66" s="1">
        <f>(Table2[[#This Row],[Close Price]]-Table2[[#This Row],[200D EMA]])/Table2[[#This Row],[200D EMA]]</f>
        <v>0.22725335945332853</v>
      </c>
      <c r="V66">
        <v>0.29288672390138598</v>
      </c>
      <c r="W66">
        <v>1958.5</v>
      </c>
      <c r="X66">
        <v>2014</v>
      </c>
      <c r="Y66">
        <v>1958.5</v>
      </c>
      <c r="Z66">
        <v>2014</v>
      </c>
      <c r="AA66">
        <v>1914.55</v>
      </c>
      <c r="AB66">
        <v>2176.75</v>
      </c>
      <c r="AC66" s="1">
        <f>(Table2[[#This Row],[Close Price]]/Table2[[#This Row],[Day Low]])-1</f>
        <v>1.5445494000510651E-2</v>
      </c>
      <c r="AD66" s="1">
        <f>(Table2[[#This Row],[Day High]]/Table2[[#This Row],[Close Price]])-1</f>
        <v>1.2696417347580091E-2</v>
      </c>
      <c r="AE66" s="1">
        <f>(Table2[[#This Row],[Close Price]]/Table2[[#This Row],[Current Week Low]])-1</f>
        <v>1.5445494000510651E-2</v>
      </c>
      <c r="AF66" s="1">
        <f>(Table2[[#This Row],[Current Week High]]/Table2[[#This Row],[Close Price]])-1</f>
        <v>1.2696417347580091E-2</v>
      </c>
      <c r="AG66" s="1">
        <f>(Table2[[#This Row],[Close Price]]/Table2[[#This Row],[Current Month Low]])-1</f>
        <v>3.8755843409678636E-2</v>
      </c>
      <c r="AH66" s="1">
        <f>(Table2[[#This Row],[Current Month High]]/Table2[[#This Row],[Close Price]])-1</f>
        <v>9.4531741043369033E-2</v>
      </c>
      <c r="AI66">
        <v>9.4531741043369006</v>
      </c>
      <c r="AJ66">
        <v>68.824278438030504</v>
      </c>
      <c r="AK66" t="str">
        <f>IF(AND(Table2[[#This Row],[20D EMA]]&gt;Table2[[#This Row],[50D EMA]],Table2[[#This Row],[50D EMA]]&gt;Table2[[#This Row],[200D EMA]]),"Uptrend","Downtrend/NoTrend")</f>
        <v>Uptrend</v>
      </c>
      <c r="AL66">
        <v>0.18</v>
      </c>
      <c r="AM66" t="s">
        <v>3148</v>
      </c>
      <c r="AN66">
        <v>0.47</v>
      </c>
      <c r="AO66" t="s">
        <v>3148</v>
      </c>
      <c r="AP66">
        <v>0.115773234241266</v>
      </c>
      <c r="AQ66">
        <f>(Table2[[#This Row],[Sharpe Ratio]]-AVERAGE(Table2[Sharpe Ratio]))/_xlfn.STDEV.P(Table2[Sharpe Ratio])</f>
        <v>0.69662617221563417</v>
      </c>
      <c r="AR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4.1352500042838525</v>
      </c>
      <c r="AS66">
        <f>_xlfn.RANK.AVG(Table2[[#This Row],[1Y Return vs Nifty Z-Score]],Table2[1Y Return vs Nifty Z-Score])</f>
        <v>185</v>
      </c>
      <c r="AT66">
        <f>_xlfn.RANK.AVG(Table2[[#This Row],[6M Return vs Nifty Z-Score]],Table2[6M Return vs Nifty Z-Score])</f>
        <v>52</v>
      </c>
      <c r="AU66">
        <f>_xlfn.RANK.AVG(Table2[[#This Row],[Sharpe Ratio Z-Score]],Table2[Sharpe Ratio Z-Score])</f>
        <v>175</v>
      </c>
      <c r="AV66">
        <f>(Table2[[#This Row],[Rank 1Y]]+Table2[[#This Row],[Rank 6M]]+Table2[[#This Row],[Rank Sharpe]])/3</f>
        <v>137.33333333333334</v>
      </c>
    </row>
    <row r="67" spans="1:48" x14ac:dyDescent="0.3">
      <c r="A67" t="s">
        <v>790</v>
      </c>
      <c r="B67" t="s">
        <v>791</v>
      </c>
      <c r="C67" t="s">
        <v>3104</v>
      </c>
      <c r="D67" t="s">
        <v>123</v>
      </c>
      <c r="E67">
        <v>18982.724976699999</v>
      </c>
      <c r="F67">
        <v>758.15</v>
      </c>
      <c r="G67">
        <v>24.847653456529699</v>
      </c>
      <c r="H67">
        <f>(Table2[[#This Row],[1Y Return vs Nifty]]-AVERAGE(Table2[1Y Return vs Nifty]))/_xlfn.STDEV.P(Table2[1Y Return vs Nifty])</f>
        <v>0.20838874952376099</v>
      </c>
      <c r="I67">
        <v>-7.0776446068645402</v>
      </c>
      <c r="J67">
        <f>(Table2[[#This Row],[1M Return vs Nifty]]-AVERAGE(Table2[1M Return vs Nifty]))/_xlfn.STDEV.P(Table2[1M Return vs Nifty])</f>
        <v>-0.61801213566084201</v>
      </c>
      <c r="K67">
        <v>40.113671518032199</v>
      </c>
      <c r="L67">
        <f>(Table2[[#This Row],[6M Return vs Nifty]]-AVERAGE(Table2[6M Return vs Nifty]))/_xlfn.STDEV.P(Table2[6M Return vs Nifty])</f>
        <v>1.3464187415254121</v>
      </c>
      <c r="M67">
        <v>-5.9627558753711201</v>
      </c>
      <c r="N67">
        <f>(Table2[[#This Row],[1W Return vs Nifty]]-AVERAGE(Table2[1W Return vs Nifty]))/_xlfn.STDEV.P(Table2[1W Return vs Nifty])</f>
        <v>-1.133757099819283</v>
      </c>
      <c r="O67">
        <v>846.25</v>
      </c>
      <c r="P67">
        <v>852.63102071045796</v>
      </c>
      <c r="Q67">
        <v>727.24091283102905</v>
      </c>
      <c r="R67">
        <v>16.058521321443401</v>
      </c>
      <c r="S67" s="1">
        <f>(Table2[[#This Row],[Close Price]]-Table2[[#This Row],[20D EMA]])/Table2[[#This Row],[20D EMA]]</f>
        <v>-0.10410635155096014</v>
      </c>
      <c r="T67" s="1">
        <f>(Table2[[#This Row],[Close Price]]-Table2[[#This Row],[50D EMA]])/Table2[[#This Row],[50D EMA]]</f>
        <v>-0.11081114622328815</v>
      </c>
      <c r="U67" s="1">
        <f>(Table2[[#This Row],[Close Price]]-Table2[[#This Row],[200D EMA]])/Table2[[#This Row],[200D EMA]]</f>
        <v>4.2501854094878881E-2</v>
      </c>
      <c r="V67">
        <v>0.46529107836938999</v>
      </c>
      <c r="W67">
        <v>755</v>
      </c>
      <c r="X67">
        <v>790</v>
      </c>
      <c r="Y67">
        <v>755</v>
      </c>
      <c r="Z67">
        <v>790</v>
      </c>
      <c r="AA67">
        <v>755</v>
      </c>
      <c r="AB67">
        <v>899</v>
      </c>
      <c r="AC67" s="1">
        <f>(Table2[[#This Row],[Close Price]]/Table2[[#This Row],[Day Low]])-1</f>
        <v>4.1721854304634931E-3</v>
      </c>
      <c r="AD67" s="1">
        <f>(Table2[[#This Row],[Day High]]/Table2[[#This Row],[Close Price]])-1</f>
        <v>4.2010156301523383E-2</v>
      </c>
      <c r="AE67" s="1">
        <f>(Table2[[#This Row],[Close Price]]/Table2[[#This Row],[Current Week Low]])-1</f>
        <v>4.1721854304634931E-3</v>
      </c>
      <c r="AF67" s="1">
        <f>(Table2[[#This Row],[Current Week High]]/Table2[[#This Row],[Close Price]])-1</f>
        <v>4.2010156301523383E-2</v>
      </c>
      <c r="AG67" s="1">
        <f>(Table2[[#This Row],[Close Price]]/Table2[[#This Row],[Current Month Low]])-1</f>
        <v>4.1721854304634931E-3</v>
      </c>
      <c r="AH67" s="1">
        <f>(Table2[[#This Row],[Current Month High]]/Table2[[#This Row],[Close Price]])-1</f>
        <v>0.18578117786717674</v>
      </c>
      <c r="AI67">
        <v>32.948624942293698</v>
      </c>
      <c r="AJ67">
        <v>59.241755933627303</v>
      </c>
      <c r="AK67" t="str">
        <f>IF(AND(Table2[[#This Row],[20D EMA]]&gt;Table2[[#This Row],[50D EMA]],Table2[[#This Row],[50D EMA]]&gt;Table2[[#This Row],[200D EMA]]),"Uptrend","Downtrend/NoTrend")</f>
        <v>Downtrend/NoTrend</v>
      </c>
      <c r="AL67">
        <v>0.02</v>
      </c>
      <c r="AM67" t="s">
        <v>3148</v>
      </c>
      <c r="AN67">
        <v>-10.39</v>
      </c>
      <c r="AO67" t="s">
        <v>3147</v>
      </c>
      <c r="AP67">
        <v>0.144560178990115</v>
      </c>
      <c r="AQ67">
        <f>(Table2[[#This Row],[Sharpe Ratio]]-AVERAGE(Table2[Sharpe Ratio]))/_xlfn.STDEV.P(Table2[Sharpe Ratio])</f>
        <v>1.0333715607239022</v>
      </c>
      <c r="AR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">
        <f>_xlfn.RANK.AVG(Table2[[#This Row],[1Y Return vs Nifty Z-Score]],Table2[1Y Return vs Nifty Z-Score])</f>
        <v>245</v>
      </c>
      <c r="AT67">
        <f>_xlfn.RANK.AVG(Table2[[#This Row],[6M Return vs Nifty Z-Score]],Table2[6M Return vs Nifty Z-Score])</f>
        <v>62</v>
      </c>
      <c r="AU67">
        <f>_xlfn.RANK.AVG(Table2[[#This Row],[Sharpe Ratio Z-Score]],Table2[Sharpe Ratio Z-Score])</f>
        <v>109</v>
      </c>
      <c r="AV67">
        <f>(Table2[[#This Row],[Rank 1Y]]+Table2[[#This Row],[Rank 6M]]+Table2[[#This Row],[Rank Sharpe]])/3</f>
        <v>138.66666666666666</v>
      </c>
    </row>
    <row r="68" spans="1:48" x14ac:dyDescent="0.3">
      <c r="A68" t="s">
        <v>309</v>
      </c>
      <c r="B68" t="s">
        <v>310</v>
      </c>
      <c r="C68" t="s">
        <v>3113</v>
      </c>
      <c r="D68" t="s">
        <v>282</v>
      </c>
      <c r="E68">
        <v>80870.164618495997</v>
      </c>
      <c r="F68">
        <v>59.26</v>
      </c>
      <c r="G68">
        <v>18.331727375839101</v>
      </c>
      <c r="H68">
        <f>(Table2[[#This Row],[1Y Return vs Nifty]]-AVERAGE(Table2[1Y Return vs Nifty]))/_xlfn.STDEV.P(Table2[1Y Return vs Nifty])</f>
        <v>7.3258504723144893E-2</v>
      </c>
      <c r="I68">
        <v>-16.525823945705401</v>
      </c>
      <c r="J68">
        <f>(Table2[[#This Row],[1M Return vs Nifty]]-AVERAGE(Table2[1M Return vs Nifty]))/_xlfn.STDEV.P(Table2[1M Return vs Nifty])</f>
        <v>-1.6879753857158319</v>
      </c>
      <c r="K68">
        <v>29.252506705286301</v>
      </c>
      <c r="L68">
        <f>(Table2[[#This Row],[6M Return vs Nifty]]-AVERAGE(Table2[6M Return vs Nifty]))/_xlfn.STDEV.P(Table2[6M Return vs Nifty])</f>
        <v>0.96050268955266838</v>
      </c>
      <c r="M68">
        <v>-1.1460907867248999</v>
      </c>
      <c r="N68">
        <f>(Table2[[#This Row],[1W Return vs Nifty]]-AVERAGE(Table2[1W Return vs Nifty]))/_xlfn.STDEV.P(Table2[1W Return vs Nifty])</f>
        <v>1.4703685165433958E-2</v>
      </c>
      <c r="O68">
        <v>64.92</v>
      </c>
      <c r="P68">
        <v>69.045457031524194</v>
      </c>
      <c r="Q68">
        <v>58.620028371023402</v>
      </c>
      <c r="R68">
        <v>38.118715762447898</v>
      </c>
      <c r="S68" s="1">
        <f>(Table2[[#This Row],[Close Price]]-Table2[[#This Row],[20D EMA]])/Table2[[#This Row],[20D EMA]]</f>
        <v>-8.7184226740603873E-2</v>
      </c>
      <c r="T68" s="1">
        <f>(Table2[[#This Row],[Close Price]]-Table2[[#This Row],[50D EMA]])/Table2[[#This Row],[50D EMA]]</f>
        <v>-0.14172484986313341</v>
      </c>
      <c r="U68" s="1">
        <f>(Table2[[#This Row],[Close Price]]-Table2[[#This Row],[200D EMA]])/Table2[[#This Row],[200D EMA]]</f>
        <v>1.0917286237495955E-2</v>
      </c>
      <c r="V68">
        <v>1.2815844336520801</v>
      </c>
      <c r="W68">
        <v>56.8</v>
      </c>
      <c r="X68">
        <v>59.56</v>
      </c>
      <c r="Y68">
        <v>56.8</v>
      </c>
      <c r="Z68">
        <v>59.56</v>
      </c>
      <c r="AA68">
        <v>53.45</v>
      </c>
      <c r="AB68">
        <v>69.849999999999994</v>
      </c>
      <c r="AC68" s="1">
        <f>(Table2[[#This Row],[Close Price]]/Table2[[#This Row],[Day Low]])-1</f>
        <v>4.3309859154929686E-2</v>
      </c>
      <c r="AD68" s="1">
        <f>(Table2[[#This Row],[Day High]]/Table2[[#This Row],[Close Price]])-1</f>
        <v>5.0624367195410969E-3</v>
      </c>
      <c r="AE68" s="1">
        <f>(Table2[[#This Row],[Close Price]]/Table2[[#This Row],[Current Week Low]])-1</f>
        <v>4.3309859154929686E-2</v>
      </c>
      <c r="AF68" s="1">
        <f>(Table2[[#This Row],[Current Week High]]/Table2[[#This Row],[Close Price]])-1</f>
        <v>5.0624367195410969E-3</v>
      </c>
      <c r="AG68" s="1">
        <f>(Table2[[#This Row],[Close Price]]/Table2[[#This Row],[Current Month Low]])-1</f>
        <v>0.10869971936389144</v>
      </c>
      <c r="AH68" s="1">
        <f>(Table2[[#This Row],[Current Month High]]/Table2[[#This Row],[Close Price]])-1</f>
        <v>0.17870401619979748</v>
      </c>
      <c r="AI68">
        <v>45.190685116436001</v>
      </c>
      <c r="AJ68">
        <v>74.808259587020601</v>
      </c>
      <c r="AK68" t="str">
        <f>IF(AND(Table2[[#This Row],[20D EMA]]&gt;Table2[[#This Row],[50D EMA]],Table2[[#This Row],[50D EMA]]&gt;Table2[[#This Row],[200D EMA]]),"Uptrend","Downtrend/NoTrend")</f>
        <v>Downtrend/NoTrend</v>
      </c>
      <c r="AL68">
        <v>-0.14000000000000001</v>
      </c>
      <c r="AM68" t="s">
        <v>3147</v>
      </c>
      <c r="AN68">
        <v>-13.02</v>
      </c>
      <c r="AO68" t="s">
        <v>3147</v>
      </c>
      <c r="AP68">
        <v>0.19663799806330201</v>
      </c>
      <c r="AQ68">
        <f>(Table2[[#This Row],[Sharpe Ratio]]-AVERAGE(Table2[Sharpe Ratio]))/_xlfn.STDEV.P(Table2[Sharpe Ratio])</f>
        <v>1.642570125193473</v>
      </c>
      <c r="AR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">
        <f>_xlfn.RANK.AVG(Table2[[#This Row],[1Y Return vs Nifty Z-Score]],Table2[1Y Return vs Nifty Z-Score])</f>
        <v>285</v>
      </c>
      <c r="AT68">
        <f>_xlfn.RANK.AVG(Table2[[#This Row],[6M Return vs Nifty Z-Score]],Table2[6M Return vs Nifty Z-Score])</f>
        <v>98</v>
      </c>
      <c r="AU68">
        <f>_xlfn.RANK.AVG(Table2[[#This Row],[Sharpe Ratio Z-Score]],Table2[Sharpe Ratio Z-Score])</f>
        <v>34</v>
      </c>
      <c r="AV68">
        <f>(Table2[[#This Row],[Rank 1Y]]+Table2[[#This Row],[Rank 6M]]+Table2[[#This Row],[Rank Sharpe]])/3</f>
        <v>139</v>
      </c>
    </row>
    <row r="69" spans="1:48" x14ac:dyDescent="0.3">
      <c r="A69" t="s">
        <v>739</v>
      </c>
      <c r="B69" t="s">
        <v>740</v>
      </c>
      <c r="C69" t="s">
        <v>3113</v>
      </c>
      <c r="D69" t="s">
        <v>114</v>
      </c>
      <c r="E69">
        <v>22355.690979635001</v>
      </c>
      <c r="F69">
        <v>804.05</v>
      </c>
      <c r="G69">
        <v>59.167931613578702</v>
      </c>
      <c r="H69">
        <f>(Table2[[#This Row],[1Y Return vs Nifty]]-AVERAGE(Table2[1Y Return vs Nifty]))/_xlfn.STDEV.P(Table2[1Y Return vs Nifty])</f>
        <v>0.92013831996943085</v>
      </c>
      <c r="I69">
        <v>-5.2628425189139598</v>
      </c>
      <c r="J69">
        <f>(Table2[[#This Row],[1M Return vs Nifty]]-AVERAGE(Table2[1M Return vs Nifty]))/_xlfn.STDEV.P(Table2[1M Return vs Nifty])</f>
        <v>-0.41249407015930284</v>
      </c>
      <c r="K69">
        <v>21.9323578774199</v>
      </c>
      <c r="L69">
        <f>(Table2[[#This Row],[6M Return vs Nifty]]-AVERAGE(Table2[6M Return vs Nifty]))/_xlfn.STDEV.P(Table2[6M Return vs Nifty])</f>
        <v>0.70040508637589571</v>
      </c>
      <c r="M69">
        <v>3.2554758606490899</v>
      </c>
      <c r="N69">
        <f>(Table2[[#This Row],[1W Return vs Nifty]]-AVERAGE(Table2[1W Return vs Nifty]))/_xlfn.STDEV.P(Table2[1W Return vs Nifty])</f>
        <v>1.0641905384077994</v>
      </c>
      <c r="O69">
        <v>835.83</v>
      </c>
      <c r="P69">
        <v>839.55165020453501</v>
      </c>
      <c r="Q69">
        <v>725.34285650164497</v>
      </c>
      <c r="R69">
        <v>38.546187176035701</v>
      </c>
      <c r="S69" s="1">
        <f>(Table2[[#This Row],[Close Price]]-Table2[[#This Row],[20D EMA]])/Table2[[#This Row],[20D EMA]]</f>
        <v>-3.8022085830850871E-2</v>
      </c>
      <c r="T69" s="1">
        <f>(Table2[[#This Row],[Close Price]]-Table2[[#This Row],[50D EMA]])/Table2[[#This Row],[50D EMA]]</f>
        <v>-4.2286439667989451E-2</v>
      </c>
      <c r="U69" s="1">
        <f>(Table2[[#This Row],[Close Price]]-Table2[[#This Row],[200D EMA]])/Table2[[#This Row],[200D EMA]]</f>
        <v>0.10851026213722212</v>
      </c>
      <c r="V69">
        <v>0.42677143053879202</v>
      </c>
      <c r="W69">
        <v>799.15</v>
      </c>
      <c r="X69">
        <v>829</v>
      </c>
      <c r="Y69">
        <v>799.15</v>
      </c>
      <c r="Z69">
        <v>829</v>
      </c>
      <c r="AA69">
        <v>778.65</v>
      </c>
      <c r="AB69">
        <v>889.3</v>
      </c>
      <c r="AC69" s="1">
        <f>(Table2[[#This Row],[Close Price]]/Table2[[#This Row],[Day Low]])-1</f>
        <v>6.1315147344052079E-3</v>
      </c>
      <c r="AD69" s="1">
        <f>(Table2[[#This Row],[Day High]]/Table2[[#This Row],[Close Price]])-1</f>
        <v>3.1030408556681932E-2</v>
      </c>
      <c r="AE69" s="1">
        <f>(Table2[[#This Row],[Close Price]]/Table2[[#This Row],[Current Week Low]])-1</f>
        <v>6.1315147344052079E-3</v>
      </c>
      <c r="AF69" s="1">
        <f>(Table2[[#This Row],[Current Week High]]/Table2[[#This Row],[Close Price]])-1</f>
        <v>3.1030408556681932E-2</v>
      </c>
      <c r="AG69" s="1">
        <f>(Table2[[#This Row],[Close Price]]/Table2[[#This Row],[Current Month Low]])-1</f>
        <v>3.262056122776591E-2</v>
      </c>
      <c r="AH69" s="1">
        <f>(Table2[[#This Row],[Current Month High]]/Table2[[#This Row],[Close Price]])-1</f>
        <v>0.10602574466762027</v>
      </c>
      <c r="AI69">
        <v>19.010011815185599</v>
      </c>
      <c r="AJ69">
        <v>82.076539855072397</v>
      </c>
      <c r="AK69" t="str">
        <f>IF(AND(Table2[[#This Row],[20D EMA]]&gt;Table2[[#This Row],[50D EMA]],Table2[[#This Row],[50D EMA]]&gt;Table2[[#This Row],[200D EMA]]),"Uptrend","Downtrend/NoTrend")</f>
        <v>Downtrend/NoTrend</v>
      </c>
      <c r="AL69">
        <v>7.0000000000000007E-2</v>
      </c>
      <c r="AM69" t="s">
        <v>3148</v>
      </c>
      <c r="AN69">
        <v>-4.0199999999999996</v>
      </c>
      <c r="AO69" t="s">
        <v>3147</v>
      </c>
      <c r="AP69">
        <v>0.113444933084382</v>
      </c>
      <c r="AQ69">
        <f>(Table2[[#This Row],[Sharpe Ratio]]-AVERAGE(Table2[Sharpe Ratio]))/_xlfn.STDEV.P(Table2[Sharpe Ratio])</f>
        <v>0.66939005235367832</v>
      </c>
      <c r="AR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">
        <f>_xlfn.RANK.AVG(Table2[[#This Row],[1Y Return vs Nifty Z-Score]],Table2[1Y Return vs Nifty Z-Score])</f>
        <v>103</v>
      </c>
      <c r="AT69">
        <f>_xlfn.RANK.AVG(Table2[[#This Row],[6M Return vs Nifty Z-Score]],Table2[6M Return vs Nifty Z-Score])</f>
        <v>140</v>
      </c>
      <c r="AU69">
        <f>_xlfn.RANK.AVG(Table2[[#This Row],[Sharpe Ratio Z-Score]],Table2[Sharpe Ratio Z-Score])</f>
        <v>182</v>
      </c>
      <c r="AV69">
        <f>(Table2[[#This Row],[Rank 1Y]]+Table2[[#This Row],[Rank 6M]]+Table2[[#This Row],[Rank Sharpe]])/3</f>
        <v>141.66666666666666</v>
      </c>
    </row>
    <row r="70" spans="1:48" x14ac:dyDescent="0.3">
      <c r="A70" t="s">
        <v>905</v>
      </c>
      <c r="B70" t="s">
        <v>906</v>
      </c>
      <c r="C70" t="s">
        <v>3114</v>
      </c>
      <c r="D70" t="s">
        <v>719</v>
      </c>
      <c r="E70">
        <v>15941.0901447</v>
      </c>
      <c r="F70">
        <v>387.45</v>
      </c>
      <c r="G70">
        <v>25.974257113473001</v>
      </c>
      <c r="H70">
        <f>(Table2[[#This Row],[1Y Return vs Nifty]]-AVERAGE(Table2[1Y Return vs Nifty]))/_xlfn.STDEV.P(Table2[1Y Return vs Nifty])</f>
        <v>0.23175276962938546</v>
      </c>
      <c r="I70">
        <v>8.2977440098274098</v>
      </c>
      <c r="J70">
        <f>(Table2[[#This Row],[1M Return vs Nifty]]-AVERAGE(Table2[1M Return vs Nifty]))/_xlfn.STDEV.P(Table2[1M Return vs Nifty])</f>
        <v>1.1231805518598947</v>
      </c>
      <c r="K70">
        <v>18.060445941301101</v>
      </c>
      <c r="L70">
        <f>(Table2[[#This Row],[6M Return vs Nifty]]-AVERAGE(Table2[6M Return vs Nifty]))/_xlfn.STDEV.P(Table2[6M Return vs Nifty])</f>
        <v>0.56282932965599197</v>
      </c>
      <c r="M70">
        <v>-2.5936990389906098</v>
      </c>
      <c r="N70">
        <f>(Table2[[#This Row],[1W Return vs Nifty]]-AVERAGE(Table2[1W Return vs Nifty]))/_xlfn.STDEV.P(Table2[1W Return vs Nifty])</f>
        <v>-0.330456561426405</v>
      </c>
      <c r="O70">
        <v>394.13</v>
      </c>
      <c r="P70">
        <v>389.80569122447503</v>
      </c>
      <c r="Q70">
        <v>359.95254291241702</v>
      </c>
      <c r="R70">
        <v>42.411142811323103</v>
      </c>
      <c r="S70" s="1">
        <f>(Table2[[#This Row],[Close Price]]-Table2[[#This Row],[20D EMA]])/Table2[[#This Row],[20D EMA]]</f>
        <v>-1.6948722502727543E-2</v>
      </c>
      <c r="T70" s="1">
        <f>(Table2[[#This Row],[Close Price]]-Table2[[#This Row],[50D EMA]])/Table2[[#This Row],[50D EMA]]</f>
        <v>-6.0432448204520454E-3</v>
      </c>
      <c r="U70" s="1">
        <f>(Table2[[#This Row],[Close Price]]-Table2[[#This Row],[200D EMA]])/Table2[[#This Row],[200D EMA]]</f>
        <v>7.6391895623511688E-2</v>
      </c>
      <c r="V70">
        <v>0.76219681543891904</v>
      </c>
      <c r="W70">
        <v>378.55</v>
      </c>
      <c r="X70">
        <v>390.65</v>
      </c>
      <c r="Y70">
        <v>378.55</v>
      </c>
      <c r="Z70">
        <v>390.65</v>
      </c>
      <c r="AA70">
        <v>378.55</v>
      </c>
      <c r="AB70">
        <v>436</v>
      </c>
      <c r="AC70" s="1">
        <f>(Table2[[#This Row],[Close Price]]/Table2[[#This Row],[Day Low]])-1</f>
        <v>2.3510764760269476E-2</v>
      </c>
      <c r="AD70" s="1">
        <f>(Table2[[#This Row],[Day High]]/Table2[[#This Row],[Close Price]])-1</f>
        <v>8.25913021034963E-3</v>
      </c>
      <c r="AE70" s="1">
        <f>(Table2[[#This Row],[Close Price]]/Table2[[#This Row],[Current Week Low]])-1</f>
        <v>2.3510764760269476E-2</v>
      </c>
      <c r="AF70" s="1">
        <f>(Table2[[#This Row],[Current Week High]]/Table2[[#This Row],[Close Price]])-1</f>
        <v>8.25913021034963E-3</v>
      </c>
      <c r="AG70" s="1">
        <f>(Table2[[#This Row],[Close Price]]/Table2[[#This Row],[Current Month Low]])-1</f>
        <v>2.3510764760269476E-2</v>
      </c>
      <c r="AH70" s="1">
        <f>(Table2[[#This Row],[Current Month High]]/Table2[[#This Row],[Close Price]])-1</f>
        <v>0.1253064911601498</v>
      </c>
      <c r="AI70">
        <v>22.441605368434601</v>
      </c>
      <c r="AJ70">
        <v>50.349243306169903</v>
      </c>
      <c r="AK70" t="str">
        <f>IF(AND(Table2[[#This Row],[20D EMA]]&gt;Table2[[#This Row],[50D EMA]],Table2[[#This Row],[50D EMA]]&gt;Table2[[#This Row],[200D EMA]]),"Uptrend","Downtrend/NoTrend")</f>
        <v>Uptrend</v>
      </c>
      <c r="AL70">
        <v>-7.0000000000000007E-2</v>
      </c>
      <c r="AM70" t="s">
        <v>3147</v>
      </c>
      <c r="AN70">
        <v>1.72</v>
      </c>
      <c r="AO70" t="s">
        <v>3148</v>
      </c>
      <c r="AP70">
        <v>0.20817063503663399</v>
      </c>
      <c r="AQ70">
        <f>(Table2[[#This Row],[Sharpe Ratio]]-AVERAGE(Table2[Sharpe Ratio]))/_xlfn.STDEV.P(Table2[Sharpe Ratio])</f>
        <v>1.7774771933798168</v>
      </c>
      <c r="AR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3.3647832830986841</v>
      </c>
      <c r="AS70">
        <f>_xlfn.RANK.AVG(Table2[[#This Row],[1Y Return vs Nifty Z-Score]],Table2[1Y Return vs Nifty Z-Score])</f>
        <v>239</v>
      </c>
      <c r="AT70">
        <f>_xlfn.RANK.AVG(Table2[[#This Row],[6M Return vs Nifty Z-Score]],Table2[6M Return vs Nifty Z-Score])</f>
        <v>163</v>
      </c>
      <c r="AU70">
        <f>_xlfn.RANK.AVG(Table2[[#This Row],[Sharpe Ratio Z-Score]],Table2[Sharpe Ratio Z-Score])</f>
        <v>23</v>
      </c>
      <c r="AV70">
        <f>(Table2[[#This Row],[Rank 1Y]]+Table2[[#This Row],[Rank 6M]]+Table2[[#This Row],[Rank Sharpe]])/3</f>
        <v>141.66666666666666</v>
      </c>
    </row>
    <row r="71" spans="1:48" x14ac:dyDescent="0.3">
      <c r="A71" t="s">
        <v>1527</v>
      </c>
      <c r="B71" t="s">
        <v>1528</v>
      </c>
      <c r="C71" t="s">
        <v>3110</v>
      </c>
      <c r="D71" t="s">
        <v>411</v>
      </c>
      <c r="E71">
        <v>6320.4522237350002</v>
      </c>
      <c r="F71">
        <v>203.45</v>
      </c>
      <c r="G71">
        <v>61.181295598757998</v>
      </c>
      <c r="H71">
        <f>(Table2[[#This Row],[1Y Return vs Nifty]]-AVERAGE(Table2[1Y Return vs Nifty]))/_xlfn.STDEV.P(Table2[1Y Return vs Nifty])</f>
        <v>0.96189237991745091</v>
      </c>
      <c r="I71">
        <v>3.99791839819463</v>
      </c>
      <c r="J71">
        <f>(Table2[[#This Row],[1M Return vs Nifty]]-AVERAGE(Table2[1M Return vs Nifty]))/_xlfn.STDEV.P(Table2[1M Return vs Nifty])</f>
        <v>0.6362448977937939</v>
      </c>
      <c r="K71">
        <v>10.1679284511752</v>
      </c>
      <c r="L71">
        <f>(Table2[[#This Row],[6M Return vs Nifty]]-AVERAGE(Table2[6M Return vs Nifty]))/_xlfn.STDEV.P(Table2[6M Return vs Nifty])</f>
        <v>0.28239447368724524</v>
      </c>
      <c r="M71">
        <v>1.84642063449087</v>
      </c>
      <c r="N71">
        <f>(Table2[[#This Row],[1W Return vs Nifty]]-AVERAGE(Table2[1W Return vs Nifty]))/_xlfn.STDEV.P(Table2[1W Return vs Nifty])</f>
        <v>0.72822267654939621</v>
      </c>
      <c r="O71">
        <v>209.96</v>
      </c>
      <c r="P71">
        <v>211.55227695216101</v>
      </c>
      <c r="Q71">
        <v>190.70047412794801</v>
      </c>
      <c r="R71">
        <v>24.9312463893584</v>
      </c>
      <c r="S71" s="1">
        <f>(Table2[[#This Row],[Close Price]]-Table2[[#This Row],[20D EMA]])/Table2[[#This Row],[20D EMA]]</f>
        <v>-3.1005905886835678E-2</v>
      </c>
      <c r="T71" s="1">
        <f>(Table2[[#This Row],[Close Price]]-Table2[[#This Row],[50D EMA]])/Table2[[#This Row],[50D EMA]]</f>
        <v>-3.8299171575417332E-2</v>
      </c>
      <c r="U71" s="1">
        <f>(Table2[[#This Row],[Close Price]]-Table2[[#This Row],[200D EMA]])/Table2[[#This Row],[200D EMA]]</f>
        <v>6.685628827276982E-2</v>
      </c>
      <c r="V71">
        <v>1.0590313397648801</v>
      </c>
      <c r="W71">
        <v>202</v>
      </c>
      <c r="X71">
        <v>206.85</v>
      </c>
      <c r="Y71">
        <v>202</v>
      </c>
      <c r="Z71">
        <v>206.85</v>
      </c>
      <c r="AA71">
        <v>202</v>
      </c>
      <c r="AB71">
        <v>215.66</v>
      </c>
      <c r="AC71" s="1">
        <f>(Table2[[#This Row],[Close Price]]/Table2[[#This Row],[Day Low]])-1</f>
        <v>7.1782178217820736E-3</v>
      </c>
      <c r="AD71" s="1">
        <f>(Table2[[#This Row],[Day High]]/Table2[[#This Row],[Close Price]])-1</f>
        <v>1.6711722782010385E-2</v>
      </c>
      <c r="AE71" s="1">
        <f>(Table2[[#This Row],[Close Price]]/Table2[[#This Row],[Current Week Low]])-1</f>
        <v>7.1782178217820736E-3</v>
      </c>
      <c r="AF71" s="1">
        <f>(Table2[[#This Row],[Current Week High]]/Table2[[#This Row],[Close Price]])-1</f>
        <v>1.6711722782010385E-2</v>
      </c>
      <c r="AG71" s="1">
        <f>(Table2[[#This Row],[Close Price]]/Table2[[#This Row],[Current Month Low]])-1</f>
        <v>7.1782178217820736E-3</v>
      </c>
      <c r="AH71" s="1">
        <f>(Table2[[#This Row],[Current Month High]]/Table2[[#This Row],[Close Price]])-1</f>
        <v>6.001474563774889E-2</v>
      </c>
      <c r="AI71">
        <v>12.882772179896699</v>
      </c>
      <c r="AJ71">
        <v>81.327985739750403</v>
      </c>
      <c r="AK71" t="str">
        <f>IF(AND(Table2[[#This Row],[20D EMA]]&gt;Table2[[#This Row],[50D EMA]],Table2[[#This Row],[50D EMA]]&gt;Table2[[#This Row],[200D EMA]]),"Uptrend","Downtrend/NoTrend")</f>
        <v>Downtrend/NoTrend</v>
      </c>
      <c r="AL71">
        <v>0.1</v>
      </c>
      <c r="AM71" t="s">
        <v>3148</v>
      </c>
      <c r="AN71">
        <v>-4.28</v>
      </c>
      <c r="AO71" t="s">
        <v>3147</v>
      </c>
      <c r="AP71">
        <v>0.14346829222842</v>
      </c>
      <c r="AQ71">
        <f>(Table2[[#This Row],[Sharpe Ratio]]-AVERAGE(Table2[Sharpe Ratio]))/_xlfn.STDEV.P(Table2[Sharpe Ratio])</f>
        <v>1.0205988321491299</v>
      </c>
      <c r="AR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">
        <f>_xlfn.RANK.AVG(Table2[[#This Row],[1Y Return vs Nifty Z-Score]],Table2[1Y Return vs Nifty Z-Score])</f>
        <v>98</v>
      </c>
      <c r="AT71">
        <f>_xlfn.RANK.AVG(Table2[[#This Row],[6M Return vs Nifty Z-Score]],Table2[6M Return vs Nifty Z-Score])</f>
        <v>221</v>
      </c>
      <c r="AU71">
        <f>_xlfn.RANK.AVG(Table2[[#This Row],[Sharpe Ratio Z-Score]],Table2[Sharpe Ratio Z-Score])</f>
        <v>110</v>
      </c>
      <c r="AV71">
        <f>(Table2[[#This Row],[Rank 1Y]]+Table2[[#This Row],[Rank 6M]]+Table2[[#This Row],[Rank Sharpe]])/3</f>
        <v>143</v>
      </c>
    </row>
    <row r="72" spans="1:48" x14ac:dyDescent="0.3">
      <c r="A72" t="s">
        <v>1673</v>
      </c>
      <c r="B72" t="s">
        <v>1674</v>
      </c>
      <c r="C72" t="s">
        <v>3103</v>
      </c>
      <c r="D72" t="s">
        <v>953</v>
      </c>
      <c r="E72">
        <v>5173.3250437050001</v>
      </c>
      <c r="F72">
        <v>602.54999999999995</v>
      </c>
      <c r="G72">
        <v>76.6619781301317</v>
      </c>
      <c r="H72">
        <f>(Table2[[#This Row],[1Y Return vs Nifty]]-AVERAGE(Table2[1Y Return vs Nifty]))/_xlfn.STDEV.P(Table2[1Y Return vs Nifty])</f>
        <v>1.2829378298258447</v>
      </c>
      <c r="I72">
        <v>-5.6310425859986397</v>
      </c>
      <c r="J72">
        <f>(Table2[[#This Row],[1M Return vs Nifty]]-AVERAGE(Table2[1M Return vs Nifty]))/_xlfn.STDEV.P(Table2[1M Return vs Nifty])</f>
        <v>-0.45419104968517221</v>
      </c>
      <c r="K72">
        <v>119.01980015732001</v>
      </c>
      <c r="L72">
        <f>(Table2[[#This Row],[6M Return vs Nifty]]-AVERAGE(Table2[6M Return vs Nifty]))/_xlfn.STDEV.P(Table2[6M Return vs Nifty])</f>
        <v>4.1500905544411015</v>
      </c>
      <c r="M72">
        <v>-2.9700395318475001</v>
      </c>
      <c r="N72">
        <f>(Table2[[#This Row],[1W Return vs Nifty]]-AVERAGE(Table2[1W Return vs Nifty]))/_xlfn.STDEV.P(Table2[1W Return vs Nifty])</f>
        <v>-0.42018924781698774</v>
      </c>
      <c r="O72">
        <v>655.93</v>
      </c>
      <c r="P72">
        <v>645.353824386714</v>
      </c>
      <c r="Q72">
        <v>483.61026824135598</v>
      </c>
      <c r="R72">
        <v>32.6830462595114</v>
      </c>
      <c r="S72" s="1">
        <f>(Table2[[#This Row],[Close Price]]-Table2[[#This Row],[20D EMA]])/Table2[[#This Row],[20D EMA]]</f>
        <v>-8.1380635128748491E-2</v>
      </c>
      <c r="T72" s="1">
        <f>(Table2[[#This Row],[Close Price]]-Table2[[#This Row],[50D EMA]])/Table2[[#This Row],[50D EMA]]</f>
        <v>-6.6326134237123233E-2</v>
      </c>
      <c r="U72" s="1">
        <f>(Table2[[#This Row],[Close Price]]-Table2[[#This Row],[200D EMA]])/Table2[[#This Row],[200D EMA]]</f>
        <v>0.24594128696060807</v>
      </c>
      <c r="V72">
        <v>0.16859617851620601</v>
      </c>
      <c r="W72">
        <v>599.79999999999995</v>
      </c>
      <c r="X72">
        <v>630</v>
      </c>
      <c r="Y72">
        <v>599.79999999999995</v>
      </c>
      <c r="Z72">
        <v>630</v>
      </c>
      <c r="AA72">
        <v>579.6</v>
      </c>
      <c r="AB72">
        <v>711</v>
      </c>
      <c r="AC72" s="1">
        <f>(Table2[[#This Row],[Close Price]]/Table2[[#This Row],[Day Low]])-1</f>
        <v>4.5848616205401704E-3</v>
      </c>
      <c r="AD72" s="1">
        <f>(Table2[[#This Row],[Day High]]/Table2[[#This Row],[Close Price]])-1</f>
        <v>4.5556385362210738E-2</v>
      </c>
      <c r="AE72" s="1">
        <f>(Table2[[#This Row],[Close Price]]/Table2[[#This Row],[Current Week Low]])-1</f>
        <v>4.5848616205401704E-3</v>
      </c>
      <c r="AF72" s="1">
        <f>(Table2[[#This Row],[Current Week High]]/Table2[[#This Row],[Close Price]])-1</f>
        <v>4.5556385362210738E-2</v>
      </c>
      <c r="AG72" s="1">
        <f>(Table2[[#This Row],[Close Price]]/Table2[[#This Row],[Current Month Low]])-1</f>
        <v>3.9596273291925277E-2</v>
      </c>
      <c r="AH72" s="1">
        <f>(Table2[[#This Row],[Current Month High]]/Table2[[#This Row],[Close Price]])-1</f>
        <v>0.17998506348020915</v>
      </c>
      <c r="AI72">
        <v>45.017011036428499</v>
      </c>
      <c r="AJ72">
        <v>179.21686746987899</v>
      </c>
      <c r="AK72" t="str">
        <f>IF(AND(Table2[[#This Row],[20D EMA]]&gt;Table2[[#This Row],[50D EMA]],Table2[[#This Row],[50D EMA]]&gt;Table2[[#This Row],[200D EMA]]),"Uptrend","Downtrend/NoTrend")</f>
        <v>Uptrend</v>
      </c>
      <c r="AL72">
        <v>7.0000000000000007E-2</v>
      </c>
      <c r="AM72" t="s">
        <v>3148</v>
      </c>
      <c r="AN72">
        <v>-11.85</v>
      </c>
      <c r="AO72" t="s">
        <v>3147</v>
      </c>
      <c r="AP72">
        <v>5.5581115842076E-2</v>
      </c>
      <c r="AQ72">
        <f>(Table2[[#This Row],[Sharpe Ratio]]-AVERAGE(Table2[Sharpe Ratio]))/_xlfn.STDEV.P(Table2[Sharpe Ratio])</f>
        <v>-7.4922562008216355E-3</v>
      </c>
      <c r="AR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4.5511558305639648</v>
      </c>
      <c r="AS72">
        <f>_xlfn.RANK.AVG(Table2[[#This Row],[1Y Return vs Nifty Z-Score]],Table2[1Y Return vs Nifty Z-Score])</f>
        <v>72</v>
      </c>
      <c r="AT72">
        <f>_xlfn.RANK.AVG(Table2[[#This Row],[6M Return vs Nifty Z-Score]],Table2[6M Return vs Nifty Z-Score])</f>
        <v>6</v>
      </c>
      <c r="AU72">
        <f>_xlfn.RANK.AVG(Table2[[#This Row],[Sharpe Ratio Z-Score]],Table2[Sharpe Ratio Z-Score])</f>
        <v>354</v>
      </c>
      <c r="AV72">
        <f>(Table2[[#This Row],[Rank 1Y]]+Table2[[#This Row],[Rank 6M]]+Table2[[#This Row],[Rank Sharpe]])/3</f>
        <v>144</v>
      </c>
    </row>
    <row r="73" spans="1:48" x14ac:dyDescent="0.3">
      <c r="A73" t="s">
        <v>1507</v>
      </c>
      <c r="B73" t="s">
        <v>1508</v>
      </c>
      <c r="C73" t="s">
        <v>3113</v>
      </c>
      <c r="D73" t="s">
        <v>178</v>
      </c>
      <c r="E73">
        <v>6433.20297828</v>
      </c>
      <c r="F73">
        <v>411.9</v>
      </c>
      <c r="G73">
        <v>28.553021790186101</v>
      </c>
      <c r="H73">
        <f>(Table2[[#This Row],[1Y Return vs Nifty]]-AVERAGE(Table2[1Y Return vs Nifty]))/_xlfn.STDEV.P(Table2[1Y Return vs Nifty])</f>
        <v>0.28523236680899156</v>
      </c>
      <c r="I73">
        <v>6.6367382455636097</v>
      </c>
      <c r="J73">
        <f>(Table2[[#This Row],[1M Return vs Nifty]]-AVERAGE(Table2[1M Return vs Nifty]))/_xlfn.STDEV.P(Table2[1M Return vs Nifty])</f>
        <v>0.93507921908927827</v>
      </c>
      <c r="K73">
        <v>20.054126951190899</v>
      </c>
      <c r="L73">
        <f>(Table2[[#This Row],[6M Return vs Nifty]]-AVERAGE(Table2[6M Return vs Nifty]))/_xlfn.STDEV.P(Table2[6M Return vs Nifty])</f>
        <v>0.63366827902234324</v>
      </c>
      <c r="M73">
        <v>1.0541488210024399</v>
      </c>
      <c r="N73">
        <f>(Table2[[#This Row],[1W Return vs Nifty]]-AVERAGE(Table2[1W Return vs Nifty]))/_xlfn.STDEV.P(Table2[1W Return vs Nifty])</f>
        <v>0.53931747095705052</v>
      </c>
      <c r="O73">
        <v>409.84</v>
      </c>
      <c r="P73">
        <v>406.27611208612302</v>
      </c>
      <c r="Q73">
        <v>362.79564143164498</v>
      </c>
      <c r="R73">
        <v>50.776910330802302</v>
      </c>
      <c r="S73" s="1">
        <f>(Table2[[#This Row],[Close Price]]-Table2[[#This Row],[20D EMA]])/Table2[[#This Row],[20D EMA]]</f>
        <v>5.0263517470232342E-3</v>
      </c>
      <c r="T73" s="1">
        <f>(Table2[[#This Row],[Close Price]]-Table2[[#This Row],[50D EMA]])/Table2[[#This Row],[50D EMA]]</f>
        <v>1.3842526662470364E-2</v>
      </c>
      <c r="U73" s="1">
        <f>(Table2[[#This Row],[Close Price]]-Table2[[#This Row],[200D EMA]])/Table2[[#This Row],[200D EMA]]</f>
        <v>0.1353499131758639</v>
      </c>
      <c r="V73">
        <v>1.3158975097785901</v>
      </c>
      <c r="W73">
        <v>400.5</v>
      </c>
      <c r="X73">
        <v>416.95</v>
      </c>
      <c r="Y73">
        <v>400.5</v>
      </c>
      <c r="Z73">
        <v>416.95</v>
      </c>
      <c r="AA73">
        <v>400.05</v>
      </c>
      <c r="AB73">
        <v>451.9</v>
      </c>
      <c r="AC73" s="1">
        <f>(Table2[[#This Row],[Close Price]]/Table2[[#This Row],[Day Low]])-1</f>
        <v>2.8464419475655367E-2</v>
      </c>
      <c r="AD73" s="1">
        <f>(Table2[[#This Row],[Day High]]/Table2[[#This Row],[Close Price]])-1</f>
        <v>1.226025734401559E-2</v>
      </c>
      <c r="AE73" s="1">
        <f>(Table2[[#This Row],[Close Price]]/Table2[[#This Row],[Current Week Low]])-1</f>
        <v>2.8464419475655367E-2</v>
      </c>
      <c r="AF73" s="1">
        <f>(Table2[[#This Row],[Current Week High]]/Table2[[#This Row],[Close Price]])-1</f>
        <v>1.226025734401559E-2</v>
      </c>
      <c r="AG73" s="1">
        <f>(Table2[[#This Row],[Close Price]]/Table2[[#This Row],[Current Month Low]])-1</f>
        <v>2.9621297337832697E-2</v>
      </c>
      <c r="AH73" s="1">
        <f>(Table2[[#This Row],[Current Month High]]/Table2[[#This Row],[Close Price]])-1</f>
        <v>9.7110949259529011E-2</v>
      </c>
      <c r="AI73">
        <v>9.7110949259528994</v>
      </c>
      <c r="AJ73">
        <v>60.303561004086397</v>
      </c>
      <c r="AK73" t="str">
        <f>IF(AND(Table2[[#This Row],[20D EMA]]&gt;Table2[[#This Row],[50D EMA]],Table2[[#This Row],[50D EMA]]&gt;Table2[[#This Row],[200D EMA]]),"Uptrend","Downtrend/NoTrend")</f>
        <v>Uptrend</v>
      </c>
      <c r="AL73">
        <v>0.09</v>
      </c>
      <c r="AM73" t="s">
        <v>3148</v>
      </c>
      <c r="AN73">
        <v>4.8600000000000003</v>
      </c>
      <c r="AO73" t="s">
        <v>3148</v>
      </c>
      <c r="AP73">
        <v>0.16678150811642301</v>
      </c>
      <c r="AQ73">
        <f>(Table2[[#This Row],[Sharpe Ratio]]-AVERAGE(Table2[Sharpe Ratio]))/_xlfn.STDEV.P(Table2[Sharpe Ratio])</f>
        <v>1.2933133563918109</v>
      </c>
      <c r="AR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3.6866106922694746</v>
      </c>
      <c r="AS73">
        <f>_xlfn.RANK.AVG(Table2[[#This Row],[1Y Return vs Nifty Z-Score]],Table2[1Y Return vs Nifty Z-Score])</f>
        <v>219</v>
      </c>
      <c r="AT73">
        <f>_xlfn.RANK.AVG(Table2[[#This Row],[6M Return vs Nifty Z-Score]],Table2[6M Return vs Nifty Z-Score])</f>
        <v>153</v>
      </c>
      <c r="AU73">
        <f>_xlfn.RANK.AVG(Table2[[#This Row],[Sharpe Ratio Z-Score]],Table2[Sharpe Ratio Z-Score])</f>
        <v>62</v>
      </c>
      <c r="AV73">
        <f>(Table2[[#This Row],[Rank 1Y]]+Table2[[#This Row],[Rank 6M]]+Table2[[#This Row],[Rank Sharpe]])/3</f>
        <v>144.66666666666666</v>
      </c>
    </row>
    <row r="74" spans="1:48" x14ac:dyDescent="0.3">
      <c r="A74" t="s">
        <v>566</v>
      </c>
      <c r="B74" t="s">
        <v>567</v>
      </c>
      <c r="C74" t="s">
        <v>3106</v>
      </c>
      <c r="D74" t="s">
        <v>51</v>
      </c>
      <c r="E74">
        <v>33226.642836874998</v>
      </c>
      <c r="F74">
        <v>251.75</v>
      </c>
      <c r="G74">
        <v>97.232365536899906</v>
      </c>
      <c r="H74">
        <f>(Table2[[#This Row],[1Y Return vs Nifty]]-AVERAGE(Table2[1Y Return vs Nifty]))/_xlfn.STDEV.P(Table2[1Y Return vs Nifty])</f>
        <v>1.7095358991559206</v>
      </c>
      <c r="I74">
        <v>21.276648718873702</v>
      </c>
      <c r="J74">
        <f>(Table2[[#This Row],[1M Return vs Nifty]]-AVERAGE(Table2[1M Return vs Nifty]))/_xlfn.STDEV.P(Table2[1M Return vs Nifty])</f>
        <v>2.5929823588129888</v>
      </c>
      <c r="K74">
        <v>68.646407944711797</v>
      </c>
      <c r="L74">
        <f>(Table2[[#This Row],[6M Return vs Nifty]]-AVERAGE(Table2[6M Return vs Nifty]))/_xlfn.STDEV.P(Table2[6M Return vs Nifty])</f>
        <v>2.3602364290022706</v>
      </c>
      <c r="M74">
        <v>-4.6172744878242202</v>
      </c>
      <c r="N74">
        <f>(Table2[[#This Row],[1W Return vs Nifty]]-AVERAGE(Table2[1W Return vs Nifty]))/_xlfn.STDEV.P(Table2[1W Return vs Nifty])</f>
        <v>-0.81294745619950115</v>
      </c>
      <c r="O74">
        <v>257.73</v>
      </c>
      <c r="P74">
        <v>238.271482925416</v>
      </c>
      <c r="Q74">
        <v>185.013603664534</v>
      </c>
      <c r="R74">
        <v>41.5122313240173</v>
      </c>
      <c r="S74" s="1">
        <f>(Table2[[#This Row],[Close Price]]-Table2[[#This Row],[20D EMA]])/Table2[[#This Row],[20D EMA]]</f>
        <v>-2.3202576339580248E-2</v>
      </c>
      <c r="T74" s="1">
        <f>(Table2[[#This Row],[Close Price]]-Table2[[#This Row],[50D EMA]])/Table2[[#This Row],[50D EMA]]</f>
        <v>5.6567898554620848E-2</v>
      </c>
      <c r="U74" s="1">
        <f>(Table2[[#This Row],[Close Price]]-Table2[[#This Row],[200D EMA]])/Table2[[#This Row],[200D EMA]]</f>
        <v>0.3607107532291095</v>
      </c>
      <c r="V74">
        <v>1.42184207926905</v>
      </c>
      <c r="W74">
        <v>244.1</v>
      </c>
      <c r="X74">
        <v>262.5</v>
      </c>
      <c r="Y74">
        <v>244.1</v>
      </c>
      <c r="Z74">
        <v>262.5</v>
      </c>
      <c r="AA74">
        <v>244.1</v>
      </c>
      <c r="AB74">
        <v>307.89999999999998</v>
      </c>
      <c r="AC74" s="1">
        <f>(Table2[[#This Row],[Close Price]]/Table2[[#This Row],[Day Low]])-1</f>
        <v>3.1339614911921387E-2</v>
      </c>
      <c r="AD74" s="1">
        <f>(Table2[[#This Row],[Day High]]/Table2[[#This Row],[Close Price]])-1</f>
        <v>4.2701092353525372E-2</v>
      </c>
      <c r="AE74" s="1">
        <f>(Table2[[#This Row],[Close Price]]/Table2[[#This Row],[Current Week Low]])-1</f>
        <v>3.1339614911921387E-2</v>
      </c>
      <c r="AF74" s="1">
        <f>(Table2[[#This Row],[Current Week High]]/Table2[[#This Row],[Close Price]])-1</f>
        <v>4.2701092353525372E-2</v>
      </c>
      <c r="AG74" s="1">
        <f>(Table2[[#This Row],[Close Price]]/Table2[[#This Row],[Current Month Low]])-1</f>
        <v>3.1339614911921387E-2</v>
      </c>
      <c r="AH74" s="1">
        <f>(Table2[[#This Row],[Current Month High]]/Table2[[#This Row],[Close Price]])-1</f>
        <v>0.22303872889771581</v>
      </c>
      <c r="AI74">
        <v>22.303872889771501</v>
      </c>
      <c r="AJ74">
        <v>120.157411456055</v>
      </c>
      <c r="AK74" t="str">
        <f>IF(AND(Table2[[#This Row],[20D EMA]]&gt;Table2[[#This Row],[50D EMA]],Table2[[#This Row],[50D EMA]]&gt;Table2[[#This Row],[200D EMA]]),"Uptrend","Downtrend/NoTrend")</f>
        <v>Uptrend</v>
      </c>
      <c r="AL74">
        <v>0.46</v>
      </c>
      <c r="AM74" t="s">
        <v>3148</v>
      </c>
      <c r="AN74">
        <v>-0.28999999999999998</v>
      </c>
      <c r="AO74" t="s">
        <v>3147</v>
      </c>
      <c r="AP74">
        <v>4.9752673361977001E-2</v>
      </c>
      <c r="AQ74">
        <f>(Table2[[#This Row],[Sharpe Ratio]]-AVERAGE(Table2[Sharpe Ratio]))/_xlfn.STDEV.P(Table2[Sharpe Ratio])</f>
        <v>-7.5672507508578291E-2</v>
      </c>
      <c r="AR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5.7741347232631011</v>
      </c>
      <c r="AS74">
        <f>_xlfn.RANK.AVG(Table2[[#This Row],[1Y Return vs Nifty Z-Score]],Table2[1Y Return vs Nifty Z-Score])</f>
        <v>46</v>
      </c>
      <c r="AT74">
        <f>_xlfn.RANK.AVG(Table2[[#This Row],[6M Return vs Nifty Z-Score]],Table2[6M Return vs Nifty Z-Score])</f>
        <v>19</v>
      </c>
      <c r="AU74">
        <f>_xlfn.RANK.AVG(Table2[[#This Row],[Sharpe Ratio Z-Score]],Table2[Sharpe Ratio Z-Score])</f>
        <v>374</v>
      </c>
      <c r="AV74">
        <f>(Table2[[#This Row],[Rank 1Y]]+Table2[[#This Row],[Rank 6M]]+Table2[[#This Row],[Rank Sharpe]])/3</f>
        <v>146.33333333333334</v>
      </c>
    </row>
    <row r="75" spans="1:48" x14ac:dyDescent="0.3">
      <c r="A75" t="s">
        <v>541</v>
      </c>
      <c r="B75" t="s">
        <v>542</v>
      </c>
      <c r="C75" t="s">
        <v>3113</v>
      </c>
      <c r="D75" t="s">
        <v>239</v>
      </c>
      <c r="E75">
        <v>35432.671503074998</v>
      </c>
      <c r="F75">
        <v>8821.0499999999993</v>
      </c>
      <c r="G75">
        <v>33.721030439835701</v>
      </c>
      <c r="H75">
        <f>(Table2[[#This Row],[1Y Return vs Nifty]]-AVERAGE(Table2[1Y Return vs Nifty]))/_xlfn.STDEV.P(Table2[1Y Return vs Nifty])</f>
        <v>0.39240888558939435</v>
      </c>
      <c r="I75">
        <v>-7.2722044178134704</v>
      </c>
      <c r="J75">
        <f>(Table2[[#This Row],[1M Return vs Nifty]]-AVERAGE(Table2[1M Return vs Nifty]))/_xlfn.STDEV.P(Table2[1M Return vs Nifty])</f>
        <v>-0.64004514754464703</v>
      </c>
      <c r="K75">
        <v>7.0215119114416797</v>
      </c>
      <c r="L75">
        <f>(Table2[[#This Row],[6M Return vs Nifty]]-AVERAGE(Table2[6M Return vs Nifty]))/_xlfn.STDEV.P(Table2[6M Return vs Nifty])</f>
        <v>0.17059682860863085</v>
      </c>
      <c r="M75">
        <v>2.4586836338028801</v>
      </c>
      <c r="N75">
        <f>(Table2[[#This Row],[1W Return vs Nifty]]-AVERAGE(Table2[1W Return vs Nifty]))/_xlfn.STDEV.P(Table2[1W Return vs Nifty])</f>
        <v>0.87420750876545528</v>
      </c>
      <c r="O75">
        <v>9326.6200000000008</v>
      </c>
      <c r="P75">
        <v>9422.8599178799996</v>
      </c>
      <c r="Q75">
        <v>8176.34882715598</v>
      </c>
      <c r="R75">
        <v>36.057636968741399</v>
      </c>
      <c r="S75" s="1">
        <f>(Table2[[#This Row],[Close Price]]-Table2[[#This Row],[20D EMA]])/Table2[[#This Row],[20D EMA]]</f>
        <v>-5.4207204753705149E-2</v>
      </c>
      <c r="T75" s="1">
        <f>(Table2[[#This Row],[Close Price]]-Table2[[#This Row],[50D EMA]])/Table2[[#This Row],[50D EMA]]</f>
        <v>-6.3867013106929257E-2</v>
      </c>
      <c r="U75" s="1">
        <f>(Table2[[#This Row],[Close Price]]-Table2[[#This Row],[200D EMA]])/Table2[[#This Row],[200D EMA]]</f>
        <v>7.8849519079076391E-2</v>
      </c>
      <c r="V75">
        <v>0.805444511232421</v>
      </c>
      <c r="W75">
        <v>8692.5</v>
      </c>
      <c r="X75">
        <v>8900</v>
      </c>
      <c r="Y75">
        <v>8692.5</v>
      </c>
      <c r="Z75">
        <v>8900</v>
      </c>
      <c r="AA75">
        <v>8574.35</v>
      </c>
      <c r="AB75">
        <v>10263.200000000001</v>
      </c>
      <c r="AC75" s="1">
        <f>(Table2[[#This Row],[Close Price]]/Table2[[#This Row],[Day Low]])-1</f>
        <v>1.4788610871440788E-2</v>
      </c>
      <c r="AD75" s="1">
        <f>(Table2[[#This Row],[Day High]]/Table2[[#This Row],[Close Price]])-1</f>
        <v>8.950181667715329E-3</v>
      </c>
      <c r="AE75" s="1">
        <f>(Table2[[#This Row],[Close Price]]/Table2[[#This Row],[Current Week Low]])-1</f>
        <v>1.4788610871440788E-2</v>
      </c>
      <c r="AF75" s="1">
        <f>(Table2[[#This Row],[Current Week High]]/Table2[[#This Row],[Close Price]])-1</f>
        <v>8.950181667715329E-3</v>
      </c>
      <c r="AG75" s="1">
        <f>(Table2[[#This Row],[Close Price]]/Table2[[#This Row],[Current Month Low]])-1</f>
        <v>2.877186025762879E-2</v>
      </c>
      <c r="AH75" s="1">
        <f>(Table2[[#This Row],[Current Month High]]/Table2[[#This Row],[Close Price]])-1</f>
        <v>0.16348960724630301</v>
      </c>
      <c r="AI75">
        <v>24.701707846571502</v>
      </c>
      <c r="AJ75">
        <v>71.249271986022094</v>
      </c>
      <c r="AK75" t="str">
        <f>IF(AND(Table2[[#This Row],[20D EMA]]&gt;Table2[[#This Row],[50D EMA]],Table2[[#This Row],[50D EMA]]&gt;Table2[[#This Row],[200D EMA]]),"Uptrend","Downtrend/NoTrend")</f>
        <v>Downtrend/NoTrend</v>
      </c>
      <c r="AL75">
        <v>0.1</v>
      </c>
      <c r="AM75" t="s">
        <v>3148</v>
      </c>
      <c r="AN75">
        <v>-6.46</v>
      </c>
      <c r="AO75" t="s">
        <v>3147</v>
      </c>
      <c r="AP75">
        <v>0.26864431182346699</v>
      </c>
      <c r="AQ75">
        <f>(Table2[[#This Row],[Sharpe Ratio]]-AVERAGE(Table2[Sharpe Ratio]))/_xlfn.STDEV.P(Table2[Sharpe Ratio])</f>
        <v>2.4848892498440494</v>
      </c>
      <c r="AR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5">
        <f>_xlfn.RANK.AVG(Table2[[#This Row],[1Y Return vs Nifty Z-Score]],Table2[1Y Return vs Nifty Z-Score])</f>
        <v>190</v>
      </c>
      <c r="AT75">
        <f>_xlfn.RANK.AVG(Table2[[#This Row],[6M Return vs Nifty Z-Score]],Table2[6M Return vs Nifty Z-Score])</f>
        <v>247</v>
      </c>
      <c r="AU75">
        <f>_xlfn.RANK.AVG(Table2[[#This Row],[Sharpe Ratio Z-Score]],Table2[Sharpe Ratio Z-Score])</f>
        <v>3</v>
      </c>
      <c r="AV75">
        <f>(Table2[[#This Row],[Rank 1Y]]+Table2[[#This Row],[Rank 6M]]+Table2[[#This Row],[Rank Sharpe]])/3</f>
        <v>146.66666666666666</v>
      </c>
    </row>
    <row r="76" spans="1:48" x14ac:dyDescent="0.3">
      <c r="A76" t="s">
        <v>326</v>
      </c>
      <c r="B76" t="s">
        <v>327</v>
      </c>
      <c r="C76" t="s">
        <v>3100</v>
      </c>
      <c r="D76" t="s">
        <v>72</v>
      </c>
      <c r="E76">
        <v>76849.085085794999</v>
      </c>
      <c r="F76">
        <v>472.45</v>
      </c>
      <c r="G76">
        <v>108.262843989491</v>
      </c>
      <c r="H76">
        <f>(Table2[[#This Row],[1Y Return vs Nifty]]-AVERAGE(Table2[1Y Return vs Nifty]))/_xlfn.STDEV.P(Table2[1Y Return vs Nifty])</f>
        <v>1.9382909886256554</v>
      </c>
      <c r="I76">
        <v>-4.3102328429073102</v>
      </c>
      <c r="J76">
        <f>(Table2[[#This Row],[1M Return vs Nifty]]-AVERAGE(Table2[1M Return vs Nifty]))/_xlfn.STDEV.P(Table2[1M Return vs Nifty])</f>
        <v>-0.30461536586928112</v>
      </c>
      <c r="K76">
        <v>6.08337882211449</v>
      </c>
      <c r="L76">
        <f>(Table2[[#This Row],[6M Return vs Nifty]]-AVERAGE(Table2[6M Return vs Nifty]))/_xlfn.STDEV.P(Table2[6M Return vs Nifty])</f>
        <v>0.1372633303789311</v>
      </c>
      <c r="M76">
        <v>-1.8811682597825601</v>
      </c>
      <c r="N76">
        <f>(Table2[[#This Row],[1W Return vs Nifty]]-AVERAGE(Table2[1W Return vs Nifty]))/_xlfn.STDEV.P(Table2[1W Return vs Nifty])</f>
        <v>-0.16056439683643445</v>
      </c>
      <c r="O76">
        <v>501.71</v>
      </c>
      <c r="P76">
        <v>533.66512724020504</v>
      </c>
      <c r="Q76">
        <v>481.13454771958999</v>
      </c>
      <c r="R76">
        <v>31.774975822176799</v>
      </c>
      <c r="S76" s="1">
        <f>(Table2[[#This Row],[Close Price]]-Table2[[#This Row],[20D EMA]])/Table2[[#This Row],[20D EMA]]</f>
        <v>-5.8320543740407786E-2</v>
      </c>
      <c r="T76" s="1">
        <f>(Table2[[#This Row],[Close Price]]-Table2[[#This Row],[50D EMA]])/Table2[[#This Row],[50D EMA]]</f>
        <v>-0.11470700279175605</v>
      </c>
      <c r="U76" s="1">
        <f>(Table2[[#This Row],[Close Price]]-Table2[[#This Row],[200D EMA]])/Table2[[#This Row],[200D EMA]]</f>
        <v>-1.8050143687980271E-2</v>
      </c>
      <c r="V76">
        <v>0.43439045407749999</v>
      </c>
      <c r="W76">
        <v>464</v>
      </c>
      <c r="X76">
        <v>481.85</v>
      </c>
      <c r="Y76">
        <v>464</v>
      </c>
      <c r="Z76">
        <v>481.85</v>
      </c>
      <c r="AA76">
        <v>459.05</v>
      </c>
      <c r="AB76">
        <v>535.85</v>
      </c>
      <c r="AC76" s="1">
        <f>(Table2[[#This Row],[Close Price]]/Table2[[#This Row],[Day Low]])-1</f>
        <v>1.8211206896551646E-2</v>
      </c>
      <c r="AD76" s="1">
        <f>(Table2[[#This Row],[Day High]]/Table2[[#This Row],[Close Price]])-1</f>
        <v>1.9896285321198137E-2</v>
      </c>
      <c r="AE76" s="1">
        <f>(Table2[[#This Row],[Close Price]]/Table2[[#This Row],[Current Week Low]])-1</f>
        <v>1.8211206896551646E-2</v>
      </c>
      <c r="AF76" s="1">
        <f>(Table2[[#This Row],[Current Week High]]/Table2[[#This Row],[Close Price]])-1</f>
        <v>1.9896285321198137E-2</v>
      </c>
      <c r="AG76" s="1">
        <f>(Table2[[#This Row],[Close Price]]/Table2[[#This Row],[Current Month Low]])-1</f>
        <v>2.9190719965145329E-2</v>
      </c>
      <c r="AH76" s="1">
        <f>(Table2[[#This Row],[Current Month High]]/Table2[[#This Row],[Close Price]])-1</f>
        <v>0.13419409461318677</v>
      </c>
      <c r="AI76">
        <v>62.535718065403699</v>
      </c>
      <c r="AJ76">
        <v>141.70361527967199</v>
      </c>
      <c r="AK76" t="str">
        <f>IF(AND(Table2[[#This Row],[20D EMA]]&gt;Table2[[#This Row],[50D EMA]],Table2[[#This Row],[50D EMA]]&gt;Table2[[#This Row],[200D EMA]]),"Uptrend","Downtrend/NoTrend")</f>
        <v>Downtrend/NoTrend</v>
      </c>
      <c r="AL76">
        <v>-0.24</v>
      </c>
      <c r="AM76" t="s">
        <v>3147</v>
      </c>
      <c r="AN76">
        <v>0.27</v>
      </c>
      <c r="AO76" t="s">
        <v>3148</v>
      </c>
      <c r="AP76">
        <v>0.12809960968727899</v>
      </c>
      <c r="AQ76">
        <f>(Table2[[#This Row],[Sharpe Ratio]]-AVERAGE(Table2[Sharpe Ratio]))/_xlfn.STDEV.P(Table2[Sharpe Ratio])</f>
        <v>0.84081827473573179</v>
      </c>
      <c r="AR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6">
        <f>_xlfn.RANK.AVG(Table2[[#This Row],[1Y Return vs Nifty Z-Score]],Table2[1Y Return vs Nifty Z-Score])</f>
        <v>40</v>
      </c>
      <c r="AT76">
        <f>_xlfn.RANK.AVG(Table2[[#This Row],[6M Return vs Nifty Z-Score]],Table2[6M Return vs Nifty Z-Score])</f>
        <v>261</v>
      </c>
      <c r="AU76">
        <f>_xlfn.RANK.AVG(Table2[[#This Row],[Sharpe Ratio Z-Score]],Table2[Sharpe Ratio Z-Score])</f>
        <v>140</v>
      </c>
      <c r="AV76">
        <f>(Table2[[#This Row],[Rank 1Y]]+Table2[[#This Row],[Rank 6M]]+Table2[[#This Row],[Rank Sharpe]])/3</f>
        <v>147</v>
      </c>
    </row>
    <row r="77" spans="1:48" x14ac:dyDescent="0.3">
      <c r="A77" t="s">
        <v>109</v>
      </c>
      <c r="B77" t="s">
        <v>110</v>
      </c>
      <c r="C77" t="s">
        <v>3114</v>
      </c>
      <c r="D77" t="s">
        <v>111</v>
      </c>
      <c r="E77">
        <v>235809.04275506499</v>
      </c>
      <c r="F77">
        <v>270.79000000000002</v>
      </c>
      <c r="G77">
        <v>109.372341928794</v>
      </c>
      <c r="H77">
        <f>(Table2[[#This Row],[1Y Return vs Nifty]]-AVERAGE(Table2[1Y Return vs Nifty]))/_xlfn.STDEV.P(Table2[1Y Return vs Nifty])</f>
        <v>1.9613002625626463</v>
      </c>
      <c r="I77">
        <v>10.1330187295902</v>
      </c>
      <c r="J77">
        <f>(Table2[[#This Row],[1M Return vs Nifty]]-AVERAGE(Table2[1M Return vs Nifty]))/_xlfn.STDEV.P(Table2[1M Return vs Nifty])</f>
        <v>1.3310170496101659</v>
      </c>
      <c r="K77">
        <v>34.484145533657198</v>
      </c>
      <c r="L77">
        <f>(Table2[[#This Row],[6M Return vs Nifty]]-AVERAGE(Table2[6M Return vs Nifty]))/_xlfn.STDEV.P(Table2[6M Return vs Nifty])</f>
        <v>1.1463919046415401</v>
      </c>
      <c r="M77">
        <v>13.0705840303289</v>
      </c>
      <c r="N77">
        <f>(Table2[[#This Row],[1W Return vs Nifty]]-AVERAGE(Table2[1W Return vs Nifty]))/_xlfn.STDEV.P(Table2[1W Return vs Nifty])</f>
        <v>3.4044543154827767</v>
      </c>
      <c r="O77">
        <v>259.22000000000003</v>
      </c>
      <c r="P77">
        <v>259.48137113659499</v>
      </c>
      <c r="Q77">
        <v>217.06715404285501</v>
      </c>
      <c r="R77">
        <v>67.178046924412598</v>
      </c>
      <c r="S77" s="1">
        <f>(Table2[[#This Row],[Close Price]]-Table2[[#This Row],[20D EMA]])/Table2[[#This Row],[20D EMA]]</f>
        <v>4.4633901705115317E-2</v>
      </c>
      <c r="T77" s="1">
        <f>(Table2[[#This Row],[Close Price]]-Table2[[#This Row],[50D EMA]])/Table2[[#This Row],[50D EMA]]</f>
        <v>4.3581659885140643E-2</v>
      </c>
      <c r="U77" s="1">
        <f>(Table2[[#This Row],[Close Price]]-Table2[[#This Row],[200D EMA]])/Table2[[#This Row],[200D EMA]]</f>
        <v>0.24749412776904353</v>
      </c>
      <c r="V77">
        <v>0.969201106097764</v>
      </c>
      <c r="W77">
        <v>269.36</v>
      </c>
      <c r="X77">
        <v>274.39999999999998</v>
      </c>
      <c r="Y77">
        <v>269.36</v>
      </c>
      <c r="Z77">
        <v>274.39999999999998</v>
      </c>
      <c r="AA77">
        <v>239.45</v>
      </c>
      <c r="AB77">
        <v>274.39999999999998</v>
      </c>
      <c r="AC77" s="1">
        <f>(Table2[[#This Row],[Close Price]]/Table2[[#This Row],[Day Low]])-1</f>
        <v>5.308880308880326E-3</v>
      </c>
      <c r="AD77" s="1">
        <f>(Table2[[#This Row],[Day High]]/Table2[[#This Row],[Close Price]])-1</f>
        <v>1.3331363787436601E-2</v>
      </c>
      <c r="AE77" s="1">
        <f>(Table2[[#This Row],[Close Price]]/Table2[[#This Row],[Current Week Low]])-1</f>
        <v>5.308880308880326E-3</v>
      </c>
      <c r="AF77" s="1">
        <f>(Table2[[#This Row],[Current Week High]]/Table2[[#This Row],[Close Price]])-1</f>
        <v>1.3331363787436601E-2</v>
      </c>
      <c r="AG77" s="1">
        <f>(Table2[[#This Row],[Close Price]]/Table2[[#This Row],[Current Month Low]])-1</f>
        <v>0.13088327416997303</v>
      </c>
      <c r="AH77" s="1">
        <f>(Table2[[#This Row],[Current Month High]]/Table2[[#This Row],[Close Price]])-1</f>
        <v>1.3331363787436601E-2</v>
      </c>
      <c r="AI77">
        <v>10.1406994349865</v>
      </c>
      <c r="AJ77">
        <v>140.70222222222199</v>
      </c>
      <c r="AK77" t="str">
        <f>IF(AND(Table2[[#This Row],[20D EMA]]&gt;Table2[[#This Row],[50D EMA]],Table2[[#This Row],[50D EMA]]&gt;Table2[[#This Row],[200D EMA]]),"Uptrend","Downtrend/NoTrend")</f>
        <v>Downtrend/NoTrend</v>
      </c>
      <c r="AL77">
        <v>0.1</v>
      </c>
      <c r="AM77" t="s">
        <v>3148</v>
      </c>
      <c r="AN77">
        <v>9.6999999999999993</v>
      </c>
      <c r="AO77" t="s">
        <v>3148</v>
      </c>
      <c r="AP77">
        <v>6.3850704005946002E-2</v>
      </c>
      <c r="AQ77">
        <f>(Table2[[#This Row],[Sharpe Ratio]]-AVERAGE(Table2[Sharpe Ratio]))/_xlfn.STDEV.P(Table2[Sharpe Ratio])</f>
        <v>8.9244153423097286E-2</v>
      </c>
      <c r="AR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7">
        <f>_xlfn.RANK.AVG(Table2[[#This Row],[1Y Return vs Nifty Z-Score]],Table2[1Y Return vs Nifty Z-Score])</f>
        <v>39</v>
      </c>
      <c r="AT77">
        <f>_xlfn.RANK.AVG(Table2[[#This Row],[6M Return vs Nifty Z-Score]],Table2[6M Return vs Nifty Z-Score])</f>
        <v>80</v>
      </c>
      <c r="AU77">
        <f>_xlfn.RANK.AVG(Table2[[#This Row],[Sharpe Ratio Z-Score]],Table2[Sharpe Ratio Z-Score])</f>
        <v>325</v>
      </c>
      <c r="AV77">
        <f>(Table2[[#This Row],[Rank 1Y]]+Table2[[#This Row],[Rank 6M]]+Table2[[#This Row],[Rank Sharpe]])/3</f>
        <v>148</v>
      </c>
    </row>
    <row r="78" spans="1:48" x14ac:dyDescent="0.3">
      <c r="A78" t="s">
        <v>1317</v>
      </c>
      <c r="B78" t="s">
        <v>1318</v>
      </c>
      <c r="C78" t="s">
        <v>3106</v>
      </c>
      <c r="D78" t="s">
        <v>51</v>
      </c>
      <c r="E78">
        <v>8441.8001330999996</v>
      </c>
      <c r="F78">
        <v>863.25</v>
      </c>
      <c r="G78">
        <v>118.91785107867599</v>
      </c>
      <c r="H78">
        <f>(Table2[[#This Row],[1Y Return vs Nifty]]-AVERAGE(Table2[1Y Return vs Nifty]))/_xlfn.STDEV.P(Table2[1Y Return vs Nifty])</f>
        <v>2.1592593818338957</v>
      </c>
      <c r="I78">
        <v>7.1450792615987204</v>
      </c>
      <c r="J78">
        <f>(Table2[[#This Row],[1M Return vs Nifty]]-AVERAGE(Table2[1M Return vs Nifty]))/_xlfn.STDEV.P(Table2[1M Return vs Nifty])</f>
        <v>0.99264652239153672</v>
      </c>
      <c r="K78">
        <v>69.8977709126642</v>
      </c>
      <c r="L78">
        <f>(Table2[[#This Row],[6M Return vs Nifty]]-AVERAGE(Table2[6M Return vs Nifty]))/_xlfn.STDEV.P(Table2[6M Return vs Nifty])</f>
        <v>2.4046995289094157</v>
      </c>
      <c r="M78">
        <v>5.3419482672526</v>
      </c>
      <c r="N78">
        <f>(Table2[[#This Row],[1W Return vs Nifty]]-AVERAGE(Table2[1W Return vs Nifty]))/_xlfn.STDEV.P(Table2[1W Return vs Nifty])</f>
        <v>1.5616782594422522</v>
      </c>
      <c r="O78">
        <v>845.73</v>
      </c>
      <c r="P78">
        <v>820.43237119679395</v>
      </c>
      <c r="Q78">
        <v>653.44441175950601</v>
      </c>
      <c r="R78">
        <v>54.320277777013899</v>
      </c>
      <c r="S78" s="1">
        <f>(Table2[[#This Row],[Close Price]]-Table2[[#This Row],[20D EMA]])/Table2[[#This Row],[20D EMA]]</f>
        <v>2.0715831293675265E-2</v>
      </c>
      <c r="T78" s="1">
        <f>(Table2[[#This Row],[Close Price]]-Table2[[#This Row],[50D EMA]])/Table2[[#This Row],[50D EMA]]</f>
        <v>5.2189102120320345E-2</v>
      </c>
      <c r="U78" s="1">
        <f>(Table2[[#This Row],[Close Price]]-Table2[[#This Row],[200D EMA]])/Table2[[#This Row],[200D EMA]]</f>
        <v>0.32107641363946798</v>
      </c>
      <c r="V78">
        <v>0.89563651110520304</v>
      </c>
      <c r="W78">
        <v>837.5</v>
      </c>
      <c r="X78">
        <v>882</v>
      </c>
      <c r="Y78">
        <v>837.5</v>
      </c>
      <c r="Z78">
        <v>882</v>
      </c>
      <c r="AA78">
        <v>810</v>
      </c>
      <c r="AB78">
        <v>909.9</v>
      </c>
      <c r="AC78" s="1">
        <f>(Table2[[#This Row],[Close Price]]/Table2[[#This Row],[Day Low]])-1</f>
        <v>3.0746268656716369E-2</v>
      </c>
      <c r="AD78" s="1">
        <f>(Table2[[#This Row],[Day High]]/Table2[[#This Row],[Close Price]])-1</f>
        <v>2.1720243266724504E-2</v>
      </c>
      <c r="AE78" s="1">
        <f>(Table2[[#This Row],[Close Price]]/Table2[[#This Row],[Current Week Low]])-1</f>
        <v>3.0746268656716369E-2</v>
      </c>
      <c r="AF78" s="1">
        <f>(Table2[[#This Row],[Current Week High]]/Table2[[#This Row],[Close Price]])-1</f>
        <v>2.1720243266724504E-2</v>
      </c>
      <c r="AG78" s="1">
        <f>(Table2[[#This Row],[Close Price]]/Table2[[#This Row],[Current Month Low]])-1</f>
        <v>6.5740740740740655E-2</v>
      </c>
      <c r="AH78" s="1">
        <f>(Table2[[#This Row],[Current Month High]]/Table2[[#This Row],[Close Price]])-1</f>
        <v>5.4039965247610677E-2</v>
      </c>
      <c r="AI78">
        <v>11.149724876918601</v>
      </c>
      <c r="AJ78">
        <v>175.66661344403599</v>
      </c>
      <c r="AK78" t="str">
        <f>IF(AND(Table2[[#This Row],[20D EMA]]&gt;Table2[[#This Row],[50D EMA]],Table2[[#This Row],[50D EMA]]&gt;Table2[[#This Row],[200D EMA]]),"Uptrend","Downtrend/NoTrend")</f>
        <v>Uptrend</v>
      </c>
      <c r="AL78">
        <v>0.23</v>
      </c>
      <c r="AM78" t="s">
        <v>3148</v>
      </c>
      <c r="AN78">
        <v>2.2000000000000002</v>
      </c>
      <c r="AO78" t="s">
        <v>3148</v>
      </c>
      <c r="AP78">
        <v>4.0126739450046002E-2</v>
      </c>
      <c r="AQ78">
        <f>(Table2[[#This Row],[Sharpe Ratio]]-AVERAGE(Table2[Sharpe Ratio]))/_xlfn.STDEV.P(Table2[Sharpe Ratio])</f>
        <v>-0.18827524750785252</v>
      </c>
      <c r="AR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6.9300084450692481</v>
      </c>
      <c r="AS78">
        <f>_xlfn.RANK.AVG(Table2[[#This Row],[1Y Return vs Nifty Z-Score]],Table2[1Y Return vs Nifty Z-Score])</f>
        <v>32</v>
      </c>
      <c r="AT78">
        <f>_xlfn.RANK.AVG(Table2[[#This Row],[6M Return vs Nifty Z-Score]],Table2[6M Return vs Nifty Z-Score])</f>
        <v>17</v>
      </c>
      <c r="AU78">
        <f>_xlfn.RANK.AVG(Table2[[#This Row],[Sharpe Ratio Z-Score]],Table2[Sharpe Ratio Z-Score])</f>
        <v>398</v>
      </c>
      <c r="AV78">
        <f>(Table2[[#This Row],[Rank 1Y]]+Table2[[#This Row],[Rank 6M]]+Table2[[#This Row],[Rank Sharpe]])/3</f>
        <v>149</v>
      </c>
    </row>
    <row r="79" spans="1:48" x14ac:dyDescent="0.3">
      <c r="A79" t="s">
        <v>587</v>
      </c>
      <c r="B79" t="s">
        <v>588</v>
      </c>
      <c r="C79" t="s">
        <v>3102</v>
      </c>
      <c r="D79" t="s">
        <v>372</v>
      </c>
      <c r="E79">
        <v>31447.185000000001</v>
      </c>
      <c r="F79">
        <v>1504.65</v>
      </c>
      <c r="G79">
        <v>53.121617035322302</v>
      </c>
      <c r="H79">
        <f>(Table2[[#This Row],[1Y Return vs Nifty]]-AVERAGE(Table2[1Y Return vs Nifty]))/_xlfn.STDEV.P(Table2[1Y Return vs Nifty])</f>
        <v>0.79474709253937281</v>
      </c>
      <c r="I79">
        <v>1.5722660037759799</v>
      </c>
      <c r="J79">
        <f>(Table2[[#This Row],[1M Return vs Nifty]]-AVERAGE(Table2[1M Return vs Nifty]))/_xlfn.STDEV.P(Table2[1M Return vs Nifty])</f>
        <v>0.36155081903446173</v>
      </c>
      <c r="K79">
        <v>35.093285992192001</v>
      </c>
      <c r="L79">
        <f>(Table2[[#This Row],[6M Return vs Nifty]]-AVERAGE(Table2[6M Return vs Nifty]))/_xlfn.STDEV.P(Table2[6M Return vs Nifty])</f>
        <v>1.1680357232289118</v>
      </c>
      <c r="M79">
        <v>-4.3483771451079196</v>
      </c>
      <c r="N79">
        <f>(Table2[[#This Row],[1W Return vs Nifty]]-AVERAGE(Table2[1W Return vs Nifty]))/_xlfn.STDEV.P(Table2[1W Return vs Nifty])</f>
        <v>-0.74883296046173253</v>
      </c>
      <c r="O79">
        <v>1513.91</v>
      </c>
      <c r="P79">
        <v>1472.95201417204</v>
      </c>
      <c r="Q79">
        <v>1222.79010256379</v>
      </c>
      <c r="R79">
        <v>47.595459673981097</v>
      </c>
      <c r="S79" s="1">
        <f>(Table2[[#This Row],[Close Price]]-Table2[[#This Row],[20D EMA]])/Table2[[#This Row],[20D EMA]]</f>
        <v>-6.1166119518333258E-3</v>
      </c>
      <c r="T79" s="1">
        <f>(Table2[[#This Row],[Close Price]]-Table2[[#This Row],[50D EMA]])/Table2[[#This Row],[50D EMA]]</f>
        <v>2.1520039704604935E-2</v>
      </c>
      <c r="U79" s="1">
        <f>(Table2[[#This Row],[Close Price]]-Table2[[#This Row],[200D EMA]])/Table2[[#This Row],[200D EMA]]</f>
        <v>0.23050554371125695</v>
      </c>
      <c r="V79">
        <v>0.936061204779843</v>
      </c>
      <c r="W79">
        <v>1451.45</v>
      </c>
      <c r="X79">
        <v>1515</v>
      </c>
      <c r="Y79">
        <v>1451.45</v>
      </c>
      <c r="Z79">
        <v>1515</v>
      </c>
      <c r="AA79">
        <v>1427</v>
      </c>
      <c r="AB79">
        <v>1678.85</v>
      </c>
      <c r="AC79" s="1">
        <f>(Table2[[#This Row],[Close Price]]/Table2[[#This Row],[Day Low]])-1</f>
        <v>3.6653002170243587E-2</v>
      </c>
      <c r="AD79" s="1">
        <f>(Table2[[#This Row],[Day High]]/Table2[[#This Row],[Close Price]])-1</f>
        <v>6.8786761040773303E-3</v>
      </c>
      <c r="AE79" s="1">
        <f>(Table2[[#This Row],[Close Price]]/Table2[[#This Row],[Current Week Low]])-1</f>
        <v>3.6653002170243587E-2</v>
      </c>
      <c r="AF79" s="1">
        <f>(Table2[[#This Row],[Current Week High]]/Table2[[#This Row],[Close Price]])-1</f>
        <v>6.8786761040773303E-3</v>
      </c>
      <c r="AG79" s="1">
        <f>(Table2[[#This Row],[Close Price]]/Table2[[#This Row],[Current Month Low]])-1</f>
        <v>5.4414856341976181E-2</v>
      </c>
      <c r="AH79" s="1">
        <f>(Table2[[#This Row],[Current Month High]]/Table2[[#This Row],[Close Price]])-1</f>
        <v>0.11577443259229714</v>
      </c>
      <c r="AI79">
        <v>11.5774432592297</v>
      </c>
      <c r="AJ79">
        <v>85.530209617755801</v>
      </c>
      <c r="AK79" t="str">
        <f>IF(AND(Table2[[#This Row],[20D EMA]]&gt;Table2[[#This Row],[50D EMA]],Table2[[#This Row],[50D EMA]]&gt;Table2[[#This Row],[200D EMA]]),"Uptrend","Downtrend/NoTrend")</f>
        <v>Uptrend</v>
      </c>
      <c r="AL79">
        <v>7.0000000000000007E-2</v>
      </c>
      <c r="AM79" t="s">
        <v>3148</v>
      </c>
      <c r="AN79">
        <v>-0.94</v>
      </c>
      <c r="AO79" t="s">
        <v>3147</v>
      </c>
      <c r="AP79">
        <v>8.8006119969074995E-2</v>
      </c>
      <c r="AQ79">
        <f>(Table2[[#This Row],[Sharpe Ratio]]-AVERAGE(Table2[Sharpe Ratio]))/_xlfn.STDEV.P(Table2[Sharpe Ratio])</f>
        <v>0.37181060860094056</v>
      </c>
      <c r="AR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1.9473112829419543</v>
      </c>
      <c r="AS79">
        <f>_xlfn.RANK.AVG(Table2[[#This Row],[1Y Return vs Nifty Z-Score]],Table2[1Y Return vs Nifty Z-Score])</f>
        <v>122</v>
      </c>
      <c r="AT79">
        <f>_xlfn.RANK.AVG(Table2[[#This Row],[6M Return vs Nifty Z-Score]],Table2[6M Return vs Nifty Z-Score])</f>
        <v>76</v>
      </c>
      <c r="AU79">
        <f>_xlfn.RANK.AVG(Table2[[#This Row],[Sharpe Ratio Z-Score]],Table2[Sharpe Ratio Z-Score])</f>
        <v>255</v>
      </c>
      <c r="AV79">
        <f>(Table2[[#This Row],[Rank 1Y]]+Table2[[#This Row],[Rank 6M]]+Table2[[#This Row],[Rank Sharpe]])/3</f>
        <v>151</v>
      </c>
    </row>
    <row r="80" spans="1:48" x14ac:dyDescent="0.3">
      <c r="A80" t="s">
        <v>328</v>
      </c>
      <c r="B80" t="s">
        <v>329</v>
      </c>
      <c r="C80" t="s">
        <v>3107</v>
      </c>
      <c r="D80" t="s">
        <v>78</v>
      </c>
      <c r="E80">
        <v>76086.443075040006</v>
      </c>
      <c r="F80">
        <v>1583.1</v>
      </c>
      <c r="G80">
        <v>69.946542785108903</v>
      </c>
      <c r="H80">
        <f>(Table2[[#This Row],[1Y Return vs Nifty]]-AVERAGE(Table2[1Y Return vs Nifty]))/_xlfn.STDEV.P(Table2[1Y Return vs Nifty])</f>
        <v>1.1436700709719163</v>
      </c>
      <c r="I80">
        <v>-13.471547287418399</v>
      </c>
      <c r="J80">
        <f>(Table2[[#This Row],[1M Return vs Nifty]]-AVERAGE(Table2[1M Return vs Nifty]))/_xlfn.STDEV.P(Table2[1M Return vs Nifty])</f>
        <v>-1.3420924740279194</v>
      </c>
      <c r="K80">
        <v>8.4065239685748594</v>
      </c>
      <c r="L80">
        <f>(Table2[[#This Row],[6M Return vs Nifty]]-AVERAGE(Table2[6M Return vs Nifty]))/_xlfn.STDEV.P(Table2[6M Return vs Nifty])</f>
        <v>0.21980871280692926</v>
      </c>
      <c r="M80">
        <v>-5.12148661199533</v>
      </c>
      <c r="N80">
        <f>(Table2[[#This Row],[1W Return vs Nifty]]-AVERAGE(Table2[1W Return vs Nifty]))/_xlfn.STDEV.P(Table2[1W Return vs Nifty])</f>
        <v>-0.93316919494761041</v>
      </c>
      <c r="O80">
        <v>1745.27</v>
      </c>
      <c r="P80">
        <v>1780.3599821164</v>
      </c>
      <c r="Q80">
        <v>1532.79825986634</v>
      </c>
      <c r="R80">
        <v>23.449657439235501</v>
      </c>
      <c r="S80" s="1">
        <f>(Table2[[#This Row],[Close Price]]-Table2[[#This Row],[20D EMA]])/Table2[[#This Row],[20D EMA]]</f>
        <v>-9.2919720157912569E-2</v>
      </c>
      <c r="T80" s="1">
        <f>(Table2[[#This Row],[Close Price]]-Table2[[#This Row],[50D EMA]])/Table2[[#This Row],[50D EMA]]</f>
        <v>-0.11079780724003223</v>
      </c>
      <c r="U80" s="1">
        <f>(Table2[[#This Row],[Close Price]]-Table2[[#This Row],[200D EMA]])/Table2[[#This Row],[200D EMA]]</f>
        <v>3.2816934524734012E-2</v>
      </c>
      <c r="V80">
        <v>0.59763348270842398</v>
      </c>
      <c r="W80">
        <v>1529</v>
      </c>
      <c r="X80">
        <v>1597</v>
      </c>
      <c r="Y80">
        <v>1529</v>
      </c>
      <c r="Z80">
        <v>1597</v>
      </c>
      <c r="AA80">
        <v>1529</v>
      </c>
      <c r="AB80">
        <v>1843</v>
      </c>
      <c r="AC80" s="1">
        <f>(Table2[[#This Row],[Close Price]]/Table2[[#This Row],[Day Low]])-1</f>
        <v>3.5382603008502267E-2</v>
      </c>
      <c r="AD80" s="1">
        <f>(Table2[[#This Row],[Day High]]/Table2[[#This Row],[Close Price]])-1</f>
        <v>8.7802412987176837E-3</v>
      </c>
      <c r="AE80" s="1">
        <f>(Table2[[#This Row],[Close Price]]/Table2[[#This Row],[Current Week Low]])-1</f>
        <v>3.5382603008502267E-2</v>
      </c>
      <c r="AF80" s="1">
        <f>(Table2[[#This Row],[Current Week High]]/Table2[[#This Row],[Close Price]])-1</f>
        <v>8.7802412987176837E-3</v>
      </c>
      <c r="AG80" s="1">
        <f>(Table2[[#This Row],[Close Price]]/Table2[[#This Row],[Current Month Low]])-1</f>
        <v>3.5382603008502267E-2</v>
      </c>
      <c r="AH80" s="1">
        <f>(Table2[[#This Row],[Current Month High]]/Table2[[#This Row],[Close Price]])-1</f>
        <v>0.16417156212494488</v>
      </c>
      <c r="AI80">
        <v>28.671593708546499</v>
      </c>
      <c r="AJ80">
        <v>101.874521805661</v>
      </c>
      <c r="AK80" t="str">
        <f>IF(AND(Table2[[#This Row],[20D EMA]]&gt;Table2[[#This Row],[50D EMA]],Table2[[#This Row],[50D EMA]]&gt;Table2[[#This Row],[200D EMA]]),"Uptrend","Downtrend/NoTrend")</f>
        <v>Downtrend/NoTrend</v>
      </c>
      <c r="AL80">
        <v>0.13</v>
      </c>
      <c r="AM80" t="s">
        <v>3148</v>
      </c>
      <c r="AN80">
        <v>-13.4</v>
      </c>
      <c r="AO80" t="s">
        <v>3147</v>
      </c>
      <c r="AP80">
        <v>0.13069903796551699</v>
      </c>
      <c r="AQ80">
        <f>(Table2[[#This Row],[Sharpe Ratio]]-AVERAGE(Table2[Sharpe Ratio]))/_xlfn.STDEV.P(Table2[Sharpe Ratio])</f>
        <v>0.87122599924736599</v>
      </c>
      <c r="AR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0">
        <f>_xlfn.RANK.AVG(Table2[[#This Row],[1Y Return vs Nifty Z-Score]],Table2[1Y Return vs Nifty Z-Score])</f>
        <v>79</v>
      </c>
      <c r="AT80">
        <f>_xlfn.RANK.AVG(Table2[[#This Row],[6M Return vs Nifty Z-Score]],Table2[6M Return vs Nifty Z-Score])</f>
        <v>237</v>
      </c>
      <c r="AU80">
        <f>_xlfn.RANK.AVG(Table2[[#This Row],[Sharpe Ratio Z-Score]],Table2[Sharpe Ratio Z-Score])</f>
        <v>139</v>
      </c>
      <c r="AV80">
        <f>(Table2[[#This Row],[Rank 1Y]]+Table2[[#This Row],[Rank 6M]]+Table2[[#This Row],[Rank Sharpe]])/3</f>
        <v>151.66666666666666</v>
      </c>
    </row>
    <row r="81" spans="1:48" x14ac:dyDescent="0.3">
      <c r="A81" t="s">
        <v>452</v>
      </c>
      <c r="B81" t="s">
        <v>453</v>
      </c>
      <c r="C81" t="s">
        <v>3113</v>
      </c>
      <c r="D81" t="s">
        <v>178</v>
      </c>
      <c r="E81">
        <v>48281.839885125002</v>
      </c>
      <c r="F81">
        <v>11392.15</v>
      </c>
      <c r="G81">
        <v>127.015211087465</v>
      </c>
      <c r="H81">
        <f>(Table2[[#This Row],[1Y Return vs Nifty]]-AVERAGE(Table2[1Y Return vs Nifty]))/_xlfn.STDEV.P(Table2[1Y Return vs Nifty])</f>
        <v>2.3271861241996423</v>
      </c>
      <c r="I81">
        <v>-18.898453725369201</v>
      </c>
      <c r="J81">
        <f>(Table2[[#This Row],[1M Return vs Nifty]]-AVERAGE(Table2[1M Return vs Nifty]))/_xlfn.STDEV.P(Table2[1M Return vs Nifty])</f>
        <v>-1.9566648950046961</v>
      </c>
      <c r="K81">
        <v>-0.680153615190487</v>
      </c>
      <c r="L81">
        <f>(Table2[[#This Row],[6M Return vs Nifty]]-AVERAGE(Table2[6M Return vs Nifty]))/_xlfn.STDEV.P(Table2[6M Return vs Nifty])</f>
        <v>-0.1030567255814784</v>
      </c>
      <c r="M81">
        <v>-11.306281548802099</v>
      </c>
      <c r="N81">
        <f>(Table2[[#This Row],[1W Return vs Nifty]]-AVERAGE(Table2[1W Return vs Nifty]))/_xlfn.STDEV.P(Table2[1W Return vs Nifty])</f>
        <v>-2.4078398057064301</v>
      </c>
      <c r="O81">
        <v>13423.33</v>
      </c>
      <c r="P81">
        <v>13459.5305815683</v>
      </c>
      <c r="Q81">
        <v>10924.581298721299</v>
      </c>
      <c r="R81">
        <v>18.320161747003599</v>
      </c>
      <c r="S81" s="1">
        <f>(Table2[[#This Row],[Close Price]]-Table2[[#This Row],[20D EMA]])/Table2[[#This Row],[20D EMA]]</f>
        <v>-0.15131714708645325</v>
      </c>
      <c r="T81" s="1">
        <f>(Table2[[#This Row],[Close Price]]-Table2[[#This Row],[50D EMA]])/Table2[[#This Row],[50D EMA]]</f>
        <v>-0.15359975364961131</v>
      </c>
      <c r="U81" s="1">
        <f>(Table2[[#This Row],[Close Price]]-Table2[[#This Row],[200D EMA]])/Table2[[#This Row],[200D EMA]]</f>
        <v>4.2799690761002276E-2</v>
      </c>
      <c r="V81">
        <v>1.5292018325333001</v>
      </c>
      <c r="W81">
        <v>11220.9</v>
      </c>
      <c r="X81">
        <v>11790.4</v>
      </c>
      <c r="Y81">
        <v>11220.9</v>
      </c>
      <c r="Z81">
        <v>11790.4</v>
      </c>
      <c r="AA81">
        <v>11220.9</v>
      </c>
      <c r="AB81">
        <v>14945</v>
      </c>
      <c r="AC81" s="1">
        <f>(Table2[[#This Row],[Close Price]]/Table2[[#This Row],[Day Low]])-1</f>
        <v>1.5261699150691976E-2</v>
      </c>
      <c r="AD81" s="1">
        <f>(Table2[[#This Row],[Day High]]/Table2[[#This Row],[Close Price]])-1</f>
        <v>3.4958282677106656E-2</v>
      </c>
      <c r="AE81" s="1">
        <f>(Table2[[#This Row],[Close Price]]/Table2[[#This Row],[Current Week Low]])-1</f>
        <v>1.5261699150691976E-2</v>
      </c>
      <c r="AF81" s="1">
        <f>(Table2[[#This Row],[Current Week High]]/Table2[[#This Row],[Close Price]])-1</f>
        <v>3.4958282677106656E-2</v>
      </c>
      <c r="AG81" s="1">
        <f>(Table2[[#This Row],[Close Price]]/Table2[[#This Row],[Current Month Low]])-1</f>
        <v>1.5261699150691976E-2</v>
      </c>
      <c r="AH81" s="1">
        <f>(Table2[[#This Row],[Current Month High]]/Table2[[#This Row],[Close Price]])-1</f>
        <v>0.31186826016160252</v>
      </c>
      <c r="AI81">
        <v>45.275035879969899</v>
      </c>
      <c r="AJ81">
        <v>149.55421686746899</v>
      </c>
      <c r="AK81" t="str">
        <f>IF(AND(Table2[[#This Row],[20D EMA]]&gt;Table2[[#This Row],[50D EMA]],Table2[[#This Row],[50D EMA]]&gt;Table2[[#This Row],[200D EMA]]),"Uptrend","Downtrend/NoTrend")</f>
        <v>Downtrend/NoTrend</v>
      </c>
      <c r="AL81">
        <v>0.08</v>
      </c>
      <c r="AM81" t="s">
        <v>3148</v>
      </c>
      <c r="AN81">
        <v>-16.82</v>
      </c>
      <c r="AO81" t="s">
        <v>3147</v>
      </c>
      <c r="AP81">
        <v>0.15173336986518501</v>
      </c>
      <c r="AQ81">
        <f>(Table2[[#This Row],[Sharpe Ratio]]-AVERAGE(Table2[Sharpe Ratio]))/_xlfn.STDEV.P(Table2[Sharpe Ratio])</f>
        <v>1.1172824782993422</v>
      </c>
      <c r="AR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1">
        <f>_xlfn.RANK.AVG(Table2[[#This Row],[1Y Return vs Nifty Z-Score]],Table2[1Y Return vs Nifty Z-Score])</f>
        <v>26</v>
      </c>
      <c r="AT81">
        <f>_xlfn.RANK.AVG(Table2[[#This Row],[6M Return vs Nifty Z-Score]],Table2[6M Return vs Nifty Z-Score])</f>
        <v>342</v>
      </c>
      <c r="AU81">
        <f>_xlfn.RANK.AVG(Table2[[#This Row],[Sharpe Ratio Z-Score]],Table2[Sharpe Ratio Z-Score])</f>
        <v>92</v>
      </c>
      <c r="AV81">
        <f>(Table2[[#This Row],[Rank 1Y]]+Table2[[#This Row],[Rank 6M]]+Table2[[#This Row],[Rank Sharpe]])/3</f>
        <v>153.33333333333334</v>
      </c>
    </row>
    <row r="82" spans="1:48" x14ac:dyDescent="0.3">
      <c r="A82" t="s">
        <v>764</v>
      </c>
      <c r="B82" t="s">
        <v>765</v>
      </c>
      <c r="C82" t="s">
        <v>3111</v>
      </c>
      <c r="D82" t="s">
        <v>289</v>
      </c>
      <c r="E82">
        <v>20971.708395400001</v>
      </c>
      <c r="F82">
        <v>6209</v>
      </c>
      <c r="G82">
        <v>61.905369673316201</v>
      </c>
      <c r="H82">
        <f>(Table2[[#This Row],[1Y Return vs Nifty]]-AVERAGE(Table2[1Y Return vs Nifty]))/_xlfn.STDEV.P(Table2[1Y Return vs Nifty])</f>
        <v>0.97690855808417121</v>
      </c>
      <c r="I82">
        <v>16.742883518170999</v>
      </c>
      <c r="J82">
        <f>(Table2[[#This Row],[1M Return vs Nifty]]-AVERAGE(Table2[1M Return vs Nifty]))/_xlfn.STDEV.P(Table2[1M Return vs Nifty])</f>
        <v>2.0795541124641832</v>
      </c>
      <c r="K82">
        <v>50.193106941747097</v>
      </c>
      <c r="L82">
        <f>(Table2[[#This Row],[6M Return vs Nifty]]-AVERAGE(Table2[6M Return vs Nifty]))/_xlfn.STDEV.P(Table2[6M Return vs Nifty])</f>
        <v>1.7045585904179965</v>
      </c>
      <c r="M82">
        <v>3.1683086151322302</v>
      </c>
      <c r="N82">
        <f>(Table2[[#This Row],[1W Return vs Nifty]]-AVERAGE(Table2[1W Return vs Nifty]))/_xlfn.STDEV.P(Table2[1W Return vs Nifty])</f>
        <v>1.0434068298939518</v>
      </c>
      <c r="O82">
        <v>5990.38</v>
      </c>
      <c r="P82">
        <v>5511.3502895573502</v>
      </c>
      <c r="Q82">
        <v>4459.1126370396996</v>
      </c>
      <c r="R82">
        <v>59.534110027081603</v>
      </c>
      <c r="S82" s="1">
        <f>(Table2[[#This Row],[Close Price]]-Table2[[#This Row],[20D EMA]])/Table2[[#This Row],[20D EMA]]</f>
        <v>3.6495180606238652E-2</v>
      </c>
      <c r="T82" s="1">
        <f>(Table2[[#This Row],[Close Price]]-Table2[[#This Row],[50D EMA]])/Table2[[#This Row],[50D EMA]]</f>
        <v>0.12658417153497284</v>
      </c>
      <c r="U82" s="1">
        <f>(Table2[[#This Row],[Close Price]]-Table2[[#This Row],[200D EMA]])/Table2[[#This Row],[200D EMA]]</f>
        <v>0.39242950456663273</v>
      </c>
      <c r="V82">
        <v>0.60224278695298705</v>
      </c>
      <c r="W82">
        <v>6090.05</v>
      </c>
      <c r="X82">
        <v>6378.9</v>
      </c>
      <c r="Y82">
        <v>6090.05</v>
      </c>
      <c r="Z82">
        <v>6378.9</v>
      </c>
      <c r="AA82">
        <v>5870</v>
      </c>
      <c r="AB82">
        <v>6378.9</v>
      </c>
      <c r="AC82" s="1">
        <f>(Table2[[#This Row],[Close Price]]/Table2[[#This Row],[Day Low]])-1</f>
        <v>1.9531859344340319E-2</v>
      </c>
      <c r="AD82" s="1">
        <f>(Table2[[#This Row],[Day High]]/Table2[[#This Row],[Close Price]])-1</f>
        <v>2.7363504590111054E-2</v>
      </c>
      <c r="AE82" s="1">
        <f>(Table2[[#This Row],[Close Price]]/Table2[[#This Row],[Current Week Low]])-1</f>
        <v>1.9531859344340319E-2</v>
      </c>
      <c r="AF82" s="1">
        <f>(Table2[[#This Row],[Current Week High]]/Table2[[#This Row],[Close Price]])-1</f>
        <v>2.7363504590111054E-2</v>
      </c>
      <c r="AG82" s="1">
        <f>(Table2[[#This Row],[Close Price]]/Table2[[#This Row],[Current Month Low]])-1</f>
        <v>5.7751277683134594E-2</v>
      </c>
      <c r="AH82" s="1">
        <f>(Table2[[#This Row],[Current Month High]]/Table2[[#This Row],[Close Price]])-1</f>
        <v>2.7363504590111054E-2</v>
      </c>
      <c r="AI82">
        <v>15.3003704300209</v>
      </c>
      <c r="AJ82">
        <v>107.48538011695901</v>
      </c>
      <c r="AK82" t="str">
        <f>IF(AND(Table2[[#This Row],[20D EMA]]&gt;Table2[[#This Row],[50D EMA]],Table2[[#This Row],[50D EMA]]&gt;Table2[[#This Row],[200D EMA]]),"Uptrend","Downtrend/NoTrend")</f>
        <v>Uptrend</v>
      </c>
      <c r="AL82">
        <v>0.48</v>
      </c>
      <c r="AM82" t="s">
        <v>3148</v>
      </c>
      <c r="AN82">
        <v>2.62</v>
      </c>
      <c r="AO82" t="s">
        <v>3148</v>
      </c>
      <c r="AP82">
        <v>6.4275220413644002E-2</v>
      </c>
      <c r="AQ82">
        <f>(Table2[[#This Row],[Sharpe Ratio]]-AVERAGE(Table2[Sharpe Ratio]))/_xlfn.STDEV.P(Table2[Sharpe Ratio])</f>
        <v>9.4210083079252036E-2</v>
      </c>
      <c r="AR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5.8986381739395553</v>
      </c>
      <c r="AS82">
        <f>_xlfn.RANK.AVG(Table2[[#This Row],[1Y Return vs Nifty Z-Score]],Table2[1Y Return vs Nifty Z-Score])</f>
        <v>96</v>
      </c>
      <c r="AT82">
        <f>_xlfn.RANK.AVG(Table2[[#This Row],[6M Return vs Nifty Z-Score]],Table2[6M Return vs Nifty Z-Score])</f>
        <v>43</v>
      </c>
      <c r="AU82">
        <f>_xlfn.RANK.AVG(Table2[[#This Row],[Sharpe Ratio Z-Score]],Table2[Sharpe Ratio Z-Score])</f>
        <v>324</v>
      </c>
      <c r="AV82">
        <f>(Table2[[#This Row],[Rank 1Y]]+Table2[[#This Row],[Rank 6M]]+Table2[[#This Row],[Rank Sharpe]])/3</f>
        <v>154.33333333333334</v>
      </c>
    </row>
    <row r="83" spans="1:48" x14ac:dyDescent="0.3">
      <c r="A83" t="s">
        <v>1419</v>
      </c>
      <c r="B83" t="s">
        <v>1420</v>
      </c>
      <c r="C83" t="s">
        <v>3111</v>
      </c>
      <c r="D83" t="s">
        <v>85</v>
      </c>
      <c r="E83">
        <v>7220.9962717099997</v>
      </c>
      <c r="F83">
        <v>2949.7</v>
      </c>
      <c r="G83">
        <v>28.770169085505</v>
      </c>
      <c r="H83">
        <f>(Table2[[#This Row],[1Y Return vs Nifty]]-AVERAGE(Table2[1Y Return vs Nifty]))/_xlfn.STDEV.P(Table2[1Y Return vs Nifty])</f>
        <v>0.28973566638772535</v>
      </c>
      <c r="I83">
        <v>9.6942946140614106E-2</v>
      </c>
      <c r="J83">
        <f>(Table2[[#This Row],[1M Return vs Nifty]]-AVERAGE(Table2[1M Return vs Nifty]))/_xlfn.STDEV.P(Table2[1M Return vs Nifty])</f>
        <v>0.19447720654074893</v>
      </c>
      <c r="K83">
        <v>14.834509599766101</v>
      </c>
      <c r="L83">
        <f>(Table2[[#This Row],[6M Return vs Nifty]]-AVERAGE(Table2[6M Return vs Nifty]))/_xlfn.STDEV.P(Table2[6M Return vs Nifty])</f>
        <v>0.4482062078910401</v>
      </c>
      <c r="M83">
        <v>7.7546457936464801</v>
      </c>
      <c r="N83">
        <f>(Table2[[#This Row],[1W Return vs Nifty]]-AVERAGE(Table2[1W Return vs Nifty]))/_xlfn.STDEV.P(Table2[1W Return vs Nifty])</f>
        <v>2.1369494157500681</v>
      </c>
      <c r="O83">
        <v>2930.7</v>
      </c>
      <c r="P83">
        <v>3012.70301327577</v>
      </c>
      <c r="Q83">
        <v>2758.8384270196698</v>
      </c>
      <c r="R83">
        <v>54.545664128050802</v>
      </c>
      <c r="S83" s="1">
        <f>(Table2[[#This Row],[Close Price]]-Table2[[#This Row],[20D EMA]])/Table2[[#This Row],[20D EMA]]</f>
        <v>6.4830927764697854E-3</v>
      </c>
      <c r="T83" s="1">
        <f>(Table2[[#This Row],[Close Price]]-Table2[[#This Row],[50D EMA]])/Table2[[#This Row],[50D EMA]]</f>
        <v>-2.0912454031526254E-2</v>
      </c>
      <c r="U83" s="1">
        <f>(Table2[[#This Row],[Close Price]]-Table2[[#This Row],[200D EMA]])/Table2[[#This Row],[200D EMA]]</f>
        <v>6.9181859695391743E-2</v>
      </c>
      <c r="V83">
        <v>0.60849831294843004</v>
      </c>
      <c r="W83">
        <v>2913.65</v>
      </c>
      <c r="X83">
        <v>3036.75</v>
      </c>
      <c r="Y83">
        <v>2913.65</v>
      </c>
      <c r="Z83">
        <v>3036.75</v>
      </c>
      <c r="AA83">
        <v>2784</v>
      </c>
      <c r="AB83">
        <v>3080</v>
      </c>
      <c r="AC83" s="1">
        <f>(Table2[[#This Row],[Close Price]]/Table2[[#This Row],[Day Low]])-1</f>
        <v>1.2372797007190295E-2</v>
      </c>
      <c r="AD83" s="1">
        <f>(Table2[[#This Row],[Day High]]/Table2[[#This Row],[Close Price]])-1</f>
        <v>2.9511475743295934E-2</v>
      </c>
      <c r="AE83" s="1">
        <f>(Table2[[#This Row],[Close Price]]/Table2[[#This Row],[Current Week Low]])-1</f>
        <v>1.2372797007190295E-2</v>
      </c>
      <c r="AF83" s="1">
        <f>(Table2[[#This Row],[Current Week High]]/Table2[[#This Row],[Close Price]])-1</f>
        <v>2.9511475743295934E-2</v>
      </c>
      <c r="AG83" s="1">
        <f>(Table2[[#This Row],[Close Price]]/Table2[[#This Row],[Current Month Low]])-1</f>
        <v>5.951867816091938E-2</v>
      </c>
      <c r="AH83" s="1">
        <f>(Table2[[#This Row],[Current Month High]]/Table2[[#This Row],[Close Price]])-1</f>
        <v>4.4173983794962179E-2</v>
      </c>
      <c r="AI83">
        <v>19.501983252534099</v>
      </c>
      <c r="AJ83">
        <v>65.434660684240001</v>
      </c>
      <c r="AK83" t="str">
        <f>IF(AND(Table2[[#This Row],[20D EMA]]&gt;Table2[[#This Row],[50D EMA]],Table2[[#This Row],[50D EMA]]&gt;Table2[[#This Row],[200D EMA]]),"Uptrend","Downtrend/NoTrend")</f>
        <v>Downtrend/NoTrend</v>
      </c>
      <c r="AL83">
        <v>0</v>
      </c>
      <c r="AM83" t="s">
        <v>3149</v>
      </c>
      <c r="AN83">
        <v>4.13</v>
      </c>
      <c r="AO83" t="s">
        <v>3148</v>
      </c>
      <c r="AP83">
        <v>0.170045725884686</v>
      </c>
      <c r="AQ83">
        <f>(Table2[[#This Row],[Sharpe Ratio]]-AVERAGE(Table2[Sharpe Ratio]))/_xlfn.STDEV.P(Table2[Sharpe Ratio])</f>
        <v>1.3314976892600381</v>
      </c>
      <c r="AR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3">
        <f>_xlfn.RANK.AVG(Table2[[#This Row],[1Y Return vs Nifty Z-Score]],Table2[1Y Return vs Nifty Z-Score])</f>
        <v>217</v>
      </c>
      <c r="AT83">
        <f>_xlfn.RANK.AVG(Table2[[#This Row],[6M Return vs Nifty Z-Score]],Table2[6M Return vs Nifty Z-Score])</f>
        <v>187</v>
      </c>
      <c r="AU83">
        <f>_xlfn.RANK.AVG(Table2[[#This Row],[Sharpe Ratio Z-Score]],Table2[Sharpe Ratio Z-Score])</f>
        <v>60</v>
      </c>
      <c r="AV83">
        <f>(Table2[[#This Row],[Rank 1Y]]+Table2[[#This Row],[Rank 6M]]+Table2[[#This Row],[Rank Sharpe]])/3</f>
        <v>154.66666666666666</v>
      </c>
    </row>
    <row r="84" spans="1:48" x14ac:dyDescent="0.3">
      <c r="A84" t="s">
        <v>477</v>
      </c>
      <c r="B84" t="s">
        <v>478</v>
      </c>
      <c r="C84" t="s">
        <v>3109</v>
      </c>
      <c r="D84" t="s">
        <v>173</v>
      </c>
      <c r="E84">
        <v>44066.306465490998</v>
      </c>
      <c r="F84">
        <v>239.93</v>
      </c>
      <c r="G84">
        <v>118.577652562767</v>
      </c>
      <c r="H84">
        <f>(Table2[[#This Row],[1Y Return vs Nifty]]-AVERAGE(Table2[1Y Return vs Nifty]))/_xlfn.STDEV.P(Table2[1Y Return vs Nifty])</f>
        <v>2.1522041899599702</v>
      </c>
      <c r="I84">
        <v>4.2126209262327698</v>
      </c>
      <c r="J84">
        <f>(Table2[[#This Row],[1M Return vs Nifty]]-AVERAGE(Table2[1M Return vs Nifty]))/_xlfn.STDEV.P(Table2[1M Return vs Nifty])</f>
        <v>0.66055898058753726</v>
      </c>
      <c r="K84">
        <v>5.76014876160861</v>
      </c>
      <c r="L84">
        <f>(Table2[[#This Row],[6M Return vs Nifty]]-AVERAGE(Table2[6M Return vs Nifty]))/_xlfn.STDEV.P(Table2[6M Return vs Nifty])</f>
        <v>0.12577840486864381</v>
      </c>
      <c r="M84">
        <v>-3.76533303524125</v>
      </c>
      <c r="N84">
        <f>(Table2[[#This Row],[1W Return vs Nifty]]-AVERAGE(Table2[1W Return vs Nifty]))/_xlfn.STDEV.P(Table2[1W Return vs Nifty])</f>
        <v>-0.60981492956799843</v>
      </c>
      <c r="O84">
        <v>227.76</v>
      </c>
      <c r="P84">
        <v>216.01859195963999</v>
      </c>
      <c r="Q84">
        <v>182.78922331628601</v>
      </c>
      <c r="R84">
        <v>62.547285146361403</v>
      </c>
      <c r="S84" s="1">
        <f>(Table2[[#This Row],[Close Price]]-Table2[[#This Row],[20D EMA]])/Table2[[#This Row],[20D EMA]]</f>
        <v>5.3433438707411379E-2</v>
      </c>
      <c r="T84" s="1">
        <f>(Table2[[#This Row],[Close Price]]-Table2[[#This Row],[50D EMA]])/Table2[[#This Row],[50D EMA]]</f>
        <v>0.11069143550767854</v>
      </c>
      <c r="U84" s="1">
        <f>(Table2[[#This Row],[Close Price]]-Table2[[#This Row],[200D EMA]])/Table2[[#This Row],[200D EMA]]</f>
        <v>0.31260473482532114</v>
      </c>
      <c r="V84">
        <v>1.37027097875672</v>
      </c>
      <c r="W84">
        <v>225</v>
      </c>
      <c r="X84">
        <v>247.9</v>
      </c>
      <c r="Y84">
        <v>225</v>
      </c>
      <c r="Z84">
        <v>247.9</v>
      </c>
      <c r="AA84">
        <v>218.6</v>
      </c>
      <c r="AB84">
        <v>247.99</v>
      </c>
      <c r="AC84" s="1">
        <f>(Table2[[#This Row],[Close Price]]/Table2[[#This Row],[Day Low]])-1</f>
        <v>6.6355555555555501E-2</v>
      </c>
      <c r="AD84" s="1">
        <f>(Table2[[#This Row],[Day High]]/Table2[[#This Row],[Close Price]])-1</f>
        <v>3.3218021923060892E-2</v>
      </c>
      <c r="AE84" s="1">
        <f>(Table2[[#This Row],[Close Price]]/Table2[[#This Row],[Current Week Low]])-1</f>
        <v>6.6355555555555501E-2</v>
      </c>
      <c r="AF84" s="1">
        <f>(Table2[[#This Row],[Current Week High]]/Table2[[#This Row],[Close Price]])-1</f>
        <v>3.3218021923060892E-2</v>
      </c>
      <c r="AG84" s="1">
        <f>(Table2[[#This Row],[Close Price]]/Table2[[#This Row],[Current Month Low]])-1</f>
        <v>9.7575480329368691E-2</v>
      </c>
      <c r="AH84" s="1">
        <f>(Table2[[#This Row],[Current Month High]]/Table2[[#This Row],[Close Price]])-1</f>
        <v>3.3593131329971326E-2</v>
      </c>
      <c r="AI84">
        <v>3.35931313299713</v>
      </c>
      <c r="AJ84">
        <v>166.29300776914499</v>
      </c>
      <c r="AK84" t="str">
        <f>IF(AND(Table2[[#This Row],[20D EMA]]&gt;Table2[[#This Row],[50D EMA]],Table2[[#This Row],[50D EMA]]&gt;Table2[[#This Row],[200D EMA]]),"Uptrend","Downtrend/NoTrend")</f>
        <v>Uptrend</v>
      </c>
      <c r="AL84">
        <v>0.37</v>
      </c>
      <c r="AM84" t="s">
        <v>3148</v>
      </c>
      <c r="AN84">
        <v>5.64</v>
      </c>
      <c r="AO84" t="s">
        <v>3148</v>
      </c>
      <c r="AP84">
        <v>0.11841216989848501</v>
      </c>
      <c r="AQ84">
        <f>(Table2[[#This Row],[Sharpe Ratio]]-AVERAGE(Table2[Sharpe Ratio]))/_xlfn.STDEV.P(Table2[Sharpe Ratio])</f>
        <v>0.72749604815736879</v>
      </c>
      <c r="AR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3.0562226940055215</v>
      </c>
      <c r="AS84">
        <f>_xlfn.RANK.AVG(Table2[[#This Row],[1Y Return vs Nifty Z-Score]],Table2[1Y Return vs Nifty Z-Score])</f>
        <v>33</v>
      </c>
      <c r="AT84">
        <f>_xlfn.RANK.AVG(Table2[[#This Row],[6M Return vs Nifty Z-Score]],Table2[6M Return vs Nifty Z-Score])</f>
        <v>271</v>
      </c>
      <c r="AU84">
        <f>_xlfn.RANK.AVG(Table2[[#This Row],[Sharpe Ratio Z-Score]],Table2[Sharpe Ratio Z-Score])</f>
        <v>163</v>
      </c>
      <c r="AV84">
        <f>(Table2[[#This Row],[Rank 1Y]]+Table2[[#This Row],[Rank 6M]]+Table2[[#This Row],[Rank Sharpe]])/3</f>
        <v>155.66666666666666</v>
      </c>
    </row>
    <row r="85" spans="1:48" x14ac:dyDescent="0.3">
      <c r="A85" t="s">
        <v>1659</v>
      </c>
      <c r="B85" t="s">
        <v>1660</v>
      </c>
      <c r="C85" t="s">
        <v>3106</v>
      </c>
      <c r="D85" t="s">
        <v>51</v>
      </c>
      <c r="E85">
        <v>5234.6013119999998</v>
      </c>
      <c r="F85">
        <v>650.4</v>
      </c>
      <c r="G85">
        <v>147.53065829650399</v>
      </c>
      <c r="H85">
        <f>(Table2[[#This Row],[1Y Return vs Nifty]]-AVERAGE(Table2[1Y Return vs Nifty]))/_xlfn.STDEV.P(Table2[1Y Return vs Nifty])</f>
        <v>2.7526448186693209</v>
      </c>
      <c r="I85">
        <v>22.119790870555601</v>
      </c>
      <c r="J85">
        <f>(Table2[[#This Row],[1M Return vs Nifty]]-AVERAGE(Table2[1M Return vs Nifty]))/_xlfn.STDEV.P(Table2[1M Return vs Nifty])</f>
        <v>2.6884643648713751</v>
      </c>
      <c r="K85">
        <v>64.593837285199697</v>
      </c>
      <c r="L85">
        <f>(Table2[[#This Row],[6M Return vs Nifty]]-AVERAGE(Table2[6M Return vs Nifty]))/_xlfn.STDEV.P(Table2[6M Return vs Nifty])</f>
        <v>2.2162415540304683</v>
      </c>
      <c r="M85">
        <v>3.0032411202153702</v>
      </c>
      <c r="N85">
        <f>(Table2[[#This Row],[1W Return vs Nifty]]-AVERAGE(Table2[1W Return vs Nifty]))/_xlfn.STDEV.P(Table2[1W Return vs Nifty])</f>
        <v>1.0040489876319816</v>
      </c>
      <c r="O85">
        <v>619.38</v>
      </c>
      <c r="P85">
        <v>586.87232782049796</v>
      </c>
      <c r="Q85">
        <v>468.19959046487401</v>
      </c>
      <c r="R85">
        <v>60.594453522629401</v>
      </c>
      <c r="S85" s="1">
        <f>(Table2[[#This Row],[Close Price]]-Table2[[#This Row],[20D EMA]])/Table2[[#This Row],[20D EMA]]</f>
        <v>5.0082340404921023E-2</v>
      </c>
      <c r="T85" s="1">
        <f>(Table2[[#This Row],[Close Price]]-Table2[[#This Row],[50D EMA]])/Table2[[#This Row],[50D EMA]]</f>
        <v>0.10824785761398641</v>
      </c>
      <c r="U85" s="1">
        <f>(Table2[[#This Row],[Close Price]]-Table2[[#This Row],[200D EMA]])/Table2[[#This Row],[200D EMA]]</f>
        <v>0.38915115101706882</v>
      </c>
      <c r="V85">
        <v>1.1376914571314201</v>
      </c>
      <c r="W85">
        <v>628.6</v>
      </c>
      <c r="X85">
        <v>658.9</v>
      </c>
      <c r="Y85">
        <v>628.6</v>
      </c>
      <c r="Z85">
        <v>658.9</v>
      </c>
      <c r="AA85">
        <v>604.54999999999995</v>
      </c>
      <c r="AB85">
        <v>689.85</v>
      </c>
      <c r="AC85" s="1">
        <f>(Table2[[#This Row],[Close Price]]/Table2[[#This Row],[Day Low]])-1</f>
        <v>3.4680241807190537E-2</v>
      </c>
      <c r="AD85" s="1">
        <f>(Table2[[#This Row],[Day High]]/Table2[[#This Row],[Close Price]])-1</f>
        <v>1.306888068880685E-2</v>
      </c>
      <c r="AE85" s="1">
        <f>(Table2[[#This Row],[Close Price]]/Table2[[#This Row],[Current Week Low]])-1</f>
        <v>3.4680241807190537E-2</v>
      </c>
      <c r="AF85" s="1">
        <f>(Table2[[#This Row],[Current Week High]]/Table2[[#This Row],[Close Price]])-1</f>
        <v>1.306888068880685E-2</v>
      </c>
      <c r="AG85" s="1">
        <f>(Table2[[#This Row],[Close Price]]/Table2[[#This Row],[Current Month Low]])-1</f>
        <v>7.5841535026052398E-2</v>
      </c>
      <c r="AH85" s="1">
        <f>(Table2[[#This Row],[Current Month High]]/Table2[[#This Row],[Close Price]])-1</f>
        <v>6.0654981549815634E-2</v>
      </c>
      <c r="AI85">
        <v>6.0654981549815599</v>
      </c>
      <c r="AJ85">
        <v>171.22602168473699</v>
      </c>
      <c r="AK85" t="str">
        <f>IF(AND(Table2[[#This Row],[20D EMA]]&gt;Table2[[#This Row],[50D EMA]],Table2[[#This Row],[50D EMA]]&gt;Table2[[#This Row],[200D EMA]]),"Uptrend","Downtrend/NoTrend")</f>
        <v>Uptrend</v>
      </c>
      <c r="AL85">
        <v>0.26</v>
      </c>
      <c r="AM85" t="s">
        <v>3148</v>
      </c>
      <c r="AN85">
        <v>4.01</v>
      </c>
      <c r="AO85" t="s">
        <v>3148</v>
      </c>
      <c r="AP85">
        <v>2.8192568223346998E-2</v>
      </c>
      <c r="AQ85">
        <f>(Table2[[#This Row],[Sharpe Ratio]]-AVERAGE(Table2[Sharpe Ratio]))/_xlfn.STDEV.P(Table2[Sharpe Ratio])</f>
        <v>-0.32787940353485273</v>
      </c>
      <c r="AR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8.333520321668292</v>
      </c>
      <c r="AS85">
        <f>_xlfn.RANK.AVG(Table2[[#This Row],[1Y Return vs Nifty Z-Score]],Table2[1Y Return vs Nifty Z-Score])</f>
        <v>18</v>
      </c>
      <c r="AT85">
        <f>_xlfn.RANK.AVG(Table2[[#This Row],[6M Return vs Nifty Z-Score]],Table2[6M Return vs Nifty Z-Score])</f>
        <v>23</v>
      </c>
      <c r="AU85">
        <f>_xlfn.RANK.AVG(Table2[[#This Row],[Sharpe Ratio Z-Score]],Table2[Sharpe Ratio Z-Score])</f>
        <v>428</v>
      </c>
      <c r="AV85">
        <f>(Table2[[#This Row],[Rank 1Y]]+Table2[[#This Row],[Rank 6M]]+Table2[[#This Row],[Rank Sharpe]])/3</f>
        <v>156.33333333333334</v>
      </c>
    </row>
    <row r="86" spans="1:48" x14ac:dyDescent="0.3">
      <c r="A86" t="s">
        <v>1107</v>
      </c>
      <c r="B86" t="s">
        <v>1108</v>
      </c>
      <c r="C86" t="s">
        <v>3110</v>
      </c>
      <c r="D86" t="s">
        <v>75</v>
      </c>
      <c r="E86">
        <v>11061.780589694999</v>
      </c>
      <c r="F86">
        <v>356.95</v>
      </c>
      <c r="G86">
        <v>43.559904954004601</v>
      </c>
      <c r="H86">
        <f>(Table2[[#This Row],[1Y Return vs Nifty]]-AVERAGE(Table2[1Y Return vs Nifty]))/_xlfn.STDEV.P(Table2[1Y Return vs Nifty])</f>
        <v>0.59645194949126024</v>
      </c>
      <c r="I86">
        <v>4.0549432852148701</v>
      </c>
      <c r="J86">
        <f>(Table2[[#This Row],[1M Return vs Nifty]]-AVERAGE(Table2[1M Return vs Nifty]))/_xlfn.STDEV.P(Table2[1M Return vs Nifty])</f>
        <v>0.64270270635796545</v>
      </c>
      <c r="K86">
        <v>61.798191147287397</v>
      </c>
      <c r="L86">
        <f>(Table2[[#This Row],[6M Return vs Nifty]]-AVERAGE(Table2[6M Return vs Nifty]))/_xlfn.STDEV.P(Table2[6M Return vs Nifty])</f>
        <v>2.1169073906274916</v>
      </c>
      <c r="M86">
        <v>2.1074899505600699</v>
      </c>
      <c r="N86">
        <f>(Table2[[#This Row],[1W Return vs Nifty]]-AVERAGE(Table2[1W Return vs Nifty]))/_xlfn.STDEV.P(Table2[1W Return vs Nifty])</f>
        <v>0.79047069798128</v>
      </c>
      <c r="O86">
        <v>359.21</v>
      </c>
      <c r="P86">
        <v>357.515039437111</v>
      </c>
      <c r="Q86">
        <v>307.41659819509601</v>
      </c>
      <c r="R86">
        <v>42.614136075557099</v>
      </c>
      <c r="S86" s="1">
        <f>(Table2[[#This Row],[Close Price]]-Table2[[#This Row],[20D EMA]])/Table2[[#This Row],[20D EMA]]</f>
        <v>-6.2915843100136157E-3</v>
      </c>
      <c r="T86" s="1">
        <f>(Table2[[#This Row],[Close Price]]-Table2[[#This Row],[50D EMA]])/Table2[[#This Row],[50D EMA]]</f>
        <v>-1.5804634065202865E-3</v>
      </c>
      <c r="U86" s="1">
        <f>(Table2[[#This Row],[Close Price]]-Table2[[#This Row],[200D EMA]])/Table2[[#This Row],[200D EMA]]</f>
        <v>0.1611279354977071</v>
      </c>
      <c r="V86">
        <v>0.66191904831130499</v>
      </c>
      <c r="W86">
        <v>352.1</v>
      </c>
      <c r="X86">
        <v>357.4</v>
      </c>
      <c r="Y86">
        <v>352.1</v>
      </c>
      <c r="Z86">
        <v>357.4</v>
      </c>
      <c r="AA86">
        <v>351.25</v>
      </c>
      <c r="AB86">
        <v>366</v>
      </c>
      <c r="AC86" s="1">
        <f>(Table2[[#This Row],[Close Price]]/Table2[[#This Row],[Day Low]])-1</f>
        <v>1.3774495881851756E-2</v>
      </c>
      <c r="AD86" s="1">
        <f>(Table2[[#This Row],[Day High]]/Table2[[#This Row],[Close Price]])-1</f>
        <v>1.2606807676145415E-3</v>
      </c>
      <c r="AE86" s="1">
        <f>(Table2[[#This Row],[Close Price]]/Table2[[#This Row],[Current Week Low]])-1</f>
        <v>1.3774495881851756E-2</v>
      </c>
      <c r="AF86" s="1">
        <f>(Table2[[#This Row],[Current Week High]]/Table2[[#This Row],[Close Price]])-1</f>
        <v>1.2606807676145415E-3</v>
      </c>
      <c r="AG86" s="1">
        <f>(Table2[[#This Row],[Close Price]]/Table2[[#This Row],[Current Month Low]])-1</f>
        <v>1.622775800711751E-2</v>
      </c>
      <c r="AH86" s="1">
        <f>(Table2[[#This Row],[Current Month High]]/Table2[[#This Row],[Close Price]])-1</f>
        <v>2.5353690993136224E-2</v>
      </c>
      <c r="AI86">
        <v>7.8582434514637898</v>
      </c>
      <c r="AJ86">
        <v>106.86757461605301</v>
      </c>
      <c r="AK86" t="str">
        <f>IF(AND(Table2[[#This Row],[20D EMA]]&gt;Table2[[#This Row],[50D EMA]],Table2[[#This Row],[50D EMA]]&gt;Table2[[#This Row],[200D EMA]]),"Uptrend","Downtrend/NoTrend")</f>
        <v>Uptrend</v>
      </c>
      <c r="AL86">
        <v>0.1</v>
      </c>
      <c r="AM86" t="s">
        <v>3148</v>
      </c>
      <c r="AN86">
        <v>-0.87</v>
      </c>
      <c r="AO86" t="s">
        <v>3147</v>
      </c>
      <c r="AP86">
        <v>7.0635509924425993E-2</v>
      </c>
      <c r="AQ86">
        <f>(Table2[[#This Row],[Sharpe Ratio]]-AVERAGE(Table2[Sharpe Ratio]))/_xlfn.STDEV.P(Table2[Sharpe Ratio])</f>
        <v>0.16861180167146145</v>
      </c>
      <c r="AR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4.3151445461294591</v>
      </c>
      <c r="AS86">
        <f>_xlfn.RANK.AVG(Table2[[#This Row],[1Y Return vs Nifty Z-Score]],Table2[1Y Return vs Nifty Z-Score])</f>
        <v>147</v>
      </c>
      <c r="AT86">
        <f>_xlfn.RANK.AVG(Table2[[#This Row],[6M Return vs Nifty Z-Score]],Table2[6M Return vs Nifty Z-Score])</f>
        <v>25</v>
      </c>
      <c r="AU86">
        <f>_xlfn.RANK.AVG(Table2[[#This Row],[Sharpe Ratio Z-Score]],Table2[Sharpe Ratio Z-Score])</f>
        <v>299</v>
      </c>
      <c r="AV86">
        <f>(Table2[[#This Row],[Rank 1Y]]+Table2[[#This Row],[Rank 6M]]+Table2[[#This Row],[Rank Sharpe]])/3</f>
        <v>157</v>
      </c>
    </row>
    <row r="87" spans="1:48" x14ac:dyDescent="0.3">
      <c r="A87" t="s">
        <v>1762</v>
      </c>
      <c r="B87" t="s">
        <v>1763</v>
      </c>
      <c r="C87" t="s">
        <v>3104</v>
      </c>
      <c r="D87" t="s">
        <v>123</v>
      </c>
      <c r="E87">
        <v>4404.56214</v>
      </c>
      <c r="F87">
        <v>474.65</v>
      </c>
      <c r="G87">
        <v>79.086084479885798</v>
      </c>
      <c r="H87">
        <f>(Table2[[#This Row],[1Y Return vs Nifty]]-AVERAGE(Table2[1Y Return vs Nifty]))/_xlfn.STDEV.P(Table2[1Y Return vs Nifty])</f>
        <v>1.3332100521329278</v>
      </c>
      <c r="I87">
        <v>-16.972621577045999</v>
      </c>
      <c r="J87">
        <f>(Table2[[#This Row],[1M Return vs Nifty]]-AVERAGE(Table2[1M Return vs Nifty]))/_xlfn.STDEV.P(Table2[1M Return vs Nifty])</f>
        <v>-1.7385731811853564</v>
      </c>
      <c r="K87">
        <v>26.840112611846401</v>
      </c>
      <c r="L87">
        <f>(Table2[[#This Row],[6M Return vs Nifty]]-AVERAGE(Table2[6M Return vs Nifty]))/_xlfn.STDEV.P(Table2[6M Return vs Nifty])</f>
        <v>0.87478613701033348</v>
      </c>
      <c r="M87">
        <v>-2.01128903301352</v>
      </c>
      <c r="N87">
        <f>(Table2[[#This Row],[1W Return vs Nifty]]-AVERAGE(Table2[1W Return vs Nifty]))/_xlfn.STDEV.P(Table2[1W Return vs Nifty])</f>
        <v>-0.19158972299413249</v>
      </c>
      <c r="O87">
        <v>522.29999999999995</v>
      </c>
      <c r="P87">
        <v>550.35621948461005</v>
      </c>
      <c r="Q87">
        <v>479.97941883690601</v>
      </c>
      <c r="R87">
        <v>16.0427507653852</v>
      </c>
      <c r="S87" s="1">
        <f>(Table2[[#This Row],[Close Price]]-Table2[[#This Row],[20D EMA]])/Table2[[#This Row],[20D EMA]]</f>
        <v>-9.1231093241432096E-2</v>
      </c>
      <c r="T87" s="1">
        <f>(Table2[[#This Row],[Close Price]]-Table2[[#This Row],[50D EMA]])/Table2[[#This Row],[50D EMA]]</f>
        <v>-0.13755857897909538</v>
      </c>
      <c r="U87" s="1">
        <f>(Table2[[#This Row],[Close Price]]-Table2[[#This Row],[200D EMA]])/Table2[[#This Row],[200D EMA]]</f>
        <v>-1.1103431996772621E-2</v>
      </c>
      <c r="V87">
        <v>0.71182238776280105</v>
      </c>
      <c r="W87">
        <v>465</v>
      </c>
      <c r="X87">
        <v>483</v>
      </c>
      <c r="Y87">
        <v>465</v>
      </c>
      <c r="Z87">
        <v>483</v>
      </c>
      <c r="AA87">
        <v>465</v>
      </c>
      <c r="AB87">
        <v>534.54999999999995</v>
      </c>
      <c r="AC87" s="1">
        <f>(Table2[[#This Row],[Close Price]]/Table2[[#This Row],[Day Low]])-1</f>
        <v>2.075268817204301E-2</v>
      </c>
      <c r="AD87" s="1">
        <f>(Table2[[#This Row],[Day High]]/Table2[[#This Row],[Close Price]])-1</f>
        <v>1.7591909828294616E-2</v>
      </c>
      <c r="AE87" s="1">
        <f>(Table2[[#This Row],[Close Price]]/Table2[[#This Row],[Current Week Low]])-1</f>
        <v>2.075268817204301E-2</v>
      </c>
      <c r="AF87" s="1">
        <f>(Table2[[#This Row],[Current Week High]]/Table2[[#This Row],[Close Price]])-1</f>
        <v>1.7591909828294616E-2</v>
      </c>
      <c r="AG87" s="1">
        <f>(Table2[[#This Row],[Close Price]]/Table2[[#This Row],[Current Month Low]])-1</f>
        <v>2.075268817204301E-2</v>
      </c>
      <c r="AH87" s="1">
        <f>(Table2[[#This Row],[Current Month High]]/Table2[[#This Row],[Close Price]])-1</f>
        <v>0.12619825134309481</v>
      </c>
      <c r="AI87">
        <v>53.2392289055093</v>
      </c>
      <c r="AJ87">
        <v>104.370290635091</v>
      </c>
      <c r="AK87" t="str">
        <f>IF(AND(Table2[[#This Row],[20D EMA]]&gt;Table2[[#This Row],[50D EMA]],Table2[[#This Row],[50D EMA]]&gt;Table2[[#This Row],[200D EMA]]),"Uptrend","Downtrend/NoTrend")</f>
        <v>Downtrend/NoTrend</v>
      </c>
      <c r="AL87">
        <v>-0.03</v>
      </c>
      <c r="AM87" t="s">
        <v>3147</v>
      </c>
      <c r="AN87">
        <v>-9.0299999999999994</v>
      </c>
      <c r="AO87" t="s">
        <v>3147</v>
      </c>
      <c r="AP87">
        <v>7.2780828232571995E-2</v>
      </c>
      <c r="AQ87">
        <f>(Table2[[#This Row],[Sharpe Ratio]]-AVERAGE(Table2[Sharpe Ratio]))/_xlfn.STDEV.P(Table2[Sharpe Ratio])</f>
        <v>0.19370741544545914</v>
      </c>
      <c r="AR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7">
        <f>_xlfn.RANK.AVG(Table2[[#This Row],[1Y Return vs Nifty Z-Score]],Table2[1Y Return vs Nifty Z-Score])</f>
        <v>68</v>
      </c>
      <c r="AT87">
        <f>_xlfn.RANK.AVG(Table2[[#This Row],[6M Return vs Nifty Z-Score]],Table2[6M Return vs Nifty Z-Score])</f>
        <v>110</v>
      </c>
      <c r="AU87">
        <f>_xlfn.RANK.AVG(Table2[[#This Row],[Sharpe Ratio Z-Score]],Table2[Sharpe Ratio Z-Score])</f>
        <v>296</v>
      </c>
      <c r="AV87">
        <f>(Table2[[#This Row],[Rank 1Y]]+Table2[[#This Row],[Rank 6M]]+Table2[[#This Row],[Rank Sharpe]])/3</f>
        <v>158</v>
      </c>
    </row>
    <row r="88" spans="1:48" x14ac:dyDescent="0.3">
      <c r="A88" t="s">
        <v>1601</v>
      </c>
      <c r="B88" t="s">
        <v>1602</v>
      </c>
      <c r="C88" t="s">
        <v>3108</v>
      </c>
      <c r="D88" t="s">
        <v>211</v>
      </c>
      <c r="E88">
        <v>5682.2147398799998</v>
      </c>
      <c r="F88">
        <v>1979.6</v>
      </c>
      <c r="G88">
        <v>39.176326112281103</v>
      </c>
      <c r="H88">
        <f>(Table2[[#This Row],[1Y Return vs Nifty]]-AVERAGE(Table2[1Y Return vs Nifty]))/_xlfn.STDEV.P(Table2[1Y Return vs Nifty])</f>
        <v>0.50554329358426808</v>
      </c>
      <c r="I88">
        <v>-1.3425856268055201</v>
      </c>
      <c r="J88">
        <f>(Table2[[#This Row],[1M Return vs Nifty]]-AVERAGE(Table2[1M Return vs Nifty]))/_xlfn.STDEV.P(Table2[1M Return vs Nifty])</f>
        <v>3.1457156304760245E-2</v>
      </c>
      <c r="K88">
        <v>30.830701031119901</v>
      </c>
      <c r="L88">
        <f>(Table2[[#This Row],[6M Return vs Nifty]]-AVERAGE(Table2[6M Return vs Nifty]))/_xlfn.STDEV.P(Table2[6M Return vs Nifty])</f>
        <v>1.0165786753214092</v>
      </c>
      <c r="M88">
        <v>-3.4942463304137199</v>
      </c>
      <c r="N88">
        <f>(Table2[[#This Row],[1W Return vs Nifty]]-AVERAGE(Table2[1W Return vs Nifty]))/_xlfn.STDEV.P(Table2[1W Return vs Nifty])</f>
        <v>-0.54517841361860964</v>
      </c>
      <c r="O88">
        <v>2129.4499999999998</v>
      </c>
      <c r="P88">
        <v>2224.97872460902</v>
      </c>
      <c r="Q88">
        <v>1985.80445054757</v>
      </c>
      <c r="R88">
        <v>30.850230554865799</v>
      </c>
      <c r="S88" s="1">
        <f>(Table2[[#This Row],[Close Price]]-Table2[[#This Row],[20D EMA]])/Table2[[#This Row],[20D EMA]]</f>
        <v>-7.0370283406513384E-2</v>
      </c>
      <c r="T88" s="1">
        <f>(Table2[[#This Row],[Close Price]]-Table2[[#This Row],[50D EMA]])/Table2[[#This Row],[50D EMA]]</f>
        <v>-0.11028362738710626</v>
      </c>
      <c r="U88" s="1">
        <f>(Table2[[#This Row],[Close Price]]-Table2[[#This Row],[200D EMA]])/Table2[[#This Row],[200D EMA]]</f>
        <v>-3.1244015722994658E-3</v>
      </c>
      <c r="V88">
        <v>0.79256488739868403</v>
      </c>
      <c r="W88">
        <v>1956.05</v>
      </c>
      <c r="X88">
        <v>2039</v>
      </c>
      <c r="Y88">
        <v>1956.05</v>
      </c>
      <c r="Z88">
        <v>2039</v>
      </c>
      <c r="AA88">
        <v>1937</v>
      </c>
      <c r="AB88">
        <v>2370.1</v>
      </c>
      <c r="AC88" s="1">
        <f>(Table2[[#This Row],[Close Price]]/Table2[[#This Row],[Day Low]])-1</f>
        <v>1.2039569540655881E-2</v>
      </c>
      <c r="AD88" s="1">
        <f>(Table2[[#This Row],[Day High]]/Table2[[#This Row],[Close Price]])-1</f>
        <v>3.0006061830673003E-2</v>
      </c>
      <c r="AE88" s="1">
        <f>(Table2[[#This Row],[Close Price]]/Table2[[#This Row],[Current Week Low]])-1</f>
        <v>1.2039569540655881E-2</v>
      </c>
      <c r="AF88" s="1">
        <f>(Table2[[#This Row],[Current Week High]]/Table2[[#This Row],[Close Price]])-1</f>
        <v>3.0006061830673003E-2</v>
      </c>
      <c r="AG88" s="1">
        <f>(Table2[[#This Row],[Close Price]]/Table2[[#This Row],[Current Month Low]])-1</f>
        <v>2.1992772328342847E-2</v>
      </c>
      <c r="AH88" s="1">
        <f>(Table2[[#This Row],[Current Month High]]/Table2[[#This Row],[Close Price]])-1</f>
        <v>0.19726207314609012</v>
      </c>
      <c r="AI88">
        <v>49.126086077995502</v>
      </c>
      <c r="AJ88">
        <v>76.749999999999901</v>
      </c>
      <c r="AK88" t="str">
        <f>IF(AND(Table2[[#This Row],[20D EMA]]&gt;Table2[[#This Row],[50D EMA]],Table2[[#This Row],[50D EMA]]&gt;Table2[[#This Row],[200D EMA]]),"Uptrend","Downtrend/NoTrend")</f>
        <v>Downtrend/NoTrend</v>
      </c>
      <c r="AL88">
        <v>-0.19</v>
      </c>
      <c r="AM88" t="s">
        <v>3147</v>
      </c>
      <c r="AN88">
        <v>-6.08</v>
      </c>
      <c r="AO88" t="s">
        <v>3147</v>
      </c>
      <c r="AP88">
        <v>9.8866677159746993E-2</v>
      </c>
      <c r="AQ88">
        <f>(Table2[[#This Row],[Sharpe Ratio]]-AVERAGE(Table2[Sharpe Ratio]))/_xlfn.STDEV.P(Table2[Sharpe Ratio])</f>
        <v>0.4988557876741847</v>
      </c>
      <c r="AR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8">
        <f>_xlfn.RANK.AVG(Table2[[#This Row],[1Y Return vs Nifty Z-Score]],Table2[1Y Return vs Nifty Z-Score])</f>
        <v>164</v>
      </c>
      <c r="AT88">
        <f>_xlfn.RANK.AVG(Table2[[#This Row],[6M Return vs Nifty Z-Score]],Table2[6M Return vs Nifty Z-Score])</f>
        <v>92</v>
      </c>
      <c r="AU88">
        <f>_xlfn.RANK.AVG(Table2[[#This Row],[Sharpe Ratio Z-Score]],Table2[Sharpe Ratio Z-Score])</f>
        <v>219</v>
      </c>
      <c r="AV88">
        <f>(Table2[[#This Row],[Rank 1Y]]+Table2[[#This Row],[Rank 6M]]+Table2[[#This Row],[Rank Sharpe]])/3</f>
        <v>158.33333333333334</v>
      </c>
    </row>
    <row r="89" spans="1:48" x14ac:dyDescent="0.3">
      <c r="A89" t="s">
        <v>216</v>
      </c>
      <c r="B89" t="s">
        <v>217</v>
      </c>
      <c r="C89" t="s">
        <v>3113</v>
      </c>
      <c r="D89" t="s">
        <v>178</v>
      </c>
      <c r="E89">
        <v>107422.143246319</v>
      </c>
      <c r="F89">
        <v>702.8</v>
      </c>
      <c r="G89">
        <v>57.4464961307416</v>
      </c>
      <c r="H89">
        <f>(Table2[[#This Row],[1Y Return vs Nifty]]-AVERAGE(Table2[1Y Return vs Nifty]))/_xlfn.STDEV.P(Table2[1Y Return vs Nifty])</f>
        <v>0.88443840635414472</v>
      </c>
      <c r="I89">
        <v>-10.060469564678201</v>
      </c>
      <c r="J89">
        <f>(Table2[[#This Row],[1M Return vs Nifty]]-AVERAGE(Table2[1M Return vs Nifty]))/_xlfn.STDEV.P(Table2[1M Return vs Nifty])</f>
        <v>-0.95580346791120863</v>
      </c>
      <c r="K89">
        <v>0.55646566582087198</v>
      </c>
      <c r="L89">
        <f>(Table2[[#This Row],[6M Return vs Nifty]]-AVERAGE(Table2[6M Return vs Nifty]))/_xlfn.STDEV.P(Table2[6M Return vs Nifty])</f>
        <v>-5.9117494481584633E-2</v>
      </c>
      <c r="M89">
        <v>0.88039561447678305</v>
      </c>
      <c r="N89">
        <f>(Table2[[#This Row],[1W Return vs Nifty]]-AVERAGE(Table2[1W Return vs Nifty]))/_xlfn.STDEV.P(Table2[1W Return vs Nifty])</f>
        <v>0.49788865240986924</v>
      </c>
      <c r="O89">
        <v>724.96</v>
      </c>
      <c r="P89">
        <v>734.630449056933</v>
      </c>
      <c r="Q89">
        <v>649.36423559908303</v>
      </c>
      <c r="R89">
        <v>40.824739138503404</v>
      </c>
      <c r="S89" s="1">
        <f>(Table2[[#This Row],[Close Price]]-Table2[[#This Row],[20D EMA]])/Table2[[#This Row],[20D EMA]]</f>
        <v>-3.0567203707790886E-2</v>
      </c>
      <c r="T89" s="1">
        <f>(Table2[[#This Row],[Close Price]]-Table2[[#This Row],[50D EMA]])/Table2[[#This Row],[50D EMA]]</f>
        <v>-4.3328518573923454E-2</v>
      </c>
      <c r="U89" s="1">
        <f>(Table2[[#This Row],[Close Price]]-Table2[[#This Row],[200D EMA]])/Table2[[#This Row],[200D EMA]]</f>
        <v>8.228935545182707E-2</v>
      </c>
      <c r="V89">
        <v>0.65120412111310499</v>
      </c>
      <c r="W89">
        <v>696.65</v>
      </c>
      <c r="X89">
        <v>718.2</v>
      </c>
      <c r="Y89">
        <v>696.65</v>
      </c>
      <c r="Z89">
        <v>718.2</v>
      </c>
      <c r="AA89">
        <v>681.1</v>
      </c>
      <c r="AB89">
        <v>750</v>
      </c>
      <c r="AC89" s="1">
        <f>(Table2[[#This Row],[Close Price]]/Table2[[#This Row],[Day Low]])-1</f>
        <v>8.827962391444677E-3</v>
      </c>
      <c r="AD89" s="1">
        <f>(Table2[[#This Row],[Day High]]/Table2[[#This Row],[Close Price]])-1</f>
        <v>2.1912350597609764E-2</v>
      </c>
      <c r="AE89" s="1">
        <f>(Table2[[#This Row],[Close Price]]/Table2[[#This Row],[Current Week Low]])-1</f>
        <v>8.827962391444677E-3</v>
      </c>
      <c r="AF89" s="1">
        <f>(Table2[[#This Row],[Current Week High]]/Table2[[#This Row],[Close Price]])-1</f>
        <v>2.1912350597609764E-2</v>
      </c>
      <c r="AG89" s="1">
        <f>(Table2[[#This Row],[Close Price]]/Table2[[#This Row],[Current Month Low]])-1</f>
        <v>3.1860226104830414E-2</v>
      </c>
      <c r="AH89" s="1">
        <f>(Table2[[#This Row],[Current Month High]]/Table2[[#This Row],[Close Price]])-1</f>
        <v>6.7159931701764375E-2</v>
      </c>
      <c r="AI89">
        <v>24.459305634604402</v>
      </c>
      <c r="AJ89">
        <v>83.714547118023702</v>
      </c>
      <c r="AK89" t="str">
        <f>IF(AND(Table2[[#This Row],[20D EMA]]&gt;Table2[[#This Row],[50D EMA]],Table2[[#This Row],[50D EMA]]&gt;Table2[[#This Row],[200D EMA]]),"Uptrend","Downtrend/NoTrend")</f>
        <v>Downtrend/NoTrend</v>
      </c>
      <c r="AL89">
        <v>0.12</v>
      </c>
      <c r="AM89" t="s">
        <v>3148</v>
      </c>
      <c r="AN89">
        <v>-1.58</v>
      </c>
      <c r="AO89" t="s">
        <v>3147</v>
      </c>
      <c r="AP89">
        <v>0.18817687250805601</v>
      </c>
      <c r="AQ89">
        <f>(Table2[[#This Row],[Sharpe Ratio]]-AVERAGE(Table2[Sharpe Ratio]))/_xlfn.STDEV.P(Table2[Sharpe Ratio])</f>
        <v>1.5435931397170104</v>
      </c>
      <c r="AR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9">
        <f>_xlfn.RANK.AVG(Table2[[#This Row],[1Y Return vs Nifty Z-Score]],Table2[1Y Return vs Nifty Z-Score])</f>
        <v>109</v>
      </c>
      <c r="AT89">
        <f>_xlfn.RANK.AVG(Table2[[#This Row],[6M Return vs Nifty Z-Score]],Table2[6M Return vs Nifty Z-Score])</f>
        <v>327</v>
      </c>
      <c r="AU89">
        <f>_xlfn.RANK.AVG(Table2[[#This Row],[Sharpe Ratio Z-Score]],Table2[Sharpe Ratio Z-Score])</f>
        <v>43</v>
      </c>
      <c r="AV89">
        <f>(Table2[[#This Row],[Rank 1Y]]+Table2[[#This Row],[Rank 6M]]+Table2[[#This Row],[Rank Sharpe]])/3</f>
        <v>159.66666666666666</v>
      </c>
    </row>
    <row r="90" spans="1:48" x14ac:dyDescent="0.3">
      <c r="A90" t="s">
        <v>1843</v>
      </c>
      <c r="B90" t="s">
        <v>1844</v>
      </c>
      <c r="C90" t="s">
        <v>3108</v>
      </c>
      <c r="D90" t="s">
        <v>211</v>
      </c>
      <c r="E90">
        <v>3945.7118289</v>
      </c>
      <c r="F90">
        <v>1499.15</v>
      </c>
      <c r="G90">
        <v>42.214310980393101</v>
      </c>
      <c r="H90">
        <f>(Table2[[#This Row],[1Y Return vs Nifty]]-AVERAGE(Table2[1Y Return vs Nifty]))/_xlfn.STDEV.P(Table2[1Y Return vs Nifty])</f>
        <v>0.56854640839017334</v>
      </c>
      <c r="I90">
        <v>-2.4317174212040502</v>
      </c>
      <c r="J90">
        <f>(Table2[[#This Row],[1M Return vs Nifty]]-AVERAGE(Table2[1M Return vs Nifty]))/_xlfn.STDEV.P(Table2[1M Return vs Nifty])</f>
        <v>-9.1882055693711606E-2</v>
      </c>
      <c r="K90">
        <v>20.686527739691002</v>
      </c>
      <c r="L90">
        <f>(Table2[[#This Row],[6M Return vs Nifty]]-AVERAGE(Table2[6M Return vs Nifty]))/_xlfn.STDEV.P(Table2[6M Return vs Nifty])</f>
        <v>0.65613857753728755</v>
      </c>
      <c r="M90">
        <v>-6.1253702691945904</v>
      </c>
      <c r="N90">
        <f>(Table2[[#This Row],[1W Return vs Nifty]]-AVERAGE(Table2[1W Return vs Nifty]))/_xlfn.STDEV.P(Table2[1W Return vs Nifty])</f>
        <v>-1.1725300373067857</v>
      </c>
      <c r="O90">
        <v>1561.98</v>
      </c>
      <c r="P90">
        <v>1568.53951761287</v>
      </c>
      <c r="Q90">
        <v>1375.65430111811</v>
      </c>
      <c r="R90">
        <v>36.528625516306199</v>
      </c>
      <c r="S90" s="1">
        <f>(Table2[[#This Row],[Close Price]]-Table2[[#This Row],[20D EMA]])/Table2[[#This Row],[20D EMA]]</f>
        <v>-4.0224586742467844E-2</v>
      </c>
      <c r="T90" s="1">
        <f>(Table2[[#This Row],[Close Price]]-Table2[[#This Row],[50D EMA]])/Table2[[#This Row],[50D EMA]]</f>
        <v>-4.4238297367523431E-2</v>
      </c>
      <c r="U90" s="1">
        <f>(Table2[[#This Row],[Close Price]]-Table2[[#This Row],[200D EMA]])/Table2[[#This Row],[200D EMA]]</f>
        <v>8.9772335085576929E-2</v>
      </c>
      <c r="V90">
        <v>0.44704145432049902</v>
      </c>
      <c r="W90">
        <v>1434.25</v>
      </c>
      <c r="X90">
        <v>1510</v>
      </c>
      <c r="Y90">
        <v>1434.25</v>
      </c>
      <c r="Z90">
        <v>1510</v>
      </c>
      <c r="AA90">
        <v>1434.25</v>
      </c>
      <c r="AB90">
        <v>1649.75</v>
      </c>
      <c r="AC90" s="1">
        <f>(Table2[[#This Row],[Close Price]]/Table2[[#This Row],[Day Low]])-1</f>
        <v>4.5250130730347005E-2</v>
      </c>
      <c r="AD90" s="1">
        <f>(Table2[[#This Row],[Day High]]/Table2[[#This Row],[Close Price]])-1</f>
        <v>7.2374345462427048E-3</v>
      </c>
      <c r="AE90" s="1">
        <f>(Table2[[#This Row],[Close Price]]/Table2[[#This Row],[Current Week Low]])-1</f>
        <v>4.5250130730347005E-2</v>
      </c>
      <c r="AF90" s="1">
        <f>(Table2[[#This Row],[Current Week High]]/Table2[[#This Row],[Close Price]])-1</f>
        <v>7.2374345462427048E-3</v>
      </c>
      <c r="AG90" s="1">
        <f>(Table2[[#This Row],[Close Price]]/Table2[[#This Row],[Current Month Low]])-1</f>
        <v>4.5250130730347005E-2</v>
      </c>
      <c r="AH90" s="1">
        <f>(Table2[[#This Row],[Current Month High]]/Table2[[#This Row],[Close Price]])-1</f>
        <v>0.10045692559116826</v>
      </c>
      <c r="AI90">
        <v>19.400993896541301</v>
      </c>
      <c r="AJ90">
        <v>62.4962740156626</v>
      </c>
      <c r="AK90" t="str">
        <f>IF(AND(Table2[[#This Row],[20D EMA]]&gt;Table2[[#This Row],[50D EMA]],Table2[[#This Row],[50D EMA]]&gt;Table2[[#This Row],[200D EMA]]),"Uptrend","Downtrend/NoTrend")</f>
        <v>Downtrend/NoTrend</v>
      </c>
      <c r="AL90">
        <v>0.1</v>
      </c>
      <c r="AM90" t="s">
        <v>3148</v>
      </c>
      <c r="AN90">
        <v>-2.17</v>
      </c>
      <c r="AO90" t="s">
        <v>3147</v>
      </c>
      <c r="AP90">
        <v>0.11522002274771299</v>
      </c>
      <c r="AQ90">
        <f>(Table2[[#This Row],[Sharpe Ratio]]-AVERAGE(Table2[Sharpe Ratio]))/_xlfn.STDEV.P(Table2[Sharpe Ratio])</f>
        <v>0.69015478662924978</v>
      </c>
      <c r="AR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0">
        <f>_xlfn.RANK.AVG(Table2[[#This Row],[1Y Return vs Nifty Z-Score]],Table2[1Y Return vs Nifty Z-Score])</f>
        <v>154</v>
      </c>
      <c r="AT90">
        <f>_xlfn.RANK.AVG(Table2[[#This Row],[6M Return vs Nifty Z-Score]],Table2[6M Return vs Nifty Z-Score])</f>
        <v>147</v>
      </c>
      <c r="AU90">
        <f>_xlfn.RANK.AVG(Table2[[#This Row],[Sharpe Ratio Z-Score]],Table2[Sharpe Ratio Z-Score])</f>
        <v>178</v>
      </c>
      <c r="AV90">
        <f>(Table2[[#This Row],[Rank 1Y]]+Table2[[#This Row],[Rank 6M]]+Table2[[#This Row],[Rank Sharpe]])/3</f>
        <v>159.66666666666666</v>
      </c>
    </row>
    <row r="91" spans="1:48" x14ac:dyDescent="0.3">
      <c r="A91" t="s">
        <v>1680</v>
      </c>
      <c r="B91" t="s">
        <v>1681</v>
      </c>
      <c r="C91" t="s">
        <v>3105</v>
      </c>
      <c r="D91" t="s">
        <v>48</v>
      </c>
      <c r="E91">
        <v>5168.7107148599998</v>
      </c>
      <c r="F91">
        <v>683.1</v>
      </c>
      <c r="G91">
        <v>42.334514708096201</v>
      </c>
      <c r="H91">
        <f>(Table2[[#This Row],[1Y Return vs Nifty]]-AVERAGE(Table2[1Y Return vs Nifty]))/_xlfn.STDEV.P(Table2[1Y Return vs Nifty])</f>
        <v>0.57103924808008355</v>
      </c>
      <c r="I91">
        <v>1.5505801576096201</v>
      </c>
      <c r="J91">
        <f>(Table2[[#This Row],[1M Return vs Nifty]]-AVERAGE(Table2[1M Return vs Nifty]))/_xlfn.STDEV.P(Table2[1M Return vs Nifty])</f>
        <v>0.35909499578934562</v>
      </c>
      <c r="K91">
        <v>6.3197431513492699</v>
      </c>
      <c r="L91">
        <f>(Table2[[#This Row],[6M Return vs Nifty]]-AVERAGE(Table2[6M Return vs Nifty]))/_xlfn.STDEV.P(Table2[6M Return vs Nifty])</f>
        <v>0.14566176556872093</v>
      </c>
      <c r="M91">
        <v>-4.06707680516773</v>
      </c>
      <c r="N91">
        <f>(Table2[[#This Row],[1W Return vs Nifty]]-AVERAGE(Table2[1W Return vs Nifty]))/_xlfn.STDEV.P(Table2[1W Return vs Nifty])</f>
        <v>-0.6817611580261228</v>
      </c>
      <c r="O91">
        <v>733.16</v>
      </c>
      <c r="P91">
        <v>752.62232346000906</v>
      </c>
      <c r="Q91">
        <v>710.75862555000197</v>
      </c>
      <c r="R91">
        <v>27.1609186457768</v>
      </c>
      <c r="S91" s="1">
        <f>(Table2[[#This Row],[Close Price]]-Table2[[#This Row],[20D EMA]])/Table2[[#This Row],[20D EMA]]</f>
        <v>-6.8279775219597286E-2</v>
      </c>
      <c r="T91" s="1">
        <f>(Table2[[#This Row],[Close Price]]-Table2[[#This Row],[50D EMA]])/Table2[[#This Row],[50D EMA]]</f>
        <v>-9.2373453846540249E-2</v>
      </c>
      <c r="U91" s="1">
        <f>(Table2[[#This Row],[Close Price]]-Table2[[#This Row],[200D EMA]])/Table2[[#This Row],[200D EMA]]</f>
        <v>-3.8914231295609024E-2</v>
      </c>
      <c r="V91">
        <v>0.64908522024917803</v>
      </c>
      <c r="W91">
        <v>682.1</v>
      </c>
      <c r="X91">
        <v>708</v>
      </c>
      <c r="Y91">
        <v>682.1</v>
      </c>
      <c r="Z91">
        <v>708</v>
      </c>
      <c r="AA91">
        <v>682.1</v>
      </c>
      <c r="AB91">
        <v>798.95</v>
      </c>
      <c r="AC91" s="1">
        <f>(Table2[[#This Row],[Close Price]]/Table2[[#This Row],[Day Low]])-1</f>
        <v>1.4660606949128407E-3</v>
      </c>
      <c r="AD91" s="1">
        <f>(Table2[[#This Row],[Day High]]/Table2[[#This Row],[Close Price]])-1</f>
        <v>3.6451471234079991E-2</v>
      </c>
      <c r="AE91" s="1">
        <f>(Table2[[#This Row],[Close Price]]/Table2[[#This Row],[Current Week Low]])-1</f>
        <v>1.4660606949128407E-3</v>
      </c>
      <c r="AF91" s="1">
        <f>(Table2[[#This Row],[Current Week High]]/Table2[[#This Row],[Close Price]])-1</f>
        <v>3.6451471234079991E-2</v>
      </c>
      <c r="AG91" s="1">
        <f>(Table2[[#This Row],[Close Price]]/Table2[[#This Row],[Current Month Low]])-1</f>
        <v>1.4660606949128407E-3</v>
      </c>
      <c r="AH91" s="1">
        <f>(Table2[[#This Row],[Current Month High]]/Table2[[#This Row],[Close Price]])-1</f>
        <v>0.16959449568145213</v>
      </c>
      <c r="AI91">
        <v>37.139511052554496</v>
      </c>
      <c r="AJ91">
        <v>67.2829680421207</v>
      </c>
      <c r="AK91" t="str">
        <f>IF(AND(Table2[[#This Row],[20D EMA]]&gt;Table2[[#This Row],[50D EMA]],Table2[[#This Row],[50D EMA]]&gt;Table2[[#This Row],[200D EMA]]),"Uptrend","Downtrend/NoTrend")</f>
        <v>Downtrend/NoTrend</v>
      </c>
      <c r="AL91">
        <v>-0.08</v>
      </c>
      <c r="AM91" t="s">
        <v>3147</v>
      </c>
      <c r="AN91">
        <v>-10.86</v>
      </c>
      <c r="AO91" t="s">
        <v>3147</v>
      </c>
      <c r="AP91">
        <v>0.160912394954978</v>
      </c>
      <c r="AQ91">
        <f>(Table2[[#This Row],[Sharpe Ratio]]-AVERAGE(Table2[Sharpe Ratio]))/_xlfn.STDEV.P(Table2[Sharpe Ratio])</f>
        <v>1.2246573455162972</v>
      </c>
      <c r="AR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1">
        <f>_xlfn.RANK.AVG(Table2[[#This Row],[1Y Return vs Nifty Z-Score]],Table2[1Y Return vs Nifty Z-Score])</f>
        <v>153</v>
      </c>
      <c r="AT91">
        <f>_xlfn.RANK.AVG(Table2[[#This Row],[6M Return vs Nifty Z-Score]],Table2[6M Return vs Nifty Z-Score])</f>
        <v>253</v>
      </c>
      <c r="AU91">
        <f>_xlfn.RANK.AVG(Table2[[#This Row],[Sharpe Ratio Z-Score]],Table2[Sharpe Ratio Z-Score])</f>
        <v>76</v>
      </c>
      <c r="AV91">
        <f>(Table2[[#This Row],[Rank 1Y]]+Table2[[#This Row],[Rank 6M]]+Table2[[#This Row],[Rank Sharpe]])/3</f>
        <v>160.66666666666666</v>
      </c>
    </row>
    <row r="92" spans="1:48" x14ac:dyDescent="0.3">
      <c r="A92" t="s">
        <v>893</v>
      </c>
      <c r="B92" t="s">
        <v>894</v>
      </c>
      <c r="C92" t="s">
        <v>3106</v>
      </c>
      <c r="D92" t="s">
        <v>253</v>
      </c>
      <c r="E92">
        <v>16208.20696</v>
      </c>
      <c r="F92">
        <v>1596.05</v>
      </c>
      <c r="G92">
        <v>29.309312944971701</v>
      </c>
      <c r="H92">
        <f>(Table2[[#This Row],[1Y Return vs Nifty]]-AVERAGE(Table2[1Y Return vs Nifty]))/_xlfn.STDEV.P(Table2[1Y Return vs Nifty])</f>
        <v>0.30091667746892575</v>
      </c>
      <c r="I92">
        <v>20.9727937193191</v>
      </c>
      <c r="J92">
        <f>(Table2[[#This Row],[1M Return vs Nifty]]-AVERAGE(Table2[1M Return vs Nifty]))/_xlfn.STDEV.P(Table2[1M Return vs Nifty])</f>
        <v>2.5585721649323139</v>
      </c>
      <c r="K92">
        <v>14.120883704208101</v>
      </c>
      <c r="L92">
        <f>(Table2[[#This Row],[6M Return vs Nifty]]-AVERAGE(Table2[6M Return vs Nifty]))/_xlfn.STDEV.P(Table2[6M Return vs Nifty])</f>
        <v>0.42284984023183037</v>
      </c>
      <c r="M92">
        <v>5.8927887044206901</v>
      </c>
      <c r="N92">
        <f>(Table2[[#This Row],[1W Return vs Nifty]]-AVERAGE(Table2[1W Return vs Nifty]))/_xlfn.STDEV.P(Table2[1W Return vs Nifty])</f>
        <v>1.6930178126867967</v>
      </c>
      <c r="O92">
        <v>1544.33</v>
      </c>
      <c r="P92">
        <v>1454.3301586222301</v>
      </c>
      <c r="Q92">
        <v>1303.2094957353399</v>
      </c>
      <c r="R92">
        <v>54.953957724934703</v>
      </c>
      <c r="S92" s="1">
        <f>(Table2[[#This Row],[Close Price]]-Table2[[#This Row],[20D EMA]])/Table2[[#This Row],[20D EMA]]</f>
        <v>3.3490251435897789E-2</v>
      </c>
      <c r="T92" s="1">
        <f>(Table2[[#This Row],[Close Price]]-Table2[[#This Row],[50D EMA]])/Table2[[#This Row],[50D EMA]]</f>
        <v>9.7446814629787465E-2</v>
      </c>
      <c r="U92" s="1">
        <f>(Table2[[#This Row],[Close Price]]-Table2[[#This Row],[200D EMA]])/Table2[[#This Row],[200D EMA]]</f>
        <v>0.22470715968764782</v>
      </c>
      <c r="V92">
        <v>1.6895797766476901</v>
      </c>
      <c r="W92">
        <v>1577.25</v>
      </c>
      <c r="X92">
        <v>1652.55</v>
      </c>
      <c r="Y92">
        <v>1577.25</v>
      </c>
      <c r="Z92">
        <v>1652.55</v>
      </c>
      <c r="AA92">
        <v>1536.6</v>
      </c>
      <c r="AB92">
        <v>1688.8</v>
      </c>
      <c r="AC92" s="1">
        <f>(Table2[[#This Row],[Close Price]]/Table2[[#This Row],[Day Low]])-1</f>
        <v>1.1919480107782432E-2</v>
      </c>
      <c r="AD92" s="1">
        <f>(Table2[[#This Row],[Day High]]/Table2[[#This Row],[Close Price]])-1</f>
        <v>3.5399893487046086E-2</v>
      </c>
      <c r="AE92" s="1">
        <f>(Table2[[#This Row],[Close Price]]/Table2[[#This Row],[Current Week Low]])-1</f>
        <v>1.1919480107782432E-2</v>
      </c>
      <c r="AF92" s="1">
        <f>(Table2[[#This Row],[Current Week High]]/Table2[[#This Row],[Close Price]])-1</f>
        <v>3.5399893487046086E-2</v>
      </c>
      <c r="AG92" s="1">
        <f>(Table2[[#This Row],[Close Price]]/Table2[[#This Row],[Current Month Low]])-1</f>
        <v>3.8689314070024849E-2</v>
      </c>
      <c r="AH92" s="1">
        <f>(Table2[[#This Row],[Current Month High]]/Table2[[#This Row],[Close Price]])-1</f>
        <v>5.811221452962001E-2</v>
      </c>
      <c r="AI92">
        <v>5.8112214529620001</v>
      </c>
      <c r="AJ92">
        <v>49.303086997193603</v>
      </c>
      <c r="AK92" t="str">
        <f>IF(AND(Table2[[#This Row],[20D EMA]]&gt;Table2[[#This Row],[50D EMA]],Table2[[#This Row],[50D EMA]]&gt;Table2[[#This Row],[200D EMA]]),"Uptrend","Downtrend/NoTrend")</f>
        <v>Uptrend</v>
      </c>
      <c r="AL92">
        <v>0.37</v>
      </c>
      <c r="AM92" t="s">
        <v>3148</v>
      </c>
      <c r="AN92">
        <v>7.83</v>
      </c>
      <c r="AO92" t="s">
        <v>3148</v>
      </c>
      <c r="AP92">
        <v>0.15840741167070399</v>
      </c>
      <c r="AQ92">
        <f>(Table2[[#This Row],[Sharpe Ratio]]-AVERAGE(Table2[Sharpe Ratio]))/_xlfn.STDEV.P(Table2[Sharpe Ratio])</f>
        <v>1.1953544244654866</v>
      </c>
      <c r="AR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6.1707109197853534</v>
      </c>
      <c r="AS92">
        <f>_xlfn.RANK.AVG(Table2[[#This Row],[1Y Return vs Nifty Z-Score]],Table2[1Y Return vs Nifty Z-Score])</f>
        <v>210</v>
      </c>
      <c r="AT92">
        <f>_xlfn.RANK.AVG(Table2[[#This Row],[6M Return vs Nifty Z-Score]],Table2[6M Return vs Nifty Z-Score])</f>
        <v>192</v>
      </c>
      <c r="AU92">
        <f>_xlfn.RANK.AVG(Table2[[#This Row],[Sharpe Ratio Z-Score]],Table2[Sharpe Ratio Z-Score])</f>
        <v>82</v>
      </c>
      <c r="AV92">
        <f>(Table2[[#This Row],[Rank 1Y]]+Table2[[#This Row],[Rank 6M]]+Table2[[#This Row],[Rank Sharpe]])/3</f>
        <v>161.33333333333334</v>
      </c>
    </row>
    <row r="93" spans="1:48" x14ac:dyDescent="0.3">
      <c r="A93" t="s">
        <v>388</v>
      </c>
      <c r="B93" t="s">
        <v>389</v>
      </c>
      <c r="C93" t="s">
        <v>3108</v>
      </c>
      <c r="D93" t="s">
        <v>211</v>
      </c>
      <c r="E93">
        <v>57307.293369450003</v>
      </c>
      <c r="F93">
        <v>998.1</v>
      </c>
      <c r="G93">
        <v>36.3022246475252</v>
      </c>
      <c r="H93">
        <f>(Table2[[#This Row],[1Y Return vs Nifty]]-AVERAGE(Table2[1Y Return vs Nifty]))/_xlfn.STDEV.P(Table2[1Y Return vs Nifty])</f>
        <v>0.44593886748968731</v>
      </c>
      <c r="I93">
        <v>9.4575734914032701</v>
      </c>
      <c r="J93">
        <f>(Table2[[#This Row],[1M Return vs Nifty]]-AVERAGE(Table2[1M Return vs Nifty]))/_xlfn.STDEV.P(Table2[1M Return vs Nifty])</f>
        <v>1.2545259547265544</v>
      </c>
      <c r="K93">
        <v>28.784923529531198</v>
      </c>
      <c r="L93">
        <f>(Table2[[#This Row],[6M Return vs Nifty]]-AVERAGE(Table2[6M Return vs Nifty]))/_xlfn.STDEV.P(Table2[6M Return vs Nifty])</f>
        <v>0.94388864711179443</v>
      </c>
      <c r="M93">
        <v>9.6522171338283194</v>
      </c>
      <c r="N93">
        <f>(Table2[[#This Row],[1W Return vs Nifty]]-AVERAGE(Table2[1W Return vs Nifty]))/_xlfn.STDEV.P(Table2[1W Return vs Nifty])</f>
        <v>2.5893965406387638</v>
      </c>
      <c r="O93">
        <v>973.85</v>
      </c>
      <c r="P93">
        <v>999.79653487811004</v>
      </c>
      <c r="Q93">
        <v>916.20447701014803</v>
      </c>
      <c r="R93">
        <v>58.584534779322297</v>
      </c>
      <c r="S93" s="1">
        <f>(Table2[[#This Row],[Close Price]]-Table2[[#This Row],[20D EMA]])/Table2[[#This Row],[20D EMA]]</f>
        <v>2.4901165477229554E-2</v>
      </c>
      <c r="T93" s="1">
        <f>(Table2[[#This Row],[Close Price]]-Table2[[#This Row],[50D EMA]])/Table2[[#This Row],[50D EMA]]</f>
        <v>-1.6968801340333185E-3</v>
      </c>
      <c r="U93" s="1">
        <f>(Table2[[#This Row],[Close Price]]-Table2[[#This Row],[200D EMA]])/Table2[[#This Row],[200D EMA]]</f>
        <v>8.9385639390348576E-2</v>
      </c>
      <c r="V93">
        <v>1.82018261594318</v>
      </c>
      <c r="W93">
        <v>976.5</v>
      </c>
      <c r="X93">
        <v>1015</v>
      </c>
      <c r="Y93">
        <v>976.5</v>
      </c>
      <c r="Z93">
        <v>1015</v>
      </c>
      <c r="AA93">
        <v>916.05</v>
      </c>
      <c r="AB93">
        <v>1042.95</v>
      </c>
      <c r="AC93" s="1">
        <f>(Table2[[#This Row],[Close Price]]/Table2[[#This Row],[Day Low]])-1</f>
        <v>2.2119815668202758E-2</v>
      </c>
      <c r="AD93" s="1">
        <f>(Table2[[#This Row],[Day High]]/Table2[[#This Row],[Close Price]])-1</f>
        <v>1.6932171125137785E-2</v>
      </c>
      <c r="AE93" s="1">
        <f>(Table2[[#This Row],[Close Price]]/Table2[[#This Row],[Current Week Low]])-1</f>
        <v>2.2119815668202758E-2</v>
      </c>
      <c r="AF93" s="1">
        <f>(Table2[[#This Row],[Current Week High]]/Table2[[#This Row],[Close Price]])-1</f>
        <v>1.6932171125137785E-2</v>
      </c>
      <c r="AG93" s="1">
        <f>(Table2[[#This Row],[Close Price]]/Table2[[#This Row],[Current Month Low]])-1</f>
        <v>8.956934665138383E-2</v>
      </c>
      <c r="AH93" s="1">
        <f>(Table2[[#This Row],[Current Month High]]/Table2[[#This Row],[Close Price]])-1</f>
        <v>4.4935377216711814E-2</v>
      </c>
      <c r="AI93">
        <v>25.7389039174431</v>
      </c>
      <c r="AJ93">
        <v>65.098006781903905</v>
      </c>
      <c r="AK93" t="str">
        <f>IF(AND(Table2[[#This Row],[20D EMA]]&gt;Table2[[#This Row],[50D EMA]],Table2[[#This Row],[50D EMA]]&gt;Table2[[#This Row],[200D EMA]]),"Uptrend","Downtrend/NoTrend")</f>
        <v>Downtrend/NoTrend</v>
      </c>
      <c r="AL93">
        <v>0</v>
      </c>
      <c r="AM93" t="s">
        <v>3149</v>
      </c>
      <c r="AN93">
        <v>3.31</v>
      </c>
      <c r="AO93" t="s">
        <v>3148</v>
      </c>
      <c r="AP93">
        <v>9.8944851101716996E-2</v>
      </c>
      <c r="AQ93">
        <f>(Table2[[#This Row],[Sharpe Ratio]]-AVERAGE(Table2[Sharpe Ratio]))/_xlfn.STDEV.P(Table2[Sharpe Ratio])</f>
        <v>0.49977025479424836</v>
      </c>
      <c r="AR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3">
        <f>_xlfn.RANK.AVG(Table2[[#This Row],[1Y Return vs Nifty Z-Score]],Table2[1Y Return vs Nifty Z-Score])</f>
        <v>177</v>
      </c>
      <c r="AT93">
        <f>_xlfn.RANK.AVG(Table2[[#This Row],[6M Return vs Nifty Z-Score]],Table2[6M Return vs Nifty Z-Score])</f>
        <v>100</v>
      </c>
      <c r="AU93">
        <f>_xlfn.RANK.AVG(Table2[[#This Row],[Sharpe Ratio Z-Score]],Table2[Sharpe Ratio Z-Score])</f>
        <v>218</v>
      </c>
      <c r="AV93">
        <f>(Table2[[#This Row],[Rank 1Y]]+Table2[[#This Row],[Rank 6M]]+Table2[[#This Row],[Rank Sharpe]])/3</f>
        <v>165</v>
      </c>
    </row>
    <row r="94" spans="1:48" x14ac:dyDescent="0.3">
      <c r="A94" t="s">
        <v>1249</v>
      </c>
      <c r="B94" t="s">
        <v>1250</v>
      </c>
      <c r="C94" t="s">
        <v>3108</v>
      </c>
      <c r="D94" t="s">
        <v>211</v>
      </c>
      <c r="E94">
        <v>9019.8435126149998</v>
      </c>
      <c r="F94">
        <v>1456.65</v>
      </c>
      <c r="G94">
        <v>50.672662336287097</v>
      </c>
      <c r="H94">
        <f>(Table2[[#This Row],[1Y Return vs Nifty]]-AVERAGE(Table2[1Y Return vs Nifty]))/_xlfn.STDEV.P(Table2[1Y Return vs Nifty])</f>
        <v>0.74395955383985879</v>
      </c>
      <c r="I94">
        <v>1.2543286098402899</v>
      </c>
      <c r="J94">
        <f>(Table2[[#This Row],[1M Return vs Nifty]]-AVERAGE(Table2[1M Return vs Nifty]))/_xlfn.STDEV.P(Table2[1M Return vs Nifty])</f>
        <v>0.32554585817062831</v>
      </c>
      <c r="K94">
        <v>36.012560857111097</v>
      </c>
      <c r="L94">
        <f>(Table2[[#This Row],[6M Return vs Nifty]]-AVERAGE(Table2[6M Return vs Nifty]))/_xlfn.STDEV.P(Table2[6M Return vs Nifty])</f>
        <v>1.2006991559880786</v>
      </c>
      <c r="M94">
        <v>0.15156996129236999</v>
      </c>
      <c r="N94">
        <f>(Table2[[#This Row],[1W Return vs Nifty]]-AVERAGE(Table2[1W Return vs Nifty]))/_xlfn.STDEV.P(Table2[1W Return vs Nifty])</f>
        <v>0.32411122209896787</v>
      </c>
      <c r="O94">
        <v>1520.45</v>
      </c>
      <c r="P94">
        <v>1523.3312425727099</v>
      </c>
      <c r="Q94">
        <v>1316.87209770138</v>
      </c>
      <c r="R94">
        <v>35.632050220163102</v>
      </c>
      <c r="S94" s="1">
        <f>(Table2[[#This Row],[Close Price]]-Table2[[#This Row],[20D EMA]])/Table2[[#This Row],[20D EMA]]</f>
        <v>-4.1961261468644123E-2</v>
      </c>
      <c r="T94" s="1">
        <f>(Table2[[#This Row],[Close Price]]-Table2[[#This Row],[50D EMA]])/Table2[[#This Row],[50D EMA]]</f>
        <v>-4.3773304655718749E-2</v>
      </c>
      <c r="U94" s="1">
        <f>(Table2[[#This Row],[Close Price]]-Table2[[#This Row],[200D EMA]])/Table2[[#This Row],[200D EMA]]</f>
        <v>0.10614387117974824</v>
      </c>
      <c r="V94">
        <v>0.63697765879886303</v>
      </c>
      <c r="W94">
        <v>1450</v>
      </c>
      <c r="X94">
        <v>1511</v>
      </c>
      <c r="Y94">
        <v>1450</v>
      </c>
      <c r="Z94">
        <v>1511</v>
      </c>
      <c r="AA94">
        <v>1430.45</v>
      </c>
      <c r="AB94">
        <v>1606.55</v>
      </c>
      <c r="AC94" s="1">
        <f>(Table2[[#This Row],[Close Price]]/Table2[[#This Row],[Day Low]])-1</f>
        <v>4.5862068965518699E-3</v>
      </c>
      <c r="AD94" s="1">
        <f>(Table2[[#This Row],[Day High]]/Table2[[#This Row],[Close Price]])-1</f>
        <v>3.7311639721278267E-2</v>
      </c>
      <c r="AE94" s="1">
        <f>(Table2[[#This Row],[Close Price]]/Table2[[#This Row],[Current Week Low]])-1</f>
        <v>4.5862068965518699E-3</v>
      </c>
      <c r="AF94" s="1">
        <f>(Table2[[#This Row],[Current Week High]]/Table2[[#This Row],[Close Price]])-1</f>
        <v>3.7311639721278267E-2</v>
      </c>
      <c r="AG94" s="1">
        <f>(Table2[[#This Row],[Close Price]]/Table2[[#This Row],[Current Month Low]])-1</f>
        <v>1.8315914572337499E-2</v>
      </c>
      <c r="AH94" s="1">
        <f>(Table2[[#This Row],[Current Month High]]/Table2[[#This Row],[Close Price]])-1</f>
        <v>0.10290735591940403</v>
      </c>
      <c r="AI94">
        <v>20.708474925342301</v>
      </c>
      <c r="AJ94">
        <v>76.413951798474002</v>
      </c>
      <c r="AK94" t="str">
        <f>IF(AND(Table2[[#This Row],[20D EMA]]&gt;Table2[[#This Row],[50D EMA]],Table2[[#This Row],[50D EMA]]&gt;Table2[[#This Row],[200D EMA]]),"Uptrend","Downtrend/NoTrend")</f>
        <v>Downtrend/NoTrend</v>
      </c>
      <c r="AL94">
        <v>0.09</v>
      </c>
      <c r="AM94" t="s">
        <v>3148</v>
      </c>
      <c r="AN94">
        <v>-2.44</v>
      </c>
      <c r="AO94" t="s">
        <v>3147</v>
      </c>
      <c r="AP94">
        <v>7.1120787176403993E-2</v>
      </c>
      <c r="AQ94">
        <f>(Table2[[#This Row],[Sharpe Ratio]]-AVERAGE(Table2[Sharpe Ratio]))/_xlfn.STDEV.P(Table2[Sharpe Ratio])</f>
        <v>0.1742885026266085</v>
      </c>
      <c r="AR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4">
        <f>_xlfn.RANK.AVG(Table2[[#This Row],[1Y Return vs Nifty Z-Score]],Table2[1Y Return vs Nifty Z-Score])</f>
        <v>127</v>
      </c>
      <c r="AT94">
        <f>_xlfn.RANK.AVG(Table2[[#This Row],[6M Return vs Nifty Z-Score]],Table2[6M Return vs Nifty Z-Score])</f>
        <v>70</v>
      </c>
      <c r="AU94">
        <f>_xlfn.RANK.AVG(Table2[[#This Row],[Sharpe Ratio Z-Score]],Table2[Sharpe Ratio Z-Score])</f>
        <v>298</v>
      </c>
      <c r="AV94">
        <f>(Table2[[#This Row],[Rank 1Y]]+Table2[[#This Row],[Rank 6M]]+Table2[[#This Row],[Rank Sharpe]])/3</f>
        <v>165</v>
      </c>
    </row>
    <row r="95" spans="1:48" x14ac:dyDescent="0.3">
      <c r="A95" t="s">
        <v>25</v>
      </c>
      <c r="B95" t="s">
        <v>26</v>
      </c>
      <c r="C95" t="s">
        <v>3103</v>
      </c>
      <c r="D95" t="s">
        <v>27</v>
      </c>
      <c r="E95">
        <v>918553.11833850003</v>
      </c>
      <c r="F95">
        <v>1537</v>
      </c>
      <c r="G95">
        <v>42.412271443350498</v>
      </c>
      <c r="H95">
        <f>(Table2[[#This Row],[1Y Return vs Nifty]]-AVERAGE(Table2[1Y Return vs Nifty]))/_xlfn.STDEV.P(Table2[1Y Return vs Nifty])</f>
        <v>0.57265180269468352</v>
      </c>
      <c r="I95">
        <v>-3.45701843727316</v>
      </c>
      <c r="J95">
        <f>(Table2[[#This Row],[1M Return vs Nifty]]-AVERAGE(Table2[1M Return vs Nifty]))/_xlfn.STDEV.P(Table2[1M Return vs Nifty])</f>
        <v>-0.20799272295509075</v>
      </c>
      <c r="K95">
        <v>10.8137449345791</v>
      </c>
      <c r="L95">
        <f>(Table2[[#This Row],[6M Return vs Nifty]]-AVERAGE(Table2[6M Return vs Nifty]))/_xlfn.STDEV.P(Table2[6M Return vs Nifty])</f>
        <v>0.30534145514559435</v>
      </c>
      <c r="M95">
        <v>1.9878148936336499</v>
      </c>
      <c r="N95">
        <f>(Table2[[#This Row],[1W Return vs Nifty]]-AVERAGE(Table2[1W Return vs Nifty]))/_xlfn.STDEV.P(Table2[1W Return vs Nifty])</f>
        <v>0.76193599455239014</v>
      </c>
      <c r="O95">
        <v>1599.03</v>
      </c>
      <c r="P95">
        <v>1610.5173407283</v>
      </c>
      <c r="Q95">
        <v>1426.30218482687</v>
      </c>
      <c r="R95">
        <v>15.860208218496499</v>
      </c>
      <c r="S95" s="1">
        <f>(Table2[[#This Row],[Close Price]]-Table2[[#This Row],[20D EMA]])/Table2[[#This Row],[20D EMA]]</f>
        <v>-3.8792267812361225E-2</v>
      </c>
      <c r="T95" s="1">
        <f>(Table2[[#This Row],[Close Price]]-Table2[[#This Row],[50D EMA]])/Table2[[#This Row],[50D EMA]]</f>
        <v>-4.5648276407290592E-2</v>
      </c>
      <c r="U95" s="1">
        <f>(Table2[[#This Row],[Close Price]]-Table2[[#This Row],[200D EMA]])/Table2[[#This Row],[200D EMA]]</f>
        <v>7.7611754613253273E-2</v>
      </c>
      <c r="V95">
        <v>0.857259500566107</v>
      </c>
      <c r="W95">
        <v>1529.45</v>
      </c>
      <c r="X95">
        <v>1568.95</v>
      </c>
      <c r="Y95">
        <v>1529.45</v>
      </c>
      <c r="Z95">
        <v>1568.95</v>
      </c>
      <c r="AA95">
        <v>1529.45</v>
      </c>
      <c r="AB95">
        <v>1626.35</v>
      </c>
      <c r="AC95" s="1">
        <f>(Table2[[#This Row],[Close Price]]/Table2[[#This Row],[Day Low]])-1</f>
        <v>4.9364150511621574E-3</v>
      </c>
      <c r="AD95" s="1">
        <f>(Table2[[#This Row],[Day High]]/Table2[[#This Row],[Close Price]])-1</f>
        <v>2.0787247885491356E-2</v>
      </c>
      <c r="AE95" s="1">
        <f>(Table2[[#This Row],[Close Price]]/Table2[[#This Row],[Current Week Low]])-1</f>
        <v>4.9364150511621574E-3</v>
      </c>
      <c r="AF95" s="1">
        <f>(Table2[[#This Row],[Current Week High]]/Table2[[#This Row],[Close Price]])-1</f>
        <v>2.0787247885491356E-2</v>
      </c>
      <c r="AG95" s="1">
        <f>(Table2[[#This Row],[Close Price]]/Table2[[#This Row],[Current Month Low]])-1</f>
        <v>4.9364150511621574E-3</v>
      </c>
      <c r="AH95" s="1">
        <f>(Table2[[#This Row],[Current Month High]]/Table2[[#This Row],[Close Price]])-1</f>
        <v>5.8132726089785258E-2</v>
      </c>
      <c r="AI95">
        <v>15.7449577098243</v>
      </c>
      <c r="AJ95">
        <v>63.172142895058101</v>
      </c>
      <c r="AK95" t="str">
        <f>IF(AND(Table2[[#This Row],[20D EMA]]&gt;Table2[[#This Row],[50D EMA]],Table2[[#This Row],[50D EMA]]&gt;Table2[[#This Row],[200D EMA]]),"Uptrend","Downtrend/NoTrend")</f>
        <v>Downtrend/NoTrend</v>
      </c>
      <c r="AL95">
        <v>0.01</v>
      </c>
      <c r="AM95" t="s">
        <v>3148</v>
      </c>
      <c r="AN95">
        <v>-5.9</v>
      </c>
      <c r="AO95" t="s">
        <v>3147</v>
      </c>
      <c r="AP95">
        <v>0.133866346524634</v>
      </c>
      <c r="AQ95">
        <f>(Table2[[#This Row],[Sharpe Ratio]]-AVERAGE(Table2[Sharpe Ratio]))/_xlfn.STDEV.P(Table2[Sharpe Ratio])</f>
        <v>0.90827670263290206</v>
      </c>
      <c r="AR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5">
        <f>_xlfn.RANK.AVG(Table2[[#This Row],[1Y Return vs Nifty Z-Score]],Table2[1Y Return vs Nifty Z-Score])</f>
        <v>152</v>
      </c>
      <c r="AT95">
        <f>_xlfn.RANK.AVG(Table2[[#This Row],[6M Return vs Nifty Z-Score]],Table2[6M Return vs Nifty Z-Score])</f>
        <v>214</v>
      </c>
      <c r="AU95">
        <f>_xlfn.RANK.AVG(Table2[[#This Row],[Sharpe Ratio Z-Score]],Table2[Sharpe Ratio Z-Score])</f>
        <v>131</v>
      </c>
      <c r="AV95">
        <f>(Table2[[#This Row],[Rank 1Y]]+Table2[[#This Row],[Rank 6M]]+Table2[[#This Row],[Rank Sharpe]])/3</f>
        <v>165.66666666666666</v>
      </c>
    </row>
    <row r="96" spans="1:48" x14ac:dyDescent="0.3">
      <c r="A96" t="s">
        <v>192</v>
      </c>
      <c r="B96" t="s">
        <v>193</v>
      </c>
      <c r="C96" t="s">
        <v>3107</v>
      </c>
      <c r="D96" t="s">
        <v>57</v>
      </c>
      <c r="E96">
        <v>124389.059263919</v>
      </c>
      <c r="F96">
        <v>712.8</v>
      </c>
      <c r="G96">
        <v>63.430660063668903</v>
      </c>
      <c r="H96">
        <f>(Table2[[#This Row],[1Y Return vs Nifty]]-AVERAGE(Table2[1Y Return vs Nifty]))/_xlfn.STDEV.P(Table2[1Y Return vs Nifty])</f>
        <v>1.0085407253752008</v>
      </c>
      <c r="I96">
        <v>13.670197937231199</v>
      </c>
      <c r="J96">
        <f>(Table2[[#This Row],[1M Return vs Nifty]]-AVERAGE(Table2[1M Return vs Nifty]))/_xlfn.STDEV.P(Table2[1M Return vs Nifty])</f>
        <v>1.7315864741844895</v>
      </c>
      <c r="K96">
        <v>18.229375846920401</v>
      </c>
      <c r="L96">
        <f>(Table2[[#This Row],[6M Return vs Nifty]]-AVERAGE(Table2[6M Return vs Nifty]))/_xlfn.STDEV.P(Table2[6M Return vs Nifty])</f>
        <v>0.56883170263906491</v>
      </c>
      <c r="M96">
        <v>6.2376473203281204</v>
      </c>
      <c r="N96">
        <f>(Table2[[#This Row],[1W Return vs Nifty]]-AVERAGE(Table2[1W Return vs Nifty]))/_xlfn.STDEV.P(Table2[1W Return vs Nifty])</f>
        <v>1.7752441226844278</v>
      </c>
      <c r="O96">
        <v>705.35</v>
      </c>
      <c r="P96">
        <v>705.34655229002101</v>
      </c>
      <c r="Q96">
        <v>636.55869082318998</v>
      </c>
      <c r="R96">
        <v>51.960177618427501</v>
      </c>
      <c r="S96" s="1">
        <f>(Table2[[#This Row],[Close Price]]-Table2[[#This Row],[20D EMA]])/Table2[[#This Row],[20D EMA]]</f>
        <v>1.0562132274757116E-2</v>
      </c>
      <c r="T96" s="1">
        <f>(Table2[[#This Row],[Close Price]]-Table2[[#This Row],[50D EMA]])/Table2[[#This Row],[50D EMA]]</f>
        <v>1.0567071868119478E-2</v>
      </c>
      <c r="U96" s="1">
        <f>(Table2[[#This Row],[Close Price]]-Table2[[#This Row],[200D EMA]])/Table2[[#This Row],[200D EMA]]</f>
        <v>0.11977106003880905</v>
      </c>
      <c r="V96">
        <v>1.2626463055902899</v>
      </c>
      <c r="W96">
        <v>707.5</v>
      </c>
      <c r="X96">
        <v>746.25</v>
      </c>
      <c r="Y96">
        <v>707.5</v>
      </c>
      <c r="Z96">
        <v>746.25</v>
      </c>
      <c r="AA96">
        <v>652.1</v>
      </c>
      <c r="AB96">
        <v>776.9</v>
      </c>
      <c r="AC96" s="1">
        <f>(Table2[[#This Row],[Close Price]]/Table2[[#This Row],[Day Low]])-1</f>
        <v>7.4911660777383648E-3</v>
      </c>
      <c r="AD96" s="1">
        <f>(Table2[[#This Row],[Day High]]/Table2[[#This Row],[Close Price]])-1</f>
        <v>4.6927609427609429E-2</v>
      </c>
      <c r="AE96" s="1">
        <f>(Table2[[#This Row],[Close Price]]/Table2[[#This Row],[Current Week Low]])-1</f>
        <v>7.4911660777383648E-3</v>
      </c>
      <c r="AF96" s="1">
        <f>(Table2[[#This Row],[Current Week High]]/Table2[[#This Row],[Close Price]])-1</f>
        <v>4.6927609427609429E-2</v>
      </c>
      <c r="AG96" s="1">
        <f>(Table2[[#This Row],[Close Price]]/Table2[[#This Row],[Current Month Low]])-1</f>
        <v>9.3083882840055088E-2</v>
      </c>
      <c r="AH96" s="1">
        <f>(Table2[[#This Row],[Current Month High]]/Table2[[#This Row],[Close Price]])-1</f>
        <v>8.9927048260381559E-2</v>
      </c>
      <c r="AI96">
        <v>12.920875420875401</v>
      </c>
      <c r="AJ96">
        <v>80.455696202531598</v>
      </c>
      <c r="AK96" t="str">
        <f>IF(AND(Table2[[#This Row],[20D EMA]]&gt;Table2[[#This Row],[50D EMA]],Table2[[#This Row],[50D EMA]]&gt;Table2[[#This Row],[200D EMA]]),"Uptrend","Downtrend/NoTrend")</f>
        <v>Uptrend</v>
      </c>
      <c r="AL96">
        <v>0.18</v>
      </c>
      <c r="AM96" t="s">
        <v>3148</v>
      </c>
      <c r="AN96">
        <v>5.7</v>
      </c>
      <c r="AO96" t="s">
        <v>3148</v>
      </c>
      <c r="AP96">
        <v>9.0102453217820996E-2</v>
      </c>
      <c r="AQ96">
        <f>(Table2[[#This Row],[Sharpe Ratio]]-AVERAGE(Table2[Sharpe Ratio]))/_xlfn.STDEV.P(Table2[Sharpe Ratio])</f>
        <v>0.39633320245209935</v>
      </c>
      <c r="AR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5.480536227335282</v>
      </c>
      <c r="AS96">
        <f>_xlfn.RANK.AVG(Table2[[#This Row],[1Y Return vs Nifty Z-Score]],Table2[1Y Return vs Nifty Z-Score])</f>
        <v>92</v>
      </c>
      <c r="AT96">
        <f>_xlfn.RANK.AVG(Table2[[#This Row],[6M Return vs Nifty Z-Score]],Table2[6M Return vs Nifty Z-Score])</f>
        <v>162</v>
      </c>
      <c r="AU96">
        <f>_xlfn.RANK.AVG(Table2[[#This Row],[Sharpe Ratio Z-Score]],Table2[Sharpe Ratio Z-Score])</f>
        <v>245</v>
      </c>
      <c r="AV96">
        <f>(Table2[[#This Row],[Rank 1Y]]+Table2[[#This Row],[Rank 6M]]+Table2[[#This Row],[Rank Sharpe]])/3</f>
        <v>166.33333333333334</v>
      </c>
    </row>
    <row r="97" spans="1:48" x14ac:dyDescent="0.3">
      <c r="A97" t="s">
        <v>269</v>
      </c>
      <c r="B97" t="s">
        <v>270</v>
      </c>
      <c r="C97" t="s">
        <v>3106</v>
      </c>
      <c r="D97" t="s">
        <v>51</v>
      </c>
      <c r="E97">
        <v>92869.881042574998</v>
      </c>
      <c r="F97">
        <v>2035.75</v>
      </c>
      <c r="G97">
        <v>49.334794995127403</v>
      </c>
      <c r="H97">
        <f>(Table2[[#This Row],[1Y Return vs Nifty]]-AVERAGE(Table2[1Y Return vs Nifty]))/_xlfn.STDEV.P(Table2[1Y Return vs Nifty])</f>
        <v>0.71621425116409576</v>
      </c>
      <c r="I97">
        <v>-1.8110129276312901</v>
      </c>
      <c r="J97">
        <f>(Table2[[#This Row],[1M Return vs Nifty]]-AVERAGE(Table2[1M Return vs Nifty]))/_xlfn.STDEV.P(Table2[1M Return vs Nifty])</f>
        <v>-2.1590100656761039E-2</v>
      </c>
      <c r="K97">
        <v>17.184958317503799</v>
      </c>
      <c r="L97">
        <f>(Table2[[#This Row],[6M Return vs Nifty]]-AVERAGE(Table2[6M Return vs Nifty]))/_xlfn.STDEV.P(Table2[6M Return vs Nifty])</f>
        <v>0.53172173363366115</v>
      </c>
      <c r="M97">
        <v>-2.9799884763833902</v>
      </c>
      <c r="N97">
        <f>(Table2[[#This Row],[1W Return vs Nifty]]-AVERAGE(Table2[1W Return vs Nifty]))/_xlfn.STDEV.P(Table2[1W Return vs Nifty])</f>
        <v>-0.42256142284704967</v>
      </c>
      <c r="O97">
        <v>2120.7800000000002</v>
      </c>
      <c r="P97">
        <v>2131.1088337122701</v>
      </c>
      <c r="Q97">
        <v>1848.90056362314</v>
      </c>
      <c r="R97">
        <v>28.9284914660407</v>
      </c>
      <c r="S97" s="1">
        <f>(Table2[[#This Row],[Close Price]]-Table2[[#This Row],[20D EMA]])/Table2[[#This Row],[20D EMA]]</f>
        <v>-4.0093739095993071E-2</v>
      </c>
      <c r="T97" s="1">
        <f>(Table2[[#This Row],[Close Price]]-Table2[[#This Row],[50D EMA]])/Table2[[#This Row],[50D EMA]]</f>
        <v>-4.4746111603394957E-2</v>
      </c>
      <c r="U97" s="1">
        <f>(Table2[[#This Row],[Close Price]]-Table2[[#This Row],[200D EMA]])/Table2[[#This Row],[200D EMA]]</f>
        <v>0.10105975413340043</v>
      </c>
      <c r="V97">
        <v>1.2027601662191201</v>
      </c>
      <c r="W97">
        <v>2000</v>
      </c>
      <c r="X97">
        <v>2044.8</v>
      </c>
      <c r="Y97">
        <v>2000</v>
      </c>
      <c r="Z97">
        <v>2044.8</v>
      </c>
      <c r="AA97">
        <v>2000</v>
      </c>
      <c r="AB97">
        <v>2218.85</v>
      </c>
      <c r="AC97" s="1">
        <f>(Table2[[#This Row],[Close Price]]/Table2[[#This Row],[Day Low]])-1</f>
        <v>1.7875000000000085E-2</v>
      </c>
      <c r="AD97" s="1">
        <f>(Table2[[#This Row],[Day High]]/Table2[[#This Row],[Close Price]])-1</f>
        <v>4.4455360432273938E-3</v>
      </c>
      <c r="AE97" s="1">
        <f>(Table2[[#This Row],[Close Price]]/Table2[[#This Row],[Current Week Low]])-1</f>
        <v>1.7875000000000085E-2</v>
      </c>
      <c r="AF97" s="1">
        <f>(Table2[[#This Row],[Current Week High]]/Table2[[#This Row],[Close Price]])-1</f>
        <v>4.4455360432273938E-3</v>
      </c>
      <c r="AG97" s="1">
        <f>(Table2[[#This Row],[Close Price]]/Table2[[#This Row],[Current Month Low]])-1</f>
        <v>1.7875000000000085E-2</v>
      </c>
      <c r="AH97" s="1">
        <f>(Table2[[#This Row],[Current Month High]]/Table2[[#This Row],[Close Price]])-1</f>
        <v>8.994228171435581E-2</v>
      </c>
      <c r="AI97">
        <v>13.569937369519799</v>
      </c>
      <c r="AJ97">
        <v>72.003717629166502</v>
      </c>
      <c r="AK97" t="str">
        <f>IF(AND(Table2[[#This Row],[20D EMA]]&gt;Table2[[#This Row],[50D EMA]],Table2[[#This Row],[50D EMA]]&gt;Table2[[#This Row],[200D EMA]]),"Uptrend","Downtrend/NoTrend")</f>
        <v>Downtrend/NoTrend</v>
      </c>
      <c r="AL97">
        <v>-0.01</v>
      </c>
      <c r="AM97" t="s">
        <v>3147</v>
      </c>
      <c r="AN97">
        <v>-5.68</v>
      </c>
      <c r="AO97" t="s">
        <v>3147</v>
      </c>
      <c r="AP97">
        <v>0.10584449974601701</v>
      </c>
      <c r="AQ97">
        <f>(Table2[[#This Row],[Sharpe Ratio]]-AVERAGE(Table2[Sharpe Ratio]))/_xlfn.STDEV.P(Table2[Sharpe Ratio])</f>
        <v>0.58048131613007314</v>
      </c>
      <c r="AR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7">
        <f>_xlfn.RANK.AVG(Table2[[#This Row],[1Y Return vs Nifty Z-Score]],Table2[1Y Return vs Nifty Z-Score])</f>
        <v>130</v>
      </c>
      <c r="AT97">
        <f>_xlfn.RANK.AVG(Table2[[#This Row],[6M Return vs Nifty Z-Score]],Table2[6M Return vs Nifty Z-Score])</f>
        <v>169</v>
      </c>
      <c r="AU97">
        <f>_xlfn.RANK.AVG(Table2[[#This Row],[Sharpe Ratio Z-Score]],Table2[Sharpe Ratio Z-Score])</f>
        <v>205</v>
      </c>
      <c r="AV97">
        <f>(Table2[[#This Row],[Rank 1Y]]+Table2[[#This Row],[Rank 6M]]+Table2[[#This Row],[Rank Sharpe]])/3</f>
        <v>168</v>
      </c>
    </row>
    <row r="98" spans="1:48" x14ac:dyDescent="0.3">
      <c r="A98" t="s">
        <v>1642</v>
      </c>
      <c r="B98" t="s">
        <v>1643</v>
      </c>
      <c r="C98" t="s">
        <v>3121</v>
      </c>
      <c r="D98" t="s">
        <v>178</v>
      </c>
      <c r="E98">
        <v>5406.8913355479999</v>
      </c>
      <c r="F98">
        <v>147.32</v>
      </c>
      <c r="G98">
        <v>100.200244837169</v>
      </c>
      <c r="H98">
        <f>(Table2[[#This Row],[1Y Return vs Nifty]]-AVERAGE(Table2[1Y Return vs Nifty]))/_xlfn.STDEV.P(Table2[1Y Return vs Nifty])</f>
        <v>1.7710851327441473</v>
      </c>
      <c r="I98">
        <v>-12.2131038818831</v>
      </c>
      <c r="J98">
        <f>(Table2[[#This Row],[1M Return vs Nifty]]-AVERAGE(Table2[1M Return vs Nifty]))/_xlfn.STDEV.P(Table2[1M Return vs Nifty])</f>
        <v>-1.199579493705722</v>
      </c>
      <c r="K98">
        <v>3.30949568113417</v>
      </c>
      <c r="L98">
        <f>(Table2[[#This Row],[6M Return vs Nifty]]-AVERAGE(Table2[6M Return vs Nifty]))/_xlfn.STDEV.P(Table2[6M Return vs Nifty])</f>
        <v>3.870244405993966E-2</v>
      </c>
      <c r="M98">
        <v>0.48387344258481801</v>
      </c>
      <c r="N98">
        <f>(Table2[[#This Row],[1W Return vs Nifty]]-AVERAGE(Table2[1W Return vs Nifty]))/_xlfn.STDEV.P(Table2[1W Return vs Nifty])</f>
        <v>0.40334395054377292</v>
      </c>
      <c r="O98">
        <v>165.07</v>
      </c>
      <c r="P98">
        <v>176.56026377922001</v>
      </c>
      <c r="Q98">
        <v>157.70138240586201</v>
      </c>
      <c r="R98">
        <v>28.156351025754201</v>
      </c>
      <c r="S98" s="1">
        <f>(Table2[[#This Row],[Close Price]]-Table2[[#This Row],[20D EMA]])/Table2[[#This Row],[20D EMA]]</f>
        <v>-0.10753013872902406</v>
      </c>
      <c r="T98" s="1">
        <f>(Table2[[#This Row],[Close Price]]-Table2[[#This Row],[50D EMA]])/Table2[[#This Row],[50D EMA]]</f>
        <v>-0.16561067112917061</v>
      </c>
      <c r="U98" s="1">
        <f>(Table2[[#This Row],[Close Price]]-Table2[[#This Row],[200D EMA]])/Table2[[#This Row],[200D EMA]]</f>
        <v>-6.5829368439804622E-2</v>
      </c>
      <c r="V98">
        <v>0.50296177948843002</v>
      </c>
      <c r="W98">
        <v>146.16</v>
      </c>
      <c r="X98">
        <v>153.88999999999999</v>
      </c>
      <c r="Y98">
        <v>146.16</v>
      </c>
      <c r="Z98">
        <v>153.88999999999999</v>
      </c>
      <c r="AA98">
        <v>146.16</v>
      </c>
      <c r="AB98">
        <v>179</v>
      </c>
      <c r="AC98" s="1">
        <f>(Table2[[#This Row],[Close Price]]/Table2[[#This Row],[Day Low]])-1</f>
        <v>7.9365079365079083E-3</v>
      </c>
      <c r="AD98" s="1">
        <f>(Table2[[#This Row],[Day High]]/Table2[[#This Row],[Close Price]])-1</f>
        <v>4.4596796090143886E-2</v>
      </c>
      <c r="AE98" s="1">
        <f>(Table2[[#This Row],[Close Price]]/Table2[[#This Row],[Current Week Low]])-1</f>
        <v>7.9365079365079083E-3</v>
      </c>
      <c r="AF98" s="1">
        <f>(Table2[[#This Row],[Current Week High]]/Table2[[#This Row],[Close Price]])-1</f>
        <v>4.4596796090143886E-2</v>
      </c>
      <c r="AG98" s="1">
        <f>(Table2[[#This Row],[Close Price]]/Table2[[#This Row],[Current Month Low]])-1</f>
        <v>7.9365079365079083E-3</v>
      </c>
      <c r="AH98" s="1">
        <f>(Table2[[#This Row],[Current Month High]]/Table2[[#This Row],[Close Price]])-1</f>
        <v>0.21504208525658441</v>
      </c>
      <c r="AI98">
        <v>52.491175672006499</v>
      </c>
      <c r="AJ98">
        <v>120.869565217391</v>
      </c>
      <c r="AK98" t="str">
        <f>IF(AND(Table2[[#This Row],[20D EMA]]&gt;Table2[[#This Row],[50D EMA]],Table2[[#This Row],[50D EMA]]&gt;Table2[[#This Row],[200D EMA]]),"Uptrend","Downtrend/NoTrend")</f>
        <v>Downtrend/NoTrend</v>
      </c>
      <c r="AL98">
        <v>-0.17</v>
      </c>
      <c r="AM98" t="s">
        <v>3147</v>
      </c>
      <c r="AN98">
        <v>-12.25</v>
      </c>
      <c r="AO98" t="s">
        <v>3147</v>
      </c>
      <c r="AP98">
        <v>0.11845085092478699</v>
      </c>
      <c r="AQ98">
        <f>(Table2[[#This Row],[Sharpe Ratio]]-AVERAGE(Table2[Sharpe Ratio]))/_xlfn.STDEV.P(Table2[Sharpe Ratio])</f>
        <v>0.72794853303701146</v>
      </c>
      <c r="AR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8">
        <f>_xlfn.RANK.AVG(Table2[[#This Row],[1Y Return vs Nifty Z-Score]],Table2[1Y Return vs Nifty Z-Score])</f>
        <v>44</v>
      </c>
      <c r="AT98">
        <f>_xlfn.RANK.AVG(Table2[[#This Row],[6M Return vs Nifty Z-Score]],Table2[6M Return vs Nifty Z-Score])</f>
        <v>300</v>
      </c>
      <c r="AU98">
        <f>_xlfn.RANK.AVG(Table2[[#This Row],[Sharpe Ratio Z-Score]],Table2[Sharpe Ratio Z-Score])</f>
        <v>162</v>
      </c>
      <c r="AV98">
        <f>(Table2[[#This Row],[Rank 1Y]]+Table2[[#This Row],[Rank 6M]]+Table2[[#This Row],[Rank Sharpe]])/3</f>
        <v>168.66666666666666</v>
      </c>
    </row>
    <row r="99" spans="1:48" x14ac:dyDescent="0.3">
      <c r="A99" t="s">
        <v>1174</v>
      </c>
      <c r="B99" t="s">
        <v>1175</v>
      </c>
      <c r="C99" t="s">
        <v>3102</v>
      </c>
      <c r="D99" t="s">
        <v>408</v>
      </c>
      <c r="E99">
        <v>9856.7537602140001</v>
      </c>
      <c r="F99">
        <v>107.22</v>
      </c>
      <c r="G99">
        <v>50.466069638148198</v>
      </c>
      <c r="H99">
        <f>(Table2[[#This Row],[1Y Return vs Nifty]]-AVERAGE(Table2[1Y Return vs Nifty]))/_xlfn.STDEV.P(Table2[1Y Return vs Nifty])</f>
        <v>0.73967514030787318</v>
      </c>
      <c r="I99">
        <v>-8.1756723452942008</v>
      </c>
      <c r="J99">
        <f>(Table2[[#This Row],[1M Return vs Nifty]]-AVERAGE(Table2[1M Return vs Nifty]))/_xlfn.STDEV.P(Table2[1M Return vs Nifty])</f>
        <v>-0.74235877277758255</v>
      </c>
      <c r="K99">
        <v>16.845298272780301</v>
      </c>
      <c r="L99">
        <f>(Table2[[#This Row],[6M Return vs Nifty]]-AVERAGE(Table2[6M Return vs Nifty]))/_xlfn.STDEV.P(Table2[6M Return vs Nifty])</f>
        <v>0.5196530222447362</v>
      </c>
      <c r="M99">
        <v>-2.5707689372659299</v>
      </c>
      <c r="N99">
        <f>(Table2[[#This Row],[1W Return vs Nifty]]-AVERAGE(Table2[1W Return vs Nifty]))/_xlfn.STDEV.P(Table2[1W Return vs Nifty])</f>
        <v>-0.32498922621794712</v>
      </c>
      <c r="O99">
        <v>110.42</v>
      </c>
      <c r="P99">
        <v>111.314281550686</v>
      </c>
      <c r="Q99">
        <v>91.039655152899002</v>
      </c>
      <c r="R99">
        <v>46.234842143363899</v>
      </c>
      <c r="S99" s="1">
        <f>(Table2[[#This Row],[Close Price]]-Table2[[#This Row],[20D EMA]])/Table2[[#This Row],[20D EMA]]</f>
        <v>-2.8980257199782672E-2</v>
      </c>
      <c r="T99" s="1">
        <f>(Table2[[#This Row],[Close Price]]-Table2[[#This Row],[50D EMA]])/Table2[[#This Row],[50D EMA]]</f>
        <v>-3.6781278140143314E-2</v>
      </c>
      <c r="U99" s="1">
        <f>(Table2[[#This Row],[Close Price]]-Table2[[#This Row],[200D EMA]])/Table2[[#This Row],[200D EMA]]</f>
        <v>0.17772853840369321</v>
      </c>
      <c r="V99">
        <v>0.44356806019092099</v>
      </c>
      <c r="W99">
        <v>100.99</v>
      </c>
      <c r="X99">
        <v>111.2</v>
      </c>
      <c r="Y99">
        <v>100.99</v>
      </c>
      <c r="Z99">
        <v>111.2</v>
      </c>
      <c r="AA99">
        <v>100.32</v>
      </c>
      <c r="AB99">
        <v>115.3</v>
      </c>
      <c r="AC99" s="1">
        <f>(Table2[[#This Row],[Close Price]]/Table2[[#This Row],[Day Low]])-1</f>
        <v>6.1689276165957097E-2</v>
      </c>
      <c r="AD99" s="1">
        <f>(Table2[[#This Row],[Day High]]/Table2[[#This Row],[Close Price]])-1</f>
        <v>3.7119940309643829E-2</v>
      </c>
      <c r="AE99" s="1">
        <f>(Table2[[#This Row],[Close Price]]/Table2[[#This Row],[Current Week Low]])-1</f>
        <v>6.1689276165957097E-2</v>
      </c>
      <c r="AF99" s="1">
        <f>(Table2[[#This Row],[Current Week High]]/Table2[[#This Row],[Close Price]])-1</f>
        <v>3.7119940309643829E-2</v>
      </c>
      <c r="AG99" s="1">
        <f>(Table2[[#This Row],[Close Price]]/Table2[[#This Row],[Current Month Low]])-1</f>
        <v>6.8779904306220052E-2</v>
      </c>
      <c r="AH99" s="1">
        <f>(Table2[[#This Row],[Current Month High]]/Table2[[#This Row],[Close Price]])-1</f>
        <v>7.5359074799477677E-2</v>
      </c>
      <c r="AI99">
        <v>35.730274202574101</v>
      </c>
      <c r="AJ99">
        <v>80.474667564383097</v>
      </c>
      <c r="AK99" t="str">
        <f>IF(AND(Table2[[#This Row],[20D EMA]]&gt;Table2[[#This Row],[50D EMA]],Table2[[#This Row],[50D EMA]]&gt;Table2[[#This Row],[200D EMA]]),"Uptrend","Downtrend/NoTrend")</f>
        <v>Downtrend/NoTrend</v>
      </c>
      <c r="AL99">
        <v>-0.02</v>
      </c>
      <c r="AM99" t="s">
        <v>3147</v>
      </c>
      <c r="AN99">
        <v>-2.1800000000000002</v>
      </c>
      <c r="AO99" t="s">
        <v>3147</v>
      </c>
      <c r="AP99">
        <v>0.104580991173589</v>
      </c>
      <c r="AQ99">
        <f>(Table2[[#This Row],[Sharpe Ratio]]-AVERAGE(Table2[Sharpe Ratio]))/_xlfn.STDEV.P(Table2[Sharpe Ratio])</f>
        <v>0.56570098119637702</v>
      </c>
      <c r="AR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9">
        <f>_xlfn.RANK.AVG(Table2[[#This Row],[1Y Return vs Nifty Z-Score]],Table2[1Y Return vs Nifty Z-Score])</f>
        <v>129</v>
      </c>
      <c r="AT99">
        <f>_xlfn.RANK.AVG(Table2[[#This Row],[6M Return vs Nifty Z-Score]],Table2[6M Return vs Nifty Z-Score])</f>
        <v>171</v>
      </c>
      <c r="AU99">
        <f>_xlfn.RANK.AVG(Table2[[#This Row],[Sharpe Ratio Z-Score]],Table2[Sharpe Ratio Z-Score])</f>
        <v>207</v>
      </c>
      <c r="AV99">
        <f>(Table2[[#This Row],[Rank 1Y]]+Table2[[#This Row],[Rank 6M]]+Table2[[#This Row],[Rank Sharpe]])/3</f>
        <v>169</v>
      </c>
    </row>
    <row r="100" spans="1:48" x14ac:dyDescent="0.3">
      <c r="A100" t="s">
        <v>1413</v>
      </c>
      <c r="B100" t="s">
        <v>1414</v>
      </c>
      <c r="C100" t="s">
        <v>3101</v>
      </c>
      <c r="D100" t="s">
        <v>21</v>
      </c>
      <c r="E100">
        <v>7291.9848598850003</v>
      </c>
      <c r="F100">
        <v>880.55</v>
      </c>
      <c r="G100">
        <v>70.325373333090397</v>
      </c>
      <c r="H100">
        <f>(Table2[[#This Row],[1Y Return vs Nifty]]-AVERAGE(Table2[1Y Return vs Nifty]))/_xlfn.STDEV.P(Table2[1Y Return vs Nifty])</f>
        <v>1.1515264315341383</v>
      </c>
      <c r="I100">
        <v>-0.44722615668610799</v>
      </c>
      <c r="J100">
        <f>(Table2[[#This Row],[1M Return vs Nifty]]-AVERAGE(Table2[1M Return vs Nifty]))/_xlfn.STDEV.P(Table2[1M Return vs Nifty])</f>
        <v>0.13285253569581351</v>
      </c>
      <c r="K100">
        <v>3.7528872271448699</v>
      </c>
      <c r="L100">
        <f>(Table2[[#This Row],[6M Return vs Nifty]]-AVERAGE(Table2[6M Return vs Nifty]))/_xlfn.STDEV.P(Table2[6M Return vs Nifty])</f>
        <v>5.4456915874393254E-2</v>
      </c>
      <c r="M100">
        <v>3.6766558694748799</v>
      </c>
      <c r="N100">
        <f>(Table2[[#This Row],[1W Return vs Nifty]]-AVERAGE(Table2[1W Return vs Nifty]))/_xlfn.STDEV.P(Table2[1W Return vs Nifty])</f>
        <v>1.164614527755975</v>
      </c>
      <c r="O100">
        <v>892.58</v>
      </c>
      <c r="P100">
        <v>883.76679972552699</v>
      </c>
      <c r="Q100">
        <v>775.90167898924199</v>
      </c>
      <c r="R100">
        <v>42.977110291645801</v>
      </c>
      <c r="S100" s="1">
        <f>(Table2[[#This Row],[Close Price]]-Table2[[#This Row],[20D EMA]])/Table2[[#This Row],[20D EMA]]</f>
        <v>-1.3477783503999738E-2</v>
      </c>
      <c r="T100" s="1">
        <f>(Table2[[#This Row],[Close Price]]-Table2[[#This Row],[50D EMA]])/Table2[[#This Row],[50D EMA]]</f>
        <v>-3.6398739198237437E-3</v>
      </c>
      <c r="U100" s="1">
        <f>(Table2[[#This Row],[Close Price]]-Table2[[#This Row],[200D EMA]])/Table2[[#This Row],[200D EMA]]</f>
        <v>0.1348731725224285</v>
      </c>
      <c r="V100">
        <v>0.57065732318618201</v>
      </c>
      <c r="W100">
        <v>863</v>
      </c>
      <c r="X100">
        <v>888</v>
      </c>
      <c r="Y100">
        <v>863</v>
      </c>
      <c r="Z100">
        <v>888</v>
      </c>
      <c r="AA100">
        <v>847</v>
      </c>
      <c r="AB100">
        <v>933</v>
      </c>
      <c r="AC100" s="1">
        <f>(Table2[[#This Row],[Close Price]]/Table2[[#This Row],[Day Low]])-1</f>
        <v>2.0336037079953684E-2</v>
      </c>
      <c r="AD100" s="1">
        <f>(Table2[[#This Row],[Day High]]/Table2[[#This Row],[Close Price]])-1</f>
        <v>8.4606212026574479E-3</v>
      </c>
      <c r="AE100" s="1">
        <f>(Table2[[#This Row],[Close Price]]/Table2[[#This Row],[Current Week Low]])-1</f>
        <v>2.0336037079953684E-2</v>
      </c>
      <c r="AF100" s="1">
        <f>(Table2[[#This Row],[Current Week High]]/Table2[[#This Row],[Close Price]])-1</f>
        <v>8.4606212026574479E-3</v>
      </c>
      <c r="AG100" s="1">
        <f>(Table2[[#This Row],[Close Price]]/Table2[[#This Row],[Current Month Low]])-1</f>
        <v>3.9610389610389651E-2</v>
      </c>
      <c r="AH100" s="1">
        <f>(Table2[[#This Row],[Current Month High]]/Table2[[#This Row],[Close Price]])-1</f>
        <v>5.9565044574413806E-2</v>
      </c>
      <c r="AI100">
        <v>12.764749304412</v>
      </c>
      <c r="AJ100">
        <v>112.18072289156601</v>
      </c>
      <c r="AK100" t="str">
        <f>IF(AND(Table2[[#This Row],[20D EMA]]&gt;Table2[[#This Row],[50D EMA]],Table2[[#This Row],[50D EMA]]&gt;Table2[[#This Row],[200D EMA]]),"Uptrend","Downtrend/NoTrend")</f>
        <v>Uptrend</v>
      </c>
      <c r="AL100">
        <v>0.12</v>
      </c>
      <c r="AM100" t="s">
        <v>3148</v>
      </c>
      <c r="AN100">
        <v>-2.86</v>
      </c>
      <c r="AO100" t="s">
        <v>3147</v>
      </c>
      <c r="AP100">
        <v>0.13206785913694399</v>
      </c>
      <c r="AQ100">
        <f>(Table2[[#This Row],[Sharpe Ratio]]-AVERAGE(Table2[Sharpe Ratio]))/_xlfn.STDEV.P(Table2[Sharpe Ratio])</f>
        <v>0.88723826526559146</v>
      </c>
      <c r="AR1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3.3906886761259116</v>
      </c>
      <c r="AS100">
        <f>_xlfn.RANK.AVG(Table2[[#This Row],[1Y Return vs Nifty Z-Score]],Table2[1Y Return vs Nifty Z-Score])</f>
        <v>78</v>
      </c>
      <c r="AT100">
        <f>_xlfn.RANK.AVG(Table2[[#This Row],[6M Return vs Nifty Z-Score]],Table2[6M Return vs Nifty Z-Score])</f>
        <v>293</v>
      </c>
      <c r="AU100">
        <f>_xlfn.RANK.AVG(Table2[[#This Row],[Sharpe Ratio Z-Score]],Table2[Sharpe Ratio Z-Score])</f>
        <v>136</v>
      </c>
      <c r="AV100">
        <f>(Table2[[#This Row],[Rank 1Y]]+Table2[[#This Row],[Rank 6M]]+Table2[[#This Row],[Rank Sharpe]])/3</f>
        <v>169</v>
      </c>
    </row>
    <row r="101" spans="1:48" x14ac:dyDescent="0.3">
      <c r="A101" t="s">
        <v>92</v>
      </c>
      <c r="B101" t="s">
        <v>93</v>
      </c>
      <c r="C101" t="s">
        <v>3108</v>
      </c>
      <c r="D101" t="s">
        <v>94</v>
      </c>
      <c r="E101">
        <v>265755.5026532</v>
      </c>
      <c r="F101">
        <v>9516.5</v>
      </c>
      <c r="G101">
        <v>48.972415013788101</v>
      </c>
      <c r="H101">
        <f>(Table2[[#This Row],[1Y Return vs Nifty]]-AVERAGE(Table2[1Y Return vs Nifty]))/_xlfn.STDEV.P(Table2[1Y Return vs Nifty])</f>
        <v>0.70869904995051292</v>
      </c>
      <c r="I101">
        <v>0.192008854399735</v>
      </c>
      <c r="J101">
        <f>(Table2[[#This Row],[1M Return vs Nifty]]-AVERAGE(Table2[1M Return vs Nifty]))/_xlfn.STDEV.P(Table2[1M Return vs Nifty])</f>
        <v>0.20524298738830399</v>
      </c>
      <c r="K101">
        <v>3.36161493034255</v>
      </c>
      <c r="L101">
        <f>(Table2[[#This Row],[6M Return vs Nifty]]-AVERAGE(Table2[6M Return vs Nifty]))/_xlfn.STDEV.P(Table2[6M Return vs Nifty])</f>
        <v>4.0554331517045322E-2</v>
      </c>
      <c r="M101">
        <v>-0.53576248728398801</v>
      </c>
      <c r="N101">
        <f>(Table2[[#This Row],[1W Return vs Nifty]]-AVERAGE(Table2[1W Return vs Nifty]))/_xlfn.STDEV.P(Table2[1W Return vs Nifty])</f>
        <v>0.16022721752115851</v>
      </c>
      <c r="O101">
        <v>10020.94</v>
      </c>
      <c r="P101">
        <v>10451.044151325799</v>
      </c>
      <c r="Q101">
        <v>9455.8051117743107</v>
      </c>
      <c r="R101">
        <v>32.5481554843212</v>
      </c>
      <c r="S101" s="1">
        <f>(Table2[[#This Row],[Close Price]]-Table2[[#This Row],[20D EMA]])/Table2[[#This Row],[20D EMA]]</f>
        <v>-5.033859099046601E-2</v>
      </c>
      <c r="T101" s="1">
        <f>(Table2[[#This Row],[Close Price]]-Table2[[#This Row],[50D EMA]])/Table2[[#This Row],[50D EMA]]</f>
        <v>-8.9421127477223875E-2</v>
      </c>
      <c r="U101" s="1">
        <f>(Table2[[#This Row],[Close Price]]-Table2[[#This Row],[200D EMA]])/Table2[[#This Row],[200D EMA]]</f>
        <v>6.4187964439022102E-3</v>
      </c>
      <c r="V101">
        <v>0.86462330516709396</v>
      </c>
      <c r="W101">
        <v>9435.85</v>
      </c>
      <c r="X101">
        <v>9603</v>
      </c>
      <c r="Y101">
        <v>9435.85</v>
      </c>
      <c r="Z101">
        <v>9603</v>
      </c>
      <c r="AA101">
        <v>9365</v>
      </c>
      <c r="AB101">
        <v>10079.799999999999</v>
      </c>
      <c r="AC101" s="1">
        <f>(Table2[[#This Row],[Close Price]]/Table2[[#This Row],[Day Low]])-1</f>
        <v>8.5471897073394754E-3</v>
      </c>
      <c r="AD101" s="1">
        <f>(Table2[[#This Row],[Day High]]/Table2[[#This Row],[Close Price]])-1</f>
        <v>9.0894761729627405E-3</v>
      </c>
      <c r="AE101" s="1">
        <f>(Table2[[#This Row],[Close Price]]/Table2[[#This Row],[Current Week Low]])-1</f>
        <v>8.5471897073394754E-3</v>
      </c>
      <c r="AF101" s="1">
        <f>(Table2[[#This Row],[Current Week High]]/Table2[[#This Row],[Close Price]])-1</f>
        <v>9.0894761729627405E-3</v>
      </c>
      <c r="AG101" s="1">
        <f>(Table2[[#This Row],[Close Price]]/Table2[[#This Row],[Current Month Low]])-1</f>
        <v>1.6177255739455498E-2</v>
      </c>
      <c r="AH101" s="1">
        <f>(Table2[[#This Row],[Current Month High]]/Table2[[#This Row],[Close Price]])-1</f>
        <v>5.9191929806126087E-2</v>
      </c>
      <c r="AI101">
        <v>34.230021541533098</v>
      </c>
      <c r="AJ101">
        <v>69.755618979664604</v>
      </c>
      <c r="AK101" t="str">
        <f>IF(AND(Table2[[#This Row],[20D EMA]]&gt;Table2[[#This Row],[50D EMA]],Table2[[#This Row],[50D EMA]]&gt;Table2[[#This Row],[200D EMA]]),"Uptrend","Downtrend/NoTrend")</f>
        <v>Downtrend/NoTrend</v>
      </c>
      <c r="AL101">
        <v>-0.01</v>
      </c>
      <c r="AM101" t="s">
        <v>3147</v>
      </c>
      <c r="AN101">
        <v>-4.2699999999999996</v>
      </c>
      <c r="AO101" t="s">
        <v>3147</v>
      </c>
      <c r="AP101">
        <v>0.15939056021525799</v>
      </c>
      <c r="AQ101">
        <f>(Table2[[#This Row],[Sharpe Ratio]]-AVERAGE(Table2[Sharpe Ratio]))/_xlfn.STDEV.P(Table2[Sharpe Ratio])</f>
        <v>1.206855149585349</v>
      </c>
      <c r="AR1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1">
        <f>_xlfn.RANK.AVG(Table2[[#This Row],[1Y Return vs Nifty Z-Score]],Table2[1Y Return vs Nifty Z-Score])</f>
        <v>132</v>
      </c>
      <c r="AT101">
        <f>_xlfn.RANK.AVG(Table2[[#This Row],[6M Return vs Nifty Z-Score]],Table2[6M Return vs Nifty Z-Score])</f>
        <v>299</v>
      </c>
      <c r="AU101">
        <f>_xlfn.RANK.AVG(Table2[[#This Row],[Sharpe Ratio Z-Score]],Table2[Sharpe Ratio Z-Score])</f>
        <v>80</v>
      </c>
      <c r="AV101">
        <f>(Table2[[#This Row],[Rank 1Y]]+Table2[[#This Row],[Rank 6M]]+Table2[[#This Row],[Rank Sharpe]])/3</f>
        <v>170.33333333333334</v>
      </c>
    </row>
    <row r="102" spans="1:48" x14ac:dyDescent="0.3">
      <c r="A102" t="s">
        <v>743</v>
      </c>
      <c r="B102" t="s">
        <v>744</v>
      </c>
      <c r="C102" t="s">
        <v>3106</v>
      </c>
      <c r="D102" t="s">
        <v>253</v>
      </c>
      <c r="E102">
        <v>22317.749099625002</v>
      </c>
      <c r="F102">
        <v>557.75</v>
      </c>
      <c r="G102">
        <v>25.641691773995699</v>
      </c>
      <c r="H102">
        <f>(Table2[[#This Row],[1Y Return vs Nifty]]-AVERAGE(Table2[1Y Return vs Nifty]))/_xlfn.STDEV.P(Table2[1Y Return vs Nifty])</f>
        <v>0.22485587804724447</v>
      </c>
      <c r="I102">
        <v>9.6450327149172601</v>
      </c>
      <c r="J102">
        <f>(Table2[[#This Row],[1M Return vs Nifty]]-AVERAGE(Table2[1M Return vs Nifty]))/_xlfn.STDEV.P(Table2[1M Return vs Nifty])</f>
        <v>1.2757548574442732</v>
      </c>
      <c r="K102">
        <v>39.223693360462597</v>
      </c>
      <c r="L102">
        <f>(Table2[[#This Row],[6M Return vs Nifty]]-AVERAGE(Table2[6M Return vs Nifty]))/_xlfn.STDEV.P(Table2[6M Return vs Nifty])</f>
        <v>1.3147962716676505</v>
      </c>
      <c r="M102">
        <v>-1.8160129753804899</v>
      </c>
      <c r="N102">
        <f>(Table2[[#This Row],[1W Return vs Nifty]]-AVERAGE(Table2[1W Return vs Nifty]))/_xlfn.STDEV.P(Table2[1W Return vs Nifty])</f>
        <v>-0.14502910681872316</v>
      </c>
      <c r="O102">
        <v>550.65</v>
      </c>
      <c r="P102">
        <v>535.15238120944002</v>
      </c>
      <c r="Q102">
        <v>466.60959361230499</v>
      </c>
      <c r="R102">
        <v>56.0459971278068</v>
      </c>
      <c r="S102" s="1">
        <f>(Table2[[#This Row],[Close Price]]-Table2[[#This Row],[20D EMA]])/Table2[[#This Row],[20D EMA]]</f>
        <v>1.2893852719513344E-2</v>
      </c>
      <c r="T102" s="1">
        <f>(Table2[[#This Row],[Close Price]]-Table2[[#This Row],[50D EMA]])/Table2[[#This Row],[50D EMA]]</f>
        <v>4.2226512642043267E-2</v>
      </c>
      <c r="U102" s="1">
        <f>(Table2[[#This Row],[Close Price]]-Table2[[#This Row],[200D EMA]])/Table2[[#This Row],[200D EMA]]</f>
        <v>0.19532475893202797</v>
      </c>
      <c r="V102">
        <v>1.28869139635603</v>
      </c>
      <c r="W102">
        <v>550.70000000000005</v>
      </c>
      <c r="X102">
        <v>566.04999999999995</v>
      </c>
      <c r="Y102">
        <v>550.70000000000005</v>
      </c>
      <c r="Z102">
        <v>566.04999999999995</v>
      </c>
      <c r="AA102">
        <v>533.4</v>
      </c>
      <c r="AB102">
        <v>603.45000000000005</v>
      </c>
      <c r="AC102" s="1">
        <f>(Table2[[#This Row],[Close Price]]/Table2[[#This Row],[Day Low]])-1</f>
        <v>1.2801888505538317E-2</v>
      </c>
      <c r="AD102" s="1">
        <f>(Table2[[#This Row],[Day High]]/Table2[[#This Row],[Close Price]])-1</f>
        <v>1.488121918422225E-2</v>
      </c>
      <c r="AE102" s="1">
        <f>(Table2[[#This Row],[Close Price]]/Table2[[#This Row],[Current Week Low]])-1</f>
        <v>1.2801888505538317E-2</v>
      </c>
      <c r="AF102" s="1">
        <f>(Table2[[#This Row],[Current Week High]]/Table2[[#This Row],[Close Price]])-1</f>
        <v>1.488121918422225E-2</v>
      </c>
      <c r="AG102" s="1">
        <f>(Table2[[#This Row],[Close Price]]/Table2[[#This Row],[Current Month Low]])-1</f>
        <v>4.5650543682039801E-2</v>
      </c>
      <c r="AH102" s="1">
        <f>(Table2[[#This Row],[Current Month High]]/Table2[[#This Row],[Close Price]])-1</f>
        <v>8.1936351411922903E-2</v>
      </c>
      <c r="AI102">
        <v>8.1936351411922903</v>
      </c>
      <c r="AJ102">
        <v>59.357142857142797</v>
      </c>
      <c r="AK102" t="str">
        <f>IF(AND(Table2[[#This Row],[20D EMA]]&gt;Table2[[#This Row],[50D EMA]],Table2[[#This Row],[50D EMA]]&gt;Table2[[#This Row],[200D EMA]]),"Uptrend","Downtrend/NoTrend")</f>
        <v>Uptrend</v>
      </c>
      <c r="AL102">
        <v>0.2</v>
      </c>
      <c r="AM102" t="s">
        <v>3148</v>
      </c>
      <c r="AN102">
        <v>3.9</v>
      </c>
      <c r="AO102" t="s">
        <v>3148</v>
      </c>
      <c r="AP102">
        <v>0.10349487419442099</v>
      </c>
      <c r="AQ102">
        <f>(Table2[[#This Row],[Sharpe Ratio]]-AVERAGE(Table2[Sharpe Ratio]))/_xlfn.STDEV.P(Table2[Sharpe Ratio])</f>
        <v>0.55299574667752516</v>
      </c>
      <c r="AR1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3.2233736470179699</v>
      </c>
      <c r="AS102">
        <f>_xlfn.RANK.AVG(Table2[[#This Row],[1Y Return vs Nifty Z-Score]],Table2[1Y Return vs Nifty Z-Score])</f>
        <v>241</v>
      </c>
      <c r="AT102">
        <f>_xlfn.RANK.AVG(Table2[[#This Row],[6M Return vs Nifty Z-Score]],Table2[6M Return vs Nifty Z-Score])</f>
        <v>64</v>
      </c>
      <c r="AU102">
        <f>_xlfn.RANK.AVG(Table2[[#This Row],[Sharpe Ratio Z-Score]],Table2[Sharpe Ratio Z-Score])</f>
        <v>210</v>
      </c>
      <c r="AV102">
        <f>(Table2[[#This Row],[Rank 1Y]]+Table2[[#This Row],[Rank 6M]]+Table2[[#This Row],[Rank Sharpe]])/3</f>
        <v>171.66666666666666</v>
      </c>
    </row>
    <row r="103" spans="1:48" x14ac:dyDescent="0.3">
      <c r="A103" t="s">
        <v>656</v>
      </c>
      <c r="B103" t="s">
        <v>657</v>
      </c>
      <c r="C103" t="s">
        <v>3105</v>
      </c>
      <c r="D103" t="s">
        <v>48</v>
      </c>
      <c r="E103">
        <v>26783.713</v>
      </c>
      <c r="F103">
        <v>1006.15</v>
      </c>
      <c r="G103">
        <v>48.960523242865101</v>
      </c>
      <c r="H103">
        <f>(Table2[[#This Row],[1Y Return vs Nifty]]-AVERAGE(Table2[1Y Return vs Nifty]))/_xlfn.STDEV.P(Table2[1Y Return vs Nifty])</f>
        <v>0.70845243298524374</v>
      </c>
      <c r="I103">
        <v>7.5333942500294002</v>
      </c>
      <c r="J103">
        <f>(Table2[[#This Row],[1M Return vs Nifty]]-AVERAGE(Table2[1M Return vs Nifty]))/_xlfn.STDEV.P(Table2[1M Return vs Nifty])</f>
        <v>1.0366214250861048</v>
      </c>
      <c r="K103">
        <v>22.795474216215599</v>
      </c>
      <c r="L103">
        <f>(Table2[[#This Row],[6M Return vs Nifty]]-AVERAGE(Table2[6M Return vs Nifty]))/_xlfn.STDEV.P(Table2[6M Return vs Nifty])</f>
        <v>0.73107310915281865</v>
      </c>
      <c r="M103">
        <v>1.65430011244293</v>
      </c>
      <c r="N103">
        <f>(Table2[[#This Row],[1W Return vs Nifty]]-AVERAGE(Table2[1W Return vs Nifty]))/_xlfn.STDEV.P(Table2[1W Return vs Nifty])</f>
        <v>0.68241445000631618</v>
      </c>
      <c r="O103">
        <v>985.54</v>
      </c>
      <c r="P103">
        <v>969.18135772496498</v>
      </c>
      <c r="Q103">
        <v>851.24070613183801</v>
      </c>
      <c r="R103">
        <v>55.308598754365697</v>
      </c>
      <c r="S103" s="1">
        <f>(Table2[[#This Row],[Close Price]]-Table2[[#This Row],[20D EMA]])/Table2[[#This Row],[20D EMA]]</f>
        <v>2.0912393205755234E-2</v>
      </c>
      <c r="T103" s="1">
        <f>(Table2[[#This Row],[Close Price]]-Table2[[#This Row],[50D EMA]])/Table2[[#This Row],[50D EMA]]</f>
        <v>3.8144194562114125E-2</v>
      </c>
      <c r="U103" s="1">
        <f>(Table2[[#This Row],[Close Price]]-Table2[[#This Row],[200D EMA]])/Table2[[#This Row],[200D EMA]]</f>
        <v>0.18198059932083419</v>
      </c>
      <c r="V103">
        <v>1.0471345414444599</v>
      </c>
      <c r="W103">
        <v>998.55</v>
      </c>
      <c r="X103">
        <v>1037.95</v>
      </c>
      <c r="Y103">
        <v>998.55</v>
      </c>
      <c r="Z103">
        <v>1037.95</v>
      </c>
      <c r="AA103">
        <v>941.05</v>
      </c>
      <c r="AB103">
        <v>1075</v>
      </c>
      <c r="AC103" s="1">
        <f>(Table2[[#This Row],[Close Price]]/Table2[[#This Row],[Day Low]])-1</f>
        <v>7.611036002203253E-3</v>
      </c>
      <c r="AD103" s="1">
        <f>(Table2[[#This Row],[Day High]]/Table2[[#This Row],[Close Price]])-1</f>
        <v>3.1605625403766879E-2</v>
      </c>
      <c r="AE103" s="1">
        <f>(Table2[[#This Row],[Close Price]]/Table2[[#This Row],[Current Week Low]])-1</f>
        <v>7.611036002203253E-3</v>
      </c>
      <c r="AF103" s="1">
        <f>(Table2[[#This Row],[Current Week High]]/Table2[[#This Row],[Close Price]])-1</f>
        <v>3.1605625403766879E-2</v>
      </c>
      <c r="AG103" s="1">
        <f>(Table2[[#This Row],[Close Price]]/Table2[[#This Row],[Current Month Low]])-1</f>
        <v>6.9178045799904497E-2</v>
      </c>
      <c r="AH103" s="1">
        <f>(Table2[[#This Row],[Current Month High]]/Table2[[#This Row],[Close Price]])-1</f>
        <v>6.8429160661929167E-2</v>
      </c>
      <c r="AI103">
        <v>6.8429160661929096</v>
      </c>
      <c r="AJ103">
        <v>77.717919279342894</v>
      </c>
      <c r="AK103" t="str">
        <f>IF(AND(Table2[[#This Row],[20D EMA]]&gt;Table2[[#This Row],[50D EMA]],Table2[[#This Row],[50D EMA]]&gt;Table2[[#This Row],[200D EMA]]),"Uptrend","Downtrend/NoTrend")</f>
        <v>Uptrend</v>
      </c>
      <c r="AL103">
        <v>0.25</v>
      </c>
      <c r="AM103" t="s">
        <v>3148</v>
      </c>
      <c r="AN103">
        <v>5.92</v>
      </c>
      <c r="AO103" t="s">
        <v>3148</v>
      </c>
      <c r="AP103">
        <v>8.9140415479360996E-2</v>
      </c>
      <c r="AQ103">
        <f>(Table2[[#This Row],[Sharpe Ratio]]-AVERAGE(Table2[Sharpe Ratio]))/_xlfn.STDEV.P(Table2[Sharpe Ratio])</f>
        <v>0.38507942839501463</v>
      </c>
      <c r="AR1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3.543640845625498</v>
      </c>
      <c r="AS103">
        <f>_xlfn.RANK.AVG(Table2[[#This Row],[1Y Return vs Nifty Z-Score]],Table2[1Y Return vs Nifty Z-Score])</f>
        <v>133</v>
      </c>
      <c r="AT103">
        <f>_xlfn.RANK.AVG(Table2[[#This Row],[6M Return vs Nifty Z-Score]],Table2[6M Return vs Nifty Z-Score])</f>
        <v>132</v>
      </c>
      <c r="AU103">
        <f>_xlfn.RANK.AVG(Table2[[#This Row],[Sharpe Ratio Z-Score]],Table2[Sharpe Ratio Z-Score])</f>
        <v>252</v>
      </c>
      <c r="AV103">
        <f>(Table2[[#This Row],[Rank 1Y]]+Table2[[#This Row],[Rank 6M]]+Table2[[#This Row],[Rank Sharpe]])/3</f>
        <v>172.33333333333334</v>
      </c>
    </row>
    <row r="104" spans="1:48" x14ac:dyDescent="0.3">
      <c r="A104" t="s">
        <v>608</v>
      </c>
      <c r="B104" t="s">
        <v>609</v>
      </c>
      <c r="C104" t="s">
        <v>3104</v>
      </c>
      <c r="D104" t="s">
        <v>222</v>
      </c>
      <c r="E104">
        <v>29742.011098849998</v>
      </c>
      <c r="F104">
        <v>2223.25</v>
      </c>
      <c r="G104">
        <v>38.238993119009002</v>
      </c>
      <c r="H104">
        <f>(Table2[[#This Row],[1Y Return vs Nifty]]-AVERAGE(Table2[1Y Return vs Nifty]))/_xlfn.STDEV.P(Table2[1Y Return vs Nifty])</f>
        <v>0.48610445476503938</v>
      </c>
      <c r="I104">
        <v>8.2293975529402896</v>
      </c>
      <c r="J104">
        <f>(Table2[[#This Row],[1M Return vs Nifty]]-AVERAGE(Table2[1M Return vs Nifty]))/_xlfn.STDEV.P(Table2[1M Return vs Nifty])</f>
        <v>1.1154406271063435</v>
      </c>
      <c r="K104">
        <v>26.435929631187001</v>
      </c>
      <c r="L104">
        <f>(Table2[[#This Row],[6M Return vs Nifty]]-AVERAGE(Table2[6M Return vs Nifty]))/_xlfn.STDEV.P(Table2[6M Return vs Nifty])</f>
        <v>0.86042481362929024</v>
      </c>
      <c r="M104">
        <v>-1.55574782412406E-2</v>
      </c>
      <c r="N104">
        <f>(Table2[[#This Row],[1W Return vs Nifty]]-AVERAGE(Table2[1W Return vs Nifty]))/_xlfn.STDEV.P(Table2[1W Return vs Nifty])</f>
        <v>0.28426221726537604</v>
      </c>
      <c r="O104">
        <v>2282.2600000000002</v>
      </c>
      <c r="P104">
        <v>2176.5442294402801</v>
      </c>
      <c r="Q104">
        <v>1861.67128205061</v>
      </c>
      <c r="R104">
        <v>32.335439488340299</v>
      </c>
      <c r="S104" s="1">
        <f>(Table2[[#This Row],[Close Price]]-Table2[[#This Row],[20D EMA]])/Table2[[#This Row],[20D EMA]]</f>
        <v>-2.5855949804141604E-2</v>
      </c>
      <c r="T104" s="1">
        <f>(Table2[[#This Row],[Close Price]]-Table2[[#This Row],[50D EMA]])/Table2[[#This Row],[50D EMA]]</f>
        <v>2.1458682037318738E-2</v>
      </c>
      <c r="U104" s="1">
        <f>(Table2[[#This Row],[Close Price]]-Table2[[#This Row],[200D EMA]])/Table2[[#This Row],[200D EMA]]</f>
        <v>0.19422264361897182</v>
      </c>
      <c r="V104">
        <v>0.39214668090497201</v>
      </c>
      <c r="W104">
        <v>2186.1</v>
      </c>
      <c r="X104">
        <v>2274.85</v>
      </c>
      <c r="Y104">
        <v>2186.1</v>
      </c>
      <c r="Z104">
        <v>2274.85</v>
      </c>
      <c r="AA104">
        <v>2186.1</v>
      </c>
      <c r="AB104">
        <v>2449.1999999999998</v>
      </c>
      <c r="AC104" s="1">
        <f>(Table2[[#This Row],[Close Price]]/Table2[[#This Row],[Day Low]])-1</f>
        <v>1.6993733132061761E-2</v>
      </c>
      <c r="AD104" s="1">
        <f>(Table2[[#This Row],[Day High]]/Table2[[#This Row],[Close Price]])-1</f>
        <v>2.3209265714607019E-2</v>
      </c>
      <c r="AE104" s="1">
        <f>(Table2[[#This Row],[Close Price]]/Table2[[#This Row],[Current Week Low]])-1</f>
        <v>1.6993733132061761E-2</v>
      </c>
      <c r="AF104" s="1">
        <f>(Table2[[#This Row],[Current Week High]]/Table2[[#This Row],[Close Price]])-1</f>
        <v>2.3209265714607019E-2</v>
      </c>
      <c r="AG104" s="1">
        <f>(Table2[[#This Row],[Close Price]]/Table2[[#This Row],[Current Month Low]])-1</f>
        <v>1.6993733132061761E-2</v>
      </c>
      <c r="AH104" s="1">
        <f>(Table2[[#This Row],[Current Month High]]/Table2[[#This Row],[Close Price]])-1</f>
        <v>0.10163049589564821</v>
      </c>
      <c r="AI104">
        <v>13.527493534240399</v>
      </c>
      <c r="AJ104">
        <v>60.523465703971098</v>
      </c>
      <c r="AK104" t="str">
        <f>IF(AND(Table2[[#This Row],[20D EMA]]&gt;Table2[[#This Row],[50D EMA]],Table2[[#This Row],[50D EMA]]&gt;Table2[[#This Row],[200D EMA]]),"Uptrend","Downtrend/NoTrend")</f>
        <v>Uptrend</v>
      </c>
      <c r="AL104">
        <v>0.33</v>
      </c>
      <c r="AM104" t="s">
        <v>3148</v>
      </c>
      <c r="AN104">
        <v>-7.83</v>
      </c>
      <c r="AO104" t="s">
        <v>3147</v>
      </c>
      <c r="AP104">
        <v>9.1652151256855996E-2</v>
      </c>
      <c r="AQ104">
        <f>(Table2[[#This Row],[Sharpe Ratio]]-AVERAGE(Table2[Sharpe Ratio]))/_xlfn.STDEV.P(Table2[Sharpe Ratio])</f>
        <v>0.41446133910495508</v>
      </c>
      <c r="AR1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3.1606934518710044</v>
      </c>
      <c r="AS104">
        <f>_xlfn.RANK.AVG(Table2[[#This Row],[1Y Return vs Nifty Z-Score]],Table2[1Y Return vs Nifty Z-Score])</f>
        <v>172</v>
      </c>
      <c r="AT104">
        <f>_xlfn.RANK.AVG(Table2[[#This Row],[6M Return vs Nifty Z-Score]],Table2[6M Return vs Nifty Z-Score])</f>
        <v>112</v>
      </c>
      <c r="AU104">
        <f>_xlfn.RANK.AVG(Table2[[#This Row],[Sharpe Ratio Z-Score]],Table2[Sharpe Ratio Z-Score])</f>
        <v>239</v>
      </c>
      <c r="AV104">
        <f>(Table2[[#This Row],[Rank 1Y]]+Table2[[#This Row],[Rank 6M]]+Table2[[#This Row],[Rank Sharpe]])/3</f>
        <v>174.33333333333334</v>
      </c>
    </row>
    <row r="105" spans="1:48" x14ac:dyDescent="0.3">
      <c r="A105" t="s">
        <v>251</v>
      </c>
      <c r="B105" t="s">
        <v>252</v>
      </c>
      <c r="C105" t="s">
        <v>3106</v>
      </c>
      <c r="D105" t="s">
        <v>253</v>
      </c>
      <c r="E105">
        <v>97198.623319204999</v>
      </c>
      <c r="F105">
        <v>999.85</v>
      </c>
      <c r="G105">
        <v>42.001016920631798</v>
      </c>
      <c r="H105">
        <f>(Table2[[#This Row],[1Y Return vs Nifty]]-AVERAGE(Table2[1Y Return vs Nifty]))/_xlfn.STDEV.P(Table2[1Y Return vs Nifty])</f>
        <v>0.56412301896660777</v>
      </c>
      <c r="I105">
        <v>13.4040523758164</v>
      </c>
      <c r="J105">
        <f>(Table2[[#This Row],[1M Return vs Nifty]]-AVERAGE(Table2[1M Return vs Nifty]))/_xlfn.STDEV.P(Table2[1M Return vs Nifty])</f>
        <v>1.7014467023124176</v>
      </c>
      <c r="K105">
        <v>14.6490007131322</v>
      </c>
      <c r="L105">
        <f>(Table2[[#This Row],[6M Return vs Nifty]]-AVERAGE(Table2[6M Return vs Nifty]))/_xlfn.STDEV.P(Table2[6M Return vs Nifty])</f>
        <v>0.44161475491432067</v>
      </c>
      <c r="M105">
        <v>-3.16722078213142</v>
      </c>
      <c r="N105">
        <f>(Table2[[#This Row],[1W Return vs Nifty]]-AVERAGE(Table2[1W Return vs Nifty]))/_xlfn.STDEV.P(Table2[1W Return vs Nifty])</f>
        <v>-0.4672041283033091</v>
      </c>
      <c r="O105">
        <v>1006.89</v>
      </c>
      <c r="P105">
        <v>974.21674580480203</v>
      </c>
      <c r="Q105">
        <v>869.29806805448698</v>
      </c>
      <c r="R105">
        <v>42.832699312610004</v>
      </c>
      <c r="S105" s="1">
        <f>(Table2[[#This Row],[Close Price]]-Table2[[#This Row],[20D EMA]])/Table2[[#This Row],[20D EMA]]</f>
        <v>-6.9918263166780523E-3</v>
      </c>
      <c r="T105" s="1">
        <f>(Table2[[#This Row],[Close Price]]-Table2[[#This Row],[50D EMA]])/Table2[[#This Row],[50D EMA]]</f>
        <v>2.6311654265419468E-2</v>
      </c>
      <c r="U105" s="1">
        <f>(Table2[[#This Row],[Close Price]]-Table2[[#This Row],[200D EMA]])/Table2[[#This Row],[200D EMA]]</f>
        <v>0.15018086056223715</v>
      </c>
      <c r="V105">
        <v>1.0653197153869101</v>
      </c>
      <c r="W105">
        <v>987.05</v>
      </c>
      <c r="X105">
        <v>1058.8499999999999</v>
      </c>
      <c r="Y105">
        <v>987.05</v>
      </c>
      <c r="Z105">
        <v>1058.8499999999999</v>
      </c>
      <c r="AA105">
        <v>987.05</v>
      </c>
      <c r="AB105">
        <v>1109</v>
      </c>
      <c r="AC105" s="1">
        <f>(Table2[[#This Row],[Close Price]]/Table2[[#This Row],[Day Low]])-1</f>
        <v>1.2967934755078403E-2</v>
      </c>
      <c r="AD105" s="1">
        <f>(Table2[[#This Row],[Day High]]/Table2[[#This Row],[Close Price]])-1</f>
        <v>5.9008851327698952E-2</v>
      </c>
      <c r="AE105" s="1">
        <f>(Table2[[#This Row],[Close Price]]/Table2[[#This Row],[Current Week Low]])-1</f>
        <v>1.2967934755078403E-2</v>
      </c>
      <c r="AF105" s="1">
        <f>(Table2[[#This Row],[Current Week High]]/Table2[[#This Row],[Close Price]])-1</f>
        <v>5.9008851327698952E-2</v>
      </c>
      <c r="AG105" s="1">
        <f>(Table2[[#This Row],[Close Price]]/Table2[[#This Row],[Current Month Low]])-1</f>
        <v>1.2967934755078403E-2</v>
      </c>
      <c r="AH105" s="1">
        <f>(Table2[[#This Row],[Current Month High]]/Table2[[#This Row],[Close Price]])-1</f>
        <v>0.10916637495624348</v>
      </c>
      <c r="AI105">
        <v>11.8167725158773</v>
      </c>
      <c r="AJ105">
        <v>66.878077276141198</v>
      </c>
      <c r="AK105" t="str">
        <f>IF(AND(Table2[[#This Row],[20D EMA]]&gt;Table2[[#This Row],[50D EMA]],Table2[[#This Row],[50D EMA]]&gt;Table2[[#This Row],[200D EMA]]),"Uptrend","Downtrend/NoTrend")</f>
        <v>Uptrend</v>
      </c>
      <c r="AL105">
        <v>0.23</v>
      </c>
      <c r="AM105" t="s">
        <v>3148</v>
      </c>
      <c r="AN105">
        <v>0.76</v>
      </c>
      <c r="AO105" t="s">
        <v>3148</v>
      </c>
      <c r="AP105">
        <v>0.114100432699316</v>
      </c>
      <c r="AQ105">
        <f>(Table2[[#This Row],[Sharpe Ratio]]-AVERAGE(Table2[Sharpe Ratio]))/_xlfn.STDEV.P(Table2[Sharpe Ratio])</f>
        <v>0.67705798913626436</v>
      </c>
      <c r="AR1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2.9170383370263018</v>
      </c>
      <c r="AS105">
        <f>_xlfn.RANK.AVG(Table2[[#This Row],[1Y Return vs Nifty Z-Score]],Table2[1Y Return vs Nifty Z-Score])</f>
        <v>156</v>
      </c>
      <c r="AT105">
        <f>_xlfn.RANK.AVG(Table2[[#This Row],[6M Return vs Nifty Z-Score]],Table2[6M Return vs Nifty Z-Score])</f>
        <v>189</v>
      </c>
      <c r="AU105">
        <f>_xlfn.RANK.AVG(Table2[[#This Row],[Sharpe Ratio Z-Score]],Table2[Sharpe Ratio Z-Score])</f>
        <v>181</v>
      </c>
      <c r="AV105">
        <f>(Table2[[#This Row],[Rank 1Y]]+Table2[[#This Row],[Rank 6M]]+Table2[[#This Row],[Rank Sharpe]])/3</f>
        <v>175.33333333333334</v>
      </c>
    </row>
    <row r="106" spans="1:48" x14ac:dyDescent="0.3">
      <c r="A106" t="s">
        <v>1509</v>
      </c>
      <c r="B106" t="s">
        <v>1510</v>
      </c>
      <c r="C106" t="s">
        <v>3105</v>
      </c>
      <c r="D106" t="s">
        <v>48</v>
      </c>
      <c r="E106">
        <v>6426.3158835639997</v>
      </c>
      <c r="F106">
        <v>228.92</v>
      </c>
      <c r="G106">
        <v>43.032749009174204</v>
      </c>
      <c r="H106">
        <f>(Table2[[#This Row],[1Y Return vs Nifty]]-AVERAGE(Table2[1Y Return vs Nifty]))/_xlfn.STDEV.P(Table2[1Y Return vs Nifty])</f>
        <v>0.58551954924747451</v>
      </c>
      <c r="I106">
        <v>-1.2184792932480699</v>
      </c>
      <c r="J106">
        <f>(Table2[[#This Row],[1M Return vs Nifty]]-AVERAGE(Table2[1M Return vs Nifty]))/_xlfn.STDEV.P(Table2[1M Return vs Nifty])</f>
        <v>4.5511632965639238E-2</v>
      </c>
      <c r="K106">
        <v>22.099546120447499</v>
      </c>
      <c r="L106">
        <f>(Table2[[#This Row],[6M Return vs Nifty]]-AVERAGE(Table2[6M Return vs Nifty]))/_xlfn.STDEV.P(Table2[6M Return vs Nifty])</f>
        <v>0.70634557506176432</v>
      </c>
      <c r="M106">
        <v>0.37286350908566801</v>
      </c>
      <c r="N106">
        <f>(Table2[[#This Row],[1W Return vs Nifty]]-AVERAGE(Table2[1W Return vs Nifty]))/_xlfn.STDEV.P(Table2[1W Return vs Nifty])</f>
        <v>0.37687531446026074</v>
      </c>
      <c r="O106">
        <v>234.93</v>
      </c>
      <c r="P106">
        <v>237.02274224465299</v>
      </c>
      <c r="Q106">
        <v>210.24643282946101</v>
      </c>
      <c r="R106">
        <v>41.404497420652298</v>
      </c>
      <c r="S106" s="1">
        <f>(Table2[[#This Row],[Close Price]]-Table2[[#This Row],[20D EMA]])/Table2[[#This Row],[20D EMA]]</f>
        <v>-2.5582088281615883E-2</v>
      </c>
      <c r="T106" s="1">
        <f>(Table2[[#This Row],[Close Price]]-Table2[[#This Row],[50D EMA]])/Table2[[#This Row],[50D EMA]]</f>
        <v>-3.4185505441032382E-2</v>
      </c>
      <c r="U106" s="1">
        <f>(Table2[[#This Row],[Close Price]]-Table2[[#This Row],[200D EMA]])/Table2[[#This Row],[200D EMA]]</f>
        <v>8.8817521987095138E-2</v>
      </c>
      <c r="V106">
        <v>0.91786162638317403</v>
      </c>
      <c r="W106">
        <v>223.52</v>
      </c>
      <c r="X106">
        <v>231.77</v>
      </c>
      <c r="Y106">
        <v>223.52</v>
      </c>
      <c r="Z106">
        <v>231.77</v>
      </c>
      <c r="AA106">
        <v>223.05</v>
      </c>
      <c r="AB106">
        <v>247</v>
      </c>
      <c r="AC106" s="1">
        <f>(Table2[[#This Row],[Close Price]]/Table2[[#This Row],[Day Low]])-1</f>
        <v>2.4158911954187401E-2</v>
      </c>
      <c r="AD106" s="1">
        <f>(Table2[[#This Row],[Day High]]/Table2[[#This Row],[Close Price]])-1</f>
        <v>1.2449764109732753E-2</v>
      </c>
      <c r="AE106" s="1">
        <f>(Table2[[#This Row],[Close Price]]/Table2[[#This Row],[Current Week Low]])-1</f>
        <v>2.4158911954187401E-2</v>
      </c>
      <c r="AF106" s="1">
        <f>(Table2[[#This Row],[Current Week High]]/Table2[[#This Row],[Close Price]])-1</f>
        <v>1.2449764109732753E-2</v>
      </c>
      <c r="AG106" s="1">
        <f>(Table2[[#This Row],[Close Price]]/Table2[[#This Row],[Current Month Low]])-1</f>
        <v>2.6316969289396974E-2</v>
      </c>
      <c r="AH106" s="1">
        <f>(Table2[[#This Row],[Current Month High]]/Table2[[#This Row],[Close Price]])-1</f>
        <v>7.8979556176830501E-2</v>
      </c>
      <c r="AI106">
        <v>24.3840643019395</v>
      </c>
      <c r="AJ106">
        <v>74.948414214749704</v>
      </c>
      <c r="AK106" t="str">
        <f>IF(AND(Table2[[#This Row],[20D EMA]]&gt;Table2[[#This Row],[50D EMA]],Table2[[#This Row],[50D EMA]]&gt;Table2[[#This Row],[200D EMA]]),"Uptrend","Downtrend/NoTrend")</f>
        <v>Downtrend/NoTrend</v>
      </c>
      <c r="AL106">
        <v>0.11</v>
      </c>
      <c r="AM106" t="s">
        <v>3148</v>
      </c>
      <c r="AN106">
        <v>-1.84</v>
      </c>
      <c r="AO106" t="s">
        <v>3147</v>
      </c>
      <c r="AP106">
        <v>9.0433653832819996E-2</v>
      </c>
      <c r="AQ106">
        <f>(Table2[[#This Row],[Sharpe Ratio]]-AVERAGE(Table2[Sharpe Ratio]))/_xlfn.STDEV.P(Table2[Sharpe Ratio])</f>
        <v>0.40020753787550251</v>
      </c>
      <c r="AR1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6">
        <f>_xlfn.RANK.AVG(Table2[[#This Row],[1Y Return vs Nifty Z-Score]],Table2[1Y Return vs Nifty Z-Score])</f>
        <v>150</v>
      </c>
      <c r="AT106">
        <f>_xlfn.RANK.AVG(Table2[[#This Row],[6M Return vs Nifty Z-Score]],Table2[6M Return vs Nifty Z-Score])</f>
        <v>138</v>
      </c>
      <c r="AU106">
        <f>_xlfn.RANK.AVG(Table2[[#This Row],[Sharpe Ratio Z-Score]],Table2[Sharpe Ratio Z-Score])</f>
        <v>243</v>
      </c>
      <c r="AV106">
        <f>(Table2[[#This Row],[Rank 1Y]]+Table2[[#This Row],[Rank 6M]]+Table2[[#This Row],[Rank Sharpe]])/3</f>
        <v>177</v>
      </c>
    </row>
    <row r="107" spans="1:48" x14ac:dyDescent="0.3">
      <c r="A107" t="s">
        <v>627</v>
      </c>
      <c r="B107" t="s">
        <v>628</v>
      </c>
      <c r="C107" t="s">
        <v>3102</v>
      </c>
      <c r="D107" t="s">
        <v>408</v>
      </c>
      <c r="E107">
        <v>28466.124351890001</v>
      </c>
      <c r="F107">
        <v>1515.95</v>
      </c>
      <c r="G107">
        <v>27.055178634938599</v>
      </c>
      <c r="H107">
        <f>(Table2[[#This Row],[1Y Return vs Nifty]]-AVERAGE(Table2[1Y Return vs Nifty]))/_xlfn.STDEV.P(Table2[1Y Return vs Nifty])</f>
        <v>0.25416941278909727</v>
      </c>
      <c r="I107">
        <v>-14.404723308359801</v>
      </c>
      <c r="J107">
        <f>(Table2[[#This Row],[1M Return vs Nifty]]-AVERAGE(Table2[1M Return vs Nifty]))/_xlfn.STDEV.P(Table2[1M Return vs Nifty])</f>
        <v>-1.4477704054506668</v>
      </c>
      <c r="K107">
        <v>35.987545068457599</v>
      </c>
      <c r="L107">
        <f>(Table2[[#This Row],[6M Return vs Nifty]]-AVERAGE(Table2[6M Return vs Nifty]))/_xlfn.STDEV.P(Table2[6M Return vs Nifty])</f>
        <v>1.1998103015640289</v>
      </c>
      <c r="M107">
        <v>-0.249283120416632</v>
      </c>
      <c r="N107">
        <f>(Table2[[#This Row],[1W Return vs Nifty]]-AVERAGE(Table2[1W Return vs Nifty]))/_xlfn.STDEV.P(Table2[1W Return vs Nifty])</f>
        <v>0.22853388042988912</v>
      </c>
      <c r="O107">
        <v>1705.56</v>
      </c>
      <c r="P107">
        <v>1760.33535734063</v>
      </c>
      <c r="Q107">
        <v>1489.33824023989</v>
      </c>
      <c r="R107">
        <v>16.660708342172601</v>
      </c>
      <c r="S107" s="1">
        <f>(Table2[[#This Row],[Close Price]]-Table2[[#This Row],[20D EMA]])/Table2[[#This Row],[20D EMA]]</f>
        <v>-0.11117169727245005</v>
      </c>
      <c r="T107" s="1">
        <f>(Table2[[#This Row],[Close Price]]-Table2[[#This Row],[50D EMA]])/Table2[[#This Row],[50D EMA]]</f>
        <v>-0.13882886367165134</v>
      </c>
      <c r="U107" s="1">
        <f>(Table2[[#This Row],[Close Price]]-Table2[[#This Row],[200D EMA]])/Table2[[#This Row],[200D EMA]]</f>
        <v>1.7868177316002907E-2</v>
      </c>
      <c r="V107">
        <v>0.50995241087346899</v>
      </c>
      <c r="W107">
        <v>1487.1</v>
      </c>
      <c r="X107">
        <v>1576.85</v>
      </c>
      <c r="Y107">
        <v>1487.1</v>
      </c>
      <c r="Z107">
        <v>1576.85</v>
      </c>
      <c r="AA107">
        <v>1487.1</v>
      </c>
      <c r="AB107">
        <v>1825.95</v>
      </c>
      <c r="AC107" s="1">
        <f>(Table2[[#This Row],[Close Price]]/Table2[[#This Row],[Day Low]])-1</f>
        <v>1.9400174836931017E-2</v>
      </c>
      <c r="AD107" s="1">
        <f>(Table2[[#This Row],[Day High]]/Table2[[#This Row],[Close Price]])-1</f>
        <v>4.0172828919159409E-2</v>
      </c>
      <c r="AE107" s="1">
        <f>(Table2[[#This Row],[Close Price]]/Table2[[#This Row],[Current Week Low]])-1</f>
        <v>1.9400174836931017E-2</v>
      </c>
      <c r="AF107" s="1">
        <f>(Table2[[#This Row],[Current Week High]]/Table2[[#This Row],[Close Price]])-1</f>
        <v>4.0172828919159409E-2</v>
      </c>
      <c r="AG107" s="1">
        <f>(Table2[[#This Row],[Close Price]]/Table2[[#This Row],[Current Month Low]])-1</f>
        <v>1.9400174836931017E-2</v>
      </c>
      <c r="AH107" s="1">
        <f>(Table2[[#This Row],[Current Month High]]/Table2[[#This Row],[Close Price]])-1</f>
        <v>0.20449223259342331</v>
      </c>
      <c r="AI107">
        <v>42.1517860087733</v>
      </c>
      <c r="AJ107">
        <v>57.730725210696001</v>
      </c>
      <c r="AK107" t="str">
        <f>IF(AND(Table2[[#This Row],[20D EMA]]&gt;Table2[[#This Row],[50D EMA]],Table2[[#This Row],[50D EMA]]&gt;Table2[[#This Row],[200D EMA]]),"Uptrend","Downtrend/NoTrend")</f>
        <v>Downtrend/NoTrend</v>
      </c>
      <c r="AL107">
        <v>-7.0000000000000007E-2</v>
      </c>
      <c r="AM107" t="s">
        <v>3147</v>
      </c>
      <c r="AN107">
        <v>-9.69</v>
      </c>
      <c r="AO107" t="s">
        <v>3147</v>
      </c>
      <c r="AP107">
        <v>9.3262134721714005E-2</v>
      </c>
      <c r="AQ107">
        <f>(Table2[[#This Row],[Sharpe Ratio]]-AVERAGE(Table2[Sharpe Ratio]))/_xlfn.STDEV.P(Table2[Sharpe Ratio])</f>
        <v>0.43329468568256208</v>
      </c>
      <c r="AR1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7">
        <f>_xlfn.RANK.AVG(Table2[[#This Row],[1Y Return vs Nifty Z-Score]],Table2[1Y Return vs Nifty Z-Score])</f>
        <v>230</v>
      </c>
      <c r="AT107">
        <f>_xlfn.RANK.AVG(Table2[[#This Row],[6M Return vs Nifty Z-Score]],Table2[6M Return vs Nifty Z-Score])</f>
        <v>71</v>
      </c>
      <c r="AU107">
        <f>_xlfn.RANK.AVG(Table2[[#This Row],[Sharpe Ratio Z-Score]],Table2[Sharpe Ratio Z-Score])</f>
        <v>238</v>
      </c>
      <c r="AV107">
        <f>(Table2[[#This Row],[Rank 1Y]]+Table2[[#This Row],[Rank 6M]]+Table2[[#This Row],[Rank Sharpe]])/3</f>
        <v>179.66666666666666</v>
      </c>
    </row>
    <row r="108" spans="1:48" x14ac:dyDescent="0.3">
      <c r="A108" t="s">
        <v>49</v>
      </c>
      <c r="B108" t="s">
        <v>50</v>
      </c>
      <c r="C108" t="s">
        <v>3106</v>
      </c>
      <c r="D108" t="s">
        <v>51</v>
      </c>
      <c r="E108">
        <v>419343.76938175003</v>
      </c>
      <c r="F108">
        <v>1747.75</v>
      </c>
      <c r="G108">
        <v>29.975431649531298</v>
      </c>
      <c r="H108">
        <f>(Table2[[#This Row],[1Y Return vs Nifty]]-AVERAGE(Table2[1Y Return vs Nifty]))/_xlfn.STDEV.P(Table2[1Y Return vs Nifty])</f>
        <v>0.31473095075851282</v>
      </c>
      <c r="I108">
        <v>-1.05001572417761</v>
      </c>
      <c r="J108">
        <f>(Table2[[#This Row],[1M Return vs Nifty]]-AVERAGE(Table2[1M Return vs Nifty]))/_xlfn.STDEV.P(Table2[1M Return vs Nifty])</f>
        <v>6.4589364390306117E-2</v>
      </c>
      <c r="K108">
        <v>11.195442621084799</v>
      </c>
      <c r="L108">
        <f>(Table2[[#This Row],[6M Return vs Nifty]]-AVERAGE(Table2[6M Return vs Nifty]))/_xlfn.STDEV.P(Table2[6M Return vs Nifty])</f>
        <v>0.31890383696771202</v>
      </c>
      <c r="M108">
        <v>0.52763119700435701</v>
      </c>
      <c r="N108">
        <f>(Table2[[#This Row],[1W Return vs Nifty]]-AVERAGE(Table2[1W Return vs Nifty]))/_xlfn.STDEV.P(Table2[1W Return vs Nifty])</f>
        <v>0.41377732385600313</v>
      </c>
      <c r="O108">
        <v>1819.77</v>
      </c>
      <c r="P108">
        <v>1826.64306315455</v>
      </c>
      <c r="Q108">
        <v>1645.36205320918</v>
      </c>
      <c r="R108">
        <v>25.637351464012401</v>
      </c>
      <c r="S108" s="1">
        <f>(Table2[[#This Row],[Close Price]]-Table2[[#This Row],[20D EMA]])/Table2[[#This Row],[20D EMA]]</f>
        <v>-3.9576429988405118E-2</v>
      </c>
      <c r="T108" s="1">
        <f>(Table2[[#This Row],[Close Price]]-Table2[[#This Row],[50D EMA]])/Table2[[#This Row],[50D EMA]]</f>
        <v>-4.319019120150619E-2</v>
      </c>
      <c r="U108" s="1">
        <f>(Table2[[#This Row],[Close Price]]-Table2[[#This Row],[200D EMA]])/Table2[[#This Row],[200D EMA]]</f>
        <v>6.2228216939316475E-2</v>
      </c>
      <c r="V108">
        <v>1.1037626432036201</v>
      </c>
      <c r="W108">
        <v>1743.2</v>
      </c>
      <c r="X108">
        <v>1799</v>
      </c>
      <c r="Y108">
        <v>1743.2</v>
      </c>
      <c r="Z108">
        <v>1799</v>
      </c>
      <c r="AA108">
        <v>1743.2</v>
      </c>
      <c r="AB108">
        <v>1864.95</v>
      </c>
      <c r="AC108" s="1">
        <f>(Table2[[#This Row],[Close Price]]/Table2[[#This Row],[Day Low]])-1</f>
        <v>2.6101422670949948E-3</v>
      </c>
      <c r="AD108" s="1">
        <f>(Table2[[#This Row],[Day High]]/Table2[[#This Row],[Close Price]])-1</f>
        <v>2.9323415820340371E-2</v>
      </c>
      <c r="AE108" s="1">
        <f>(Table2[[#This Row],[Close Price]]/Table2[[#This Row],[Current Week Low]])-1</f>
        <v>2.6101422670949948E-3</v>
      </c>
      <c r="AF108" s="1">
        <f>(Table2[[#This Row],[Current Week High]]/Table2[[#This Row],[Close Price]])-1</f>
        <v>2.9323415820340371E-2</v>
      </c>
      <c r="AG108" s="1">
        <f>(Table2[[#This Row],[Close Price]]/Table2[[#This Row],[Current Month Low]])-1</f>
        <v>2.6101422670949948E-3</v>
      </c>
      <c r="AH108" s="1">
        <f>(Table2[[#This Row],[Current Month High]]/Table2[[#This Row],[Close Price]])-1</f>
        <v>6.7057645544271294E-2</v>
      </c>
      <c r="AI108">
        <v>12.1642111285938</v>
      </c>
      <c r="AJ108">
        <v>47.551709582102099</v>
      </c>
      <c r="AK108" t="str">
        <f>IF(AND(Table2[[#This Row],[20D EMA]]&gt;Table2[[#This Row],[50D EMA]],Table2[[#This Row],[50D EMA]]&gt;Table2[[#This Row],[200D EMA]]),"Uptrend","Downtrend/NoTrend")</f>
        <v>Downtrend/NoTrend</v>
      </c>
      <c r="AL108">
        <v>0.03</v>
      </c>
      <c r="AM108" t="s">
        <v>3148</v>
      </c>
      <c r="AN108">
        <v>-5.63</v>
      </c>
      <c r="AO108" t="s">
        <v>3147</v>
      </c>
      <c r="AP108">
        <v>0.13725409954818399</v>
      </c>
      <c r="AQ108">
        <f>(Table2[[#This Row],[Sharpe Ratio]]-AVERAGE(Table2[Sharpe Ratio]))/_xlfn.STDEV.P(Table2[Sharpe Ratio])</f>
        <v>0.9479061325025312</v>
      </c>
      <c r="AR1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8">
        <f>_xlfn.RANK.AVG(Table2[[#This Row],[1Y Return vs Nifty Z-Score]],Table2[1Y Return vs Nifty Z-Score])</f>
        <v>204</v>
      </c>
      <c r="AT108">
        <f>_xlfn.RANK.AVG(Table2[[#This Row],[6M Return vs Nifty Z-Score]],Table2[6M Return vs Nifty Z-Score])</f>
        <v>210</v>
      </c>
      <c r="AU108">
        <f>_xlfn.RANK.AVG(Table2[[#This Row],[Sharpe Ratio Z-Score]],Table2[Sharpe Ratio Z-Score])</f>
        <v>127</v>
      </c>
      <c r="AV108">
        <f>(Table2[[#This Row],[Rank 1Y]]+Table2[[#This Row],[Rank 6M]]+Table2[[#This Row],[Rank Sharpe]])/3</f>
        <v>180.33333333333334</v>
      </c>
    </row>
    <row r="109" spans="1:48" x14ac:dyDescent="0.3">
      <c r="A109" t="s">
        <v>1163</v>
      </c>
      <c r="B109" t="s">
        <v>1164</v>
      </c>
      <c r="C109" t="s">
        <v>3107</v>
      </c>
      <c r="D109" t="s">
        <v>234</v>
      </c>
      <c r="E109">
        <v>10067.67429551</v>
      </c>
      <c r="F109">
        <v>254.15</v>
      </c>
      <c r="G109">
        <v>20.2068152530079</v>
      </c>
      <c r="H109">
        <f>(Table2[[#This Row],[1Y Return vs Nifty]]-AVERAGE(Table2[1Y Return vs Nifty]))/_xlfn.STDEV.P(Table2[1Y Return vs Nifty])</f>
        <v>0.11214493172165874</v>
      </c>
      <c r="I109">
        <v>8.6445398161478296E-2</v>
      </c>
      <c r="J109">
        <f>(Table2[[#This Row],[1M Return vs Nifty]]-AVERAGE(Table2[1M Return vs Nifty]))/_xlfn.STDEV.P(Table2[1M Return vs Nifty])</f>
        <v>0.19328840707467718</v>
      </c>
      <c r="K109">
        <v>47.026728866389199</v>
      </c>
      <c r="L109">
        <f>(Table2[[#This Row],[6M Return vs Nifty]]-AVERAGE(Table2[6M Return vs Nifty]))/_xlfn.STDEV.P(Table2[6M Return vs Nifty])</f>
        <v>1.5920516773048492</v>
      </c>
      <c r="M109">
        <v>-0.58501900904197202</v>
      </c>
      <c r="N109">
        <f>(Table2[[#This Row],[1W Return vs Nifty]]-AVERAGE(Table2[1W Return vs Nifty]))/_xlfn.STDEV.P(Table2[1W Return vs Nifty])</f>
        <v>0.14848274648099105</v>
      </c>
      <c r="O109">
        <v>273.75</v>
      </c>
      <c r="P109">
        <v>269.266655919747</v>
      </c>
      <c r="Q109">
        <v>230.67452011911899</v>
      </c>
      <c r="R109">
        <v>34.7243472850814</v>
      </c>
      <c r="S109" s="1">
        <f>(Table2[[#This Row],[Close Price]]-Table2[[#This Row],[20D EMA]])/Table2[[#This Row],[20D EMA]]</f>
        <v>-7.1598173515981717E-2</v>
      </c>
      <c r="T109" s="1">
        <f>(Table2[[#This Row],[Close Price]]-Table2[[#This Row],[50D EMA]])/Table2[[#This Row],[50D EMA]]</f>
        <v>-5.6140096025303635E-2</v>
      </c>
      <c r="U109" s="1">
        <f>(Table2[[#This Row],[Close Price]]-Table2[[#This Row],[200D EMA]])/Table2[[#This Row],[200D EMA]]</f>
        <v>0.10176884672289947</v>
      </c>
      <c r="V109">
        <v>0.183280953662083</v>
      </c>
      <c r="W109">
        <v>252.55</v>
      </c>
      <c r="X109">
        <v>269.7</v>
      </c>
      <c r="Y109">
        <v>252.55</v>
      </c>
      <c r="Z109">
        <v>269.7</v>
      </c>
      <c r="AA109">
        <v>249</v>
      </c>
      <c r="AB109">
        <v>308.89999999999998</v>
      </c>
      <c r="AC109" s="1">
        <f>(Table2[[#This Row],[Close Price]]/Table2[[#This Row],[Day Low]])-1</f>
        <v>6.3353791328448761E-3</v>
      </c>
      <c r="AD109" s="1">
        <f>(Table2[[#This Row],[Day High]]/Table2[[#This Row],[Close Price]])-1</f>
        <v>6.1184339956718459E-2</v>
      </c>
      <c r="AE109" s="1">
        <f>(Table2[[#This Row],[Close Price]]/Table2[[#This Row],[Current Week Low]])-1</f>
        <v>6.3353791328448761E-3</v>
      </c>
      <c r="AF109" s="1">
        <f>(Table2[[#This Row],[Current Week High]]/Table2[[#This Row],[Close Price]])-1</f>
        <v>6.1184339956718459E-2</v>
      </c>
      <c r="AG109" s="1">
        <f>(Table2[[#This Row],[Close Price]]/Table2[[#This Row],[Current Month Low]])-1</f>
        <v>2.068273092369477E-2</v>
      </c>
      <c r="AH109" s="1">
        <f>(Table2[[#This Row],[Current Month High]]/Table2[[#This Row],[Close Price]])-1</f>
        <v>0.21542396222703108</v>
      </c>
      <c r="AI109">
        <v>38.107416879795302</v>
      </c>
      <c r="AJ109">
        <v>75.943232952578697</v>
      </c>
      <c r="AK109" t="str">
        <f>IF(AND(Table2[[#This Row],[20D EMA]]&gt;Table2[[#This Row],[50D EMA]],Table2[[#This Row],[50D EMA]]&gt;Table2[[#This Row],[200D EMA]]),"Uptrend","Downtrend/NoTrend")</f>
        <v>Uptrend</v>
      </c>
      <c r="AL109">
        <v>0.42</v>
      </c>
      <c r="AM109" t="s">
        <v>3148</v>
      </c>
      <c r="AN109">
        <v>-8.89</v>
      </c>
      <c r="AO109" t="s">
        <v>3147</v>
      </c>
      <c r="AP109">
        <v>9.6670098970681004E-2</v>
      </c>
      <c r="AQ109">
        <f>(Table2[[#This Row],[Sharpe Ratio]]-AVERAGE(Table2[Sharpe Ratio]))/_xlfn.STDEV.P(Table2[Sharpe Ratio])</f>
        <v>0.47316054345430653</v>
      </c>
      <c r="AR1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2.5191283060364826</v>
      </c>
      <c r="AS109">
        <f>_xlfn.RANK.AVG(Table2[[#This Row],[1Y Return vs Nifty Z-Score]],Table2[1Y Return vs Nifty Z-Score])</f>
        <v>272</v>
      </c>
      <c r="AT109">
        <f>_xlfn.RANK.AVG(Table2[[#This Row],[6M Return vs Nifty Z-Score]],Table2[6M Return vs Nifty Z-Score])</f>
        <v>45</v>
      </c>
      <c r="AU109">
        <f>_xlfn.RANK.AVG(Table2[[#This Row],[Sharpe Ratio Z-Score]],Table2[Sharpe Ratio Z-Score])</f>
        <v>228</v>
      </c>
      <c r="AV109">
        <f>(Table2[[#This Row],[Rank 1Y]]+Table2[[#This Row],[Rank 6M]]+Table2[[#This Row],[Rank Sharpe]])/3</f>
        <v>181.66666666666666</v>
      </c>
    </row>
    <row r="110" spans="1:48" x14ac:dyDescent="0.3">
      <c r="A110" t="s">
        <v>872</v>
      </c>
      <c r="B110" t="s">
        <v>873</v>
      </c>
      <c r="C110" t="s">
        <v>3102</v>
      </c>
      <c r="D110" t="s">
        <v>204</v>
      </c>
      <c r="E110">
        <v>16542.483979254899</v>
      </c>
      <c r="F110">
        <v>3985.15</v>
      </c>
      <c r="G110">
        <v>46.676407654304697</v>
      </c>
      <c r="H110">
        <f>(Table2[[#This Row],[1Y Return vs Nifty]]-AVERAGE(Table2[1Y Return vs Nifty]))/_xlfn.STDEV.P(Table2[1Y Return vs Nifty])</f>
        <v>0.66108340288686096</v>
      </c>
      <c r="I110">
        <v>1.6584651125157399</v>
      </c>
      <c r="J110">
        <f>(Table2[[#This Row],[1M Return vs Nifty]]-AVERAGE(Table2[1M Return vs Nifty]))/_xlfn.STDEV.P(Table2[1M Return vs Nifty])</f>
        <v>0.37131247524687988</v>
      </c>
      <c r="K110">
        <v>-5.78856428533825</v>
      </c>
      <c r="L110">
        <f>(Table2[[#This Row],[6M Return vs Nifty]]-AVERAGE(Table2[6M Return vs Nifty]))/_xlfn.STDEV.P(Table2[6M Return vs Nifty])</f>
        <v>-0.28456743015759761</v>
      </c>
      <c r="M110">
        <v>2.3113251345168</v>
      </c>
      <c r="N110">
        <f>(Table2[[#This Row],[1W Return vs Nifty]]-AVERAGE(Table2[1W Return vs Nifty]))/_xlfn.STDEV.P(Table2[1W Return vs Nifty])</f>
        <v>0.83907210809930133</v>
      </c>
      <c r="O110">
        <v>3969.8</v>
      </c>
      <c r="P110">
        <v>3954.71686202612</v>
      </c>
      <c r="Q110">
        <v>3609.3303944296299</v>
      </c>
      <c r="R110">
        <v>53.195099305128103</v>
      </c>
      <c r="S110" s="1">
        <f>(Table2[[#This Row],[Close Price]]-Table2[[#This Row],[20D EMA]])/Table2[[#This Row],[20D EMA]]</f>
        <v>3.8666935361982742E-3</v>
      </c>
      <c r="T110" s="1">
        <f>(Table2[[#This Row],[Close Price]]-Table2[[#This Row],[50D EMA]])/Table2[[#This Row],[50D EMA]]</f>
        <v>7.6954024866114652E-3</v>
      </c>
      <c r="U110" s="1">
        <f>(Table2[[#This Row],[Close Price]]-Table2[[#This Row],[200D EMA]])/Table2[[#This Row],[200D EMA]]</f>
        <v>0.10412446756062621</v>
      </c>
      <c r="V110">
        <v>0.596833176262898</v>
      </c>
      <c r="W110">
        <v>3850</v>
      </c>
      <c r="X110">
        <v>4019.9</v>
      </c>
      <c r="Y110">
        <v>3850</v>
      </c>
      <c r="Z110">
        <v>4019.9</v>
      </c>
      <c r="AA110">
        <v>3762.75</v>
      </c>
      <c r="AB110">
        <v>4189.8999999999996</v>
      </c>
      <c r="AC110" s="1">
        <f>(Table2[[#This Row],[Close Price]]/Table2[[#This Row],[Day Low]])-1</f>
        <v>3.5103896103896082E-2</v>
      </c>
      <c r="AD110" s="1">
        <f>(Table2[[#This Row],[Day High]]/Table2[[#This Row],[Close Price]])-1</f>
        <v>8.7198725267556565E-3</v>
      </c>
      <c r="AE110" s="1">
        <f>(Table2[[#This Row],[Close Price]]/Table2[[#This Row],[Current Week Low]])-1</f>
        <v>3.5103896103896082E-2</v>
      </c>
      <c r="AF110" s="1">
        <f>(Table2[[#This Row],[Current Week High]]/Table2[[#This Row],[Close Price]])-1</f>
        <v>8.7198725267556565E-3</v>
      </c>
      <c r="AG110" s="1">
        <f>(Table2[[#This Row],[Close Price]]/Table2[[#This Row],[Current Month Low]])-1</f>
        <v>5.9105707261976059E-2</v>
      </c>
      <c r="AH110" s="1">
        <f>(Table2[[#This Row],[Current Month High]]/Table2[[#This Row],[Close Price]])-1</f>
        <v>5.1378241722394247E-2</v>
      </c>
      <c r="AI110">
        <v>9.9582198913466193</v>
      </c>
      <c r="AJ110">
        <v>81.473132969034594</v>
      </c>
      <c r="AK110" t="str">
        <f>IF(AND(Table2[[#This Row],[20D EMA]]&gt;Table2[[#This Row],[50D EMA]],Table2[[#This Row],[50D EMA]]&gt;Table2[[#This Row],[200D EMA]]),"Uptrend","Downtrend/NoTrend")</f>
        <v>Uptrend</v>
      </c>
      <c r="AL110">
        <v>0.08</v>
      </c>
      <c r="AM110" t="s">
        <v>3148</v>
      </c>
      <c r="AN110">
        <v>2.2200000000000002</v>
      </c>
      <c r="AO110" t="s">
        <v>3148</v>
      </c>
      <c r="AP110">
        <v>0.26545945423146999</v>
      </c>
      <c r="AQ110">
        <f>(Table2[[#This Row],[Sharpe Ratio]]-AVERAGE(Table2[Sharpe Ratio]))/_xlfn.STDEV.P(Table2[Sharpe Ratio])</f>
        <v>2.4476332604878532</v>
      </c>
      <c r="AR1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4.0345338165632976</v>
      </c>
      <c r="AS110">
        <f>_xlfn.RANK.AVG(Table2[[#This Row],[1Y Return vs Nifty Z-Score]],Table2[1Y Return vs Nifty Z-Score])</f>
        <v>140</v>
      </c>
      <c r="AT110">
        <f>_xlfn.RANK.AVG(Table2[[#This Row],[6M Return vs Nifty Z-Score]],Table2[6M Return vs Nifty Z-Score])</f>
        <v>406</v>
      </c>
      <c r="AU110">
        <f>_xlfn.RANK.AVG(Table2[[#This Row],[Sharpe Ratio Z-Score]],Table2[Sharpe Ratio Z-Score])</f>
        <v>4</v>
      </c>
      <c r="AV110">
        <f>(Table2[[#This Row],[Rank 1Y]]+Table2[[#This Row],[Rank 6M]]+Table2[[#This Row],[Rank Sharpe]])/3</f>
        <v>183.33333333333334</v>
      </c>
    </row>
    <row r="111" spans="1:48" x14ac:dyDescent="0.3">
      <c r="A111" t="s">
        <v>1484</v>
      </c>
      <c r="B111" t="s">
        <v>1485</v>
      </c>
      <c r="C111" t="s">
        <v>3104</v>
      </c>
      <c r="D111" t="s">
        <v>222</v>
      </c>
      <c r="E111">
        <v>6677.2553222699999</v>
      </c>
      <c r="F111">
        <v>346.05</v>
      </c>
      <c r="G111">
        <v>5.0485004273201701</v>
      </c>
      <c r="H111">
        <f>(Table2[[#This Row],[1Y Return vs Nifty]]-AVERAGE(Table2[1Y Return vs Nifty]))/_xlfn.STDEV.P(Table2[1Y Return vs Nifty])</f>
        <v>-0.20221510978189608</v>
      </c>
      <c r="I111">
        <v>18.254442698863699</v>
      </c>
      <c r="J111">
        <f>(Table2[[#This Row],[1M Return vs Nifty]]-AVERAGE(Table2[1M Return vs Nifty]))/_xlfn.STDEV.P(Table2[1M Return vs Nifty])</f>
        <v>2.2507313007480412</v>
      </c>
      <c r="K111">
        <v>35.304558378860499</v>
      </c>
      <c r="L111">
        <f>(Table2[[#This Row],[6M Return vs Nifty]]-AVERAGE(Table2[6M Return vs Nifty]))/_xlfn.STDEV.P(Table2[6M Return vs Nifty])</f>
        <v>1.175542598113849</v>
      </c>
      <c r="M111">
        <v>0.16103520265813601</v>
      </c>
      <c r="N111">
        <f>(Table2[[#This Row],[1W Return vs Nifty]]-AVERAGE(Table2[1W Return vs Nifty]))/_xlfn.STDEV.P(Table2[1W Return vs Nifty])</f>
        <v>0.3263680654395234</v>
      </c>
      <c r="O111">
        <v>321.33</v>
      </c>
      <c r="P111">
        <v>303.69564795338999</v>
      </c>
      <c r="Q111">
        <v>262.23184437087502</v>
      </c>
      <c r="R111">
        <v>65.950824253585097</v>
      </c>
      <c r="S111" s="1">
        <f>(Table2[[#This Row],[Close Price]]-Table2[[#This Row],[20D EMA]])/Table2[[#This Row],[20D EMA]]</f>
        <v>7.69302586126413E-2</v>
      </c>
      <c r="T111" s="1">
        <f>(Table2[[#This Row],[Close Price]]-Table2[[#This Row],[50D EMA]])/Table2[[#This Row],[50D EMA]]</f>
        <v>0.13946315112526866</v>
      </c>
      <c r="U111" s="1">
        <f>(Table2[[#This Row],[Close Price]]-Table2[[#This Row],[200D EMA]])/Table2[[#This Row],[200D EMA]]</f>
        <v>0.31963377991034836</v>
      </c>
      <c r="V111">
        <v>2.1191160103086402</v>
      </c>
      <c r="W111">
        <v>337.2</v>
      </c>
      <c r="X111">
        <v>350.9</v>
      </c>
      <c r="Y111">
        <v>337.2</v>
      </c>
      <c r="Z111">
        <v>350.9</v>
      </c>
      <c r="AA111">
        <v>285.45</v>
      </c>
      <c r="AB111">
        <v>364.5</v>
      </c>
      <c r="AC111" s="1">
        <f>(Table2[[#This Row],[Close Price]]/Table2[[#This Row],[Day Low]])-1</f>
        <v>2.62455516014235E-2</v>
      </c>
      <c r="AD111" s="1">
        <f>(Table2[[#This Row],[Day High]]/Table2[[#This Row],[Close Price]])-1</f>
        <v>1.4015315705822706E-2</v>
      </c>
      <c r="AE111" s="1">
        <f>(Table2[[#This Row],[Close Price]]/Table2[[#This Row],[Current Week Low]])-1</f>
        <v>2.62455516014235E-2</v>
      </c>
      <c r="AF111" s="1">
        <f>(Table2[[#This Row],[Current Week High]]/Table2[[#This Row],[Close Price]])-1</f>
        <v>1.4015315705822706E-2</v>
      </c>
      <c r="AG111" s="1">
        <f>(Table2[[#This Row],[Close Price]]/Table2[[#This Row],[Current Month Low]])-1</f>
        <v>0.21229637414608526</v>
      </c>
      <c r="AH111" s="1">
        <f>(Table2[[#This Row],[Current Month High]]/Table2[[#This Row],[Close Price]])-1</f>
        <v>5.3315994798439403E-2</v>
      </c>
      <c r="AI111">
        <v>5.3315994798439403</v>
      </c>
      <c r="AJ111">
        <v>90.085141444658007</v>
      </c>
      <c r="AK111" t="str">
        <f>IF(AND(Table2[[#This Row],[20D EMA]]&gt;Table2[[#This Row],[50D EMA]],Table2[[#This Row],[50D EMA]]&gt;Table2[[#This Row],[200D EMA]]),"Uptrend","Downtrend/NoTrend")</f>
        <v>Uptrend</v>
      </c>
      <c r="AL111">
        <v>0.47</v>
      </c>
      <c r="AM111" t="s">
        <v>3148</v>
      </c>
      <c r="AN111">
        <v>20.239999999999998</v>
      </c>
      <c r="AO111" t="s">
        <v>3148</v>
      </c>
      <c r="AP111">
        <v>0.14729170495376201</v>
      </c>
      <c r="AQ111">
        <f>(Table2[[#This Row],[Sharpe Ratio]]-AVERAGE(Table2[Sharpe Ratio]))/_xlfn.STDEV.P(Table2[Sharpe Ratio])</f>
        <v>1.0653245442681358</v>
      </c>
      <c r="AR1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4.6157513987876539</v>
      </c>
      <c r="AS111">
        <f>_xlfn.RANK.AVG(Table2[[#This Row],[1Y Return vs Nifty Z-Score]],Table2[1Y Return vs Nifty Z-Score])</f>
        <v>380</v>
      </c>
      <c r="AT111">
        <f>_xlfn.RANK.AVG(Table2[[#This Row],[6M Return vs Nifty Z-Score]],Table2[6M Return vs Nifty Z-Score])</f>
        <v>74</v>
      </c>
      <c r="AU111">
        <f>_xlfn.RANK.AVG(Table2[[#This Row],[Sharpe Ratio Z-Score]],Table2[Sharpe Ratio Z-Score])</f>
        <v>102</v>
      </c>
      <c r="AV111">
        <f>(Table2[[#This Row],[Rank 1Y]]+Table2[[#This Row],[Rank 6M]]+Table2[[#This Row],[Rank Sharpe]])/3</f>
        <v>185.33333333333334</v>
      </c>
    </row>
    <row r="112" spans="1:48" x14ac:dyDescent="0.3">
      <c r="A112" t="s">
        <v>1730</v>
      </c>
      <c r="B112" t="s">
        <v>1731</v>
      </c>
      <c r="C112" t="s">
        <v>3106</v>
      </c>
      <c r="D112" t="s">
        <v>51</v>
      </c>
      <c r="E112">
        <v>4656.3571381299998</v>
      </c>
      <c r="F112">
        <v>186.74</v>
      </c>
      <c r="G112">
        <v>67.073341247440894</v>
      </c>
      <c r="H112">
        <f>(Table2[[#This Row],[1Y Return vs Nifty]]-AVERAGE(Table2[1Y Return vs Nifty]))/_xlfn.STDEV.P(Table2[1Y Return vs Nifty])</f>
        <v>1.0840843079754405</v>
      </c>
      <c r="I112">
        <v>4.4185060382512997</v>
      </c>
      <c r="J112">
        <f>(Table2[[#This Row],[1M Return vs Nifty]]-AVERAGE(Table2[1M Return vs Nifty]))/_xlfn.STDEV.P(Table2[1M Return vs Nifty])</f>
        <v>0.68387453120242514</v>
      </c>
      <c r="K112">
        <v>61.0468590408151</v>
      </c>
      <c r="L112">
        <f>(Table2[[#This Row],[6M Return vs Nifty]]-AVERAGE(Table2[6M Return vs Nifty]))/_xlfn.STDEV.P(Table2[6M Return vs Nifty])</f>
        <v>2.0902112557976538</v>
      </c>
      <c r="M112">
        <v>-4.1166845163280597</v>
      </c>
      <c r="N112">
        <f>(Table2[[#This Row],[1W Return vs Nifty]]-AVERAGE(Table2[1W Return vs Nifty]))/_xlfn.STDEV.P(Table2[1W Return vs Nifty])</f>
        <v>-0.69358936485635936</v>
      </c>
      <c r="O112">
        <v>196.54</v>
      </c>
      <c r="P112">
        <v>188.08166452432201</v>
      </c>
      <c r="Q112">
        <v>153.21584970814499</v>
      </c>
      <c r="R112">
        <v>37.035822517131002</v>
      </c>
      <c r="S112" s="1">
        <f>(Table2[[#This Row],[Close Price]]-Table2[[#This Row],[20D EMA]])/Table2[[#This Row],[20D EMA]]</f>
        <v>-4.9862623384552676E-2</v>
      </c>
      <c r="T112" s="1">
        <f>(Table2[[#This Row],[Close Price]]-Table2[[#This Row],[50D EMA]])/Table2[[#This Row],[50D EMA]]</f>
        <v>-7.1334147733922246E-3</v>
      </c>
      <c r="U112" s="1">
        <f>(Table2[[#This Row],[Close Price]]-Table2[[#This Row],[200D EMA]])/Table2[[#This Row],[200D EMA]]</f>
        <v>0.21880340941040952</v>
      </c>
      <c r="V112">
        <v>0.14432992270536199</v>
      </c>
      <c r="W112">
        <v>183</v>
      </c>
      <c r="X112">
        <v>193</v>
      </c>
      <c r="Y112">
        <v>183</v>
      </c>
      <c r="Z112">
        <v>193</v>
      </c>
      <c r="AA112">
        <v>183</v>
      </c>
      <c r="AB112">
        <v>231</v>
      </c>
      <c r="AC112" s="1">
        <f>(Table2[[#This Row],[Close Price]]/Table2[[#This Row],[Day Low]])-1</f>
        <v>2.0437158469945427E-2</v>
      </c>
      <c r="AD112" s="1">
        <f>(Table2[[#This Row],[Day High]]/Table2[[#This Row],[Close Price]])-1</f>
        <v>3.3522544714576386E-2</v>
      </c>
      <c r="AE112" s="1">
        <f>(Table2[[#This Row],[Close Price]]/Table2[[#This Row],[Current Week Low]])-1</f>
        <v>2.0437158469945427E-2</v>
      </c>
      <c r="AF112" s="1">
        <f>(Table2[[#This Row],[Current Week High]]/Table2[[#This Row],[Close Price]])-1</f>
        <v>3.3522544714576386E-2</v>
      </c>
      <c r="AG112" s="1">
        <f>(Table2[[#This Row],[Close Price]]/Table2[[#This Row],[Current Month Low]])-1</f>
        <v>2.0437158469945427E-2</v>
      </c>
      <c r="AH112" s="1">
        <f>(Table2[[#This Row],[Current Month High]]/Table2[[#This Row],[Close Price]])-1</f>
        <v>0.2370140302024204</v>
      </c>
      <c r="AI112">
        <v>28.895790939273802</v>
      </c>
      <c r="AJ112">
        <v>102.868006518196</v>
      </c>
      <c r="AK112" t="str">
        <f>IF(AND(Table2[[#This Row],[20D EMA]]&gt;Table2[[#This Row],[50D EMA]],Table2[[#This Row],[50D EMA]]&gt;Table2[[#This Row],[200D EMA]]),"Uptrend","Downtrend/NoTrend")</f>
        <v>Uptrend</v>
      </c>
      <c r="AL112">
        <v>0.24</v>
      </c>
      <c r="AM112" t="s">
        <v>3148</v>
      </c>
      <c r="AN112">
        <v>2.6</v>
      </c>
      <c r="AO112" t="s">
        <v>3148</v>
      </c>
      <c r="AP112">
        <v>2.1760654432779001E-2</v>
      </c>
      <c r="AQ112">
        <f>(Table2[[#This Row],[Sharpe Ratio]]-AVERAGE(Table2[Sharpe Ratio]))/_xlfn.STDEV.P(Table2[Sharpe Ratio])</f>
        <v>-0.40311897227523141</v>
      </c>
      <c r="AR1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2.7614617578439287</v>
      </c>
      <c r="AS112">
        <f>_xlfn.RANK.AVG(Table2[[#This Row],[1Y Return vs Nifty Z-Score]],Table2[1Y Return vs Nifty Z-Score])</f>
        <v>84</v>
      </c>
      <c r="AT112">
        <f>_xlfn.RANK.AVG(Table2[[#This Row],[6M Return vs Nifty Z-Score]],Table2[6M Return vs Nifty Z-Score])</f>
        <v>26</v>
      </c>
      <c r="AU112">
        <f>_xlfn.RANK.AVG(Table2[[#This Row],[Sharpe Ratio Z-Score]],Table2[Sharpe Ratio Z-Score])</f>
        <v>447</v>
      </c>
      <c r="AV112">
        <f>(Table2[[#This Row],[Rank 1Y]]+Table2[[#This Row],[Rank 6M]]+Table2[[#This Row],[Rank Sharpe]])/3</f>
        <v>185.66666666666666</v>
      </c>
    </row>
    <row r="113" spans="1:48" x14ac:dyDescent="0.3">
      <c r="A113" t="s">
        <v>242</v>
      </c>
      <c r="B113" t="s">
        <v>243</v>
      </c>
      <c r="C113" t="s">
        <v>3108</v>
      </c>
      <c r="D113" t="s">
        <v>211</v>
      </c>
      <c r="E113">
        <v>99671.691825200003</v>
      </c>
      <c r="F113">
        <v>33794.300000000003</v>
      </c>
      <c r="G113">
        <v>45.6823168206327</v>
      </c>
      <c r="H113">
        <f>(Table2[[#This Row],[1Y Return vs Nifty]]-AVERAGE(Table2[1Y Return vs Nifty]))/_xlfn.STDEV.P(Table2[1Y Return vs Nifty])</f>
        <v>0.6404674941051105</v>
      </c>
      <c r="I113">
        <v>-1.5548367376958301</v>
      </c>
      <c r="J113">
        <f>(Table2[[#This Row],[1M Return vs Nifty]]-AVERAGE(Table2[1M Return vs Nifty]))/_xlfn.STDEV.P(Table2[1M Return vs Nifty])</f>
        <v>7.4206853306773343E-3</v>
      </c>
      <c r="K113">
        <v>5.7859760862549301</v>
      </c>
      <c r="L113">
        <f>(Table2[[#This Row],[6M Return vs Nifty]]-AVERAGE(Table2[6M Return vs Nifty]))/_xlfn.STDEV.P(Table2[6M Return vs Nifty])</f>
        <v>0.12669609457618136</v>
      </c>
      <c r="M113">
        <v>-0.81619456794731204</v>
      </c>
      <c r="N113">
        <f>(Table2[[#This Row],[1W Return vs Nifty]]-AVERAGE(Table2[1W Return vs Nifty]))/_xlfn.STDEV.P(Table2[1W Return vs Nifty])</f>
        <v>9.3362438350053881E-2</v>
      </c>
      <c r="O113">
        <v>35144.18</v>
      </c>
      <c r="P113">
        <v>35330.644476696398</v>
      </c>
      <c r="Q113">
        <v>31801.798223168</v>
      </c>
      <c r="R113">
        <v>33.075488824518501</v>
      </c>
      <c r="S113" s="1">
        <f>(Table2[[#This Row],[Close Price]]-Table2[[#This Row],[20D EMA]])/Table2[[#This Row],[20D EMA]]</f>
        <v>-3.8409773680876814E-2</v>
      </c>
      <c r="T113" s="1">
        <f>(Table2[[#This Row],[Close Price]]-Table2[[#This Row],[50D EMA]])/Table2[[#This Row],[50D EMA]]</f>
        <v>-4.3484756631307596E-2</v>
      </c>
      <c r="U113" s="1">
        <f>(Table2[[#This Row],[Close Price]]-Table2[[#This Row],[200D EMA]])/Table2[[#This Row],[200D EMA]]</f>
        <v>6.2653745641982006E-2</v>
      </c>
      <c r="V113">
        <v>1.0290515029070899</v>
      </c>
      <c r="W113">
        <v>33610</v>
      </c>
      <c r="X113">
        <v>34421.300000000003</v>
      </c>
      <c r="Y113">
        <v>33610</v>
      </c>
      <c r="Z113">
        <v>34421.300000000003</v>
      </c>
      <c r="AA113">
        <v>32830.5</v>
      </c>
      <c r="AB113">
        <v>36772.699999999997</v>
      </c>
      <c r="AC113" s="1">
        <f>(Table2[[#This Row],[Close Price]]/Table2[[#This Row],[Day Low]])-1</f>
        <v>5.4834870574234085E-3</v>
      </c>
      <c r="AD113" s="1">
        <f>(Table2[[#This Row],[Day High]]/Table2[[#This Row],[Close Price]])-1</f>
        <v>1.8553424689962572E-2</v>
      </c>
      <c r="AE113" s="1">
        <f>(Table2[[#This Row],[Close Price]]/Table2[[#This Row],[Current Week Low]])-1</f>
        <v>5.4834870574234085E-3</v>
      </c>
      <c r="AF113" s="1">
        <f>(Table2[[#This Row],[Current Week High]]/Table2[[#This Row],[Close Price]])-1</f>
        <v>1.8553424689962572E-2</v>
      </c>
      <c r="AG113" s="1">
        <f>(Table2[[#This Row],[Close Price]]/Table2[[#This Row],[Current Month Low]])-1</f>
        <v>2.9356848052877638E-2</v>
      </c>
      <c r="AH113" s="1">
        <f>(Table2[[#This Row],[Current Month High]]/Table2[[#This Row],[Close Price]])-1</f>
        <v>8.8133205895668532E-2</v>
      </c>
      <c r="AI113">
        <v>15.6668432250409</v>
      </c>
      <c r="AJ113">
        <v>64.970954356846406</v>
      </c>
      <c r="AK113" t="str">
        <f>IF(AND(Table2[[#This Row],[20D EMA]]&gt;Table2[[#This Row],[50D EMA]],Table2[[#This Row],[50D EMA]]&gt;Table2[[#This Row],[200D EMA]]),"Uptrend","Downtrend/NoTrend")</f>
        <v>Downtrend/NoTrend</v>
      </c>
      <c r="AL113">
        <v>0.2</v>
      </c>
      <c r="AM113" t="s">
        <v>3148</v>
      </c>
      <c r="AN113">
        <v>-6.58</v>
      </c>
      <c r="AO113" t="s">
        <v>3147</v>
      </c>
      <c r="AP113">
        <v>0.122520191712396</v>
      </c>
      <c r="AQ113">
        <f>(Table2[[#This Row],[Sharpe Ratio]]-AVERAGE(Table2[Sharpe Ratio]))/_xlfn.STDEV.P(Table2[Sharpe Ratio])</f>
        <v>0.7755510749688268</v>
      </c>
      <c r="AR1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3">
        <f>_xlfn.RANK.AVG(Table2[[#This Row],[1Y Return vs Nifty Z-Score]],Table2[1Y Return vs Nifty Z-Score])</f>
        <v>142</v>
      </c>
      <c r="AT113">
        <f>_xlfn.RANK.AVG(Table2[[#This Row],[6M Return vs Nifty Z-Score]],Table2[6M Return vs Nifty Z-Score])</f>
        <v>269</v>
      </c>
      <c r="AU113">
        <f>_xlfn.RANK.AVG(Table2[[#This Row],[Sharpe Ratio Z-Score]],Table2[Sharpe Ratio Z-Score])</f>
        <v>149</v>
      </c>
      <c r="AV113">
        <f>(Table2[[#This Row],[Rank 1Y]]+Table2[[#This Row],[Rank 6M]]+Table2[[#This Row],[Rank Sharpe]])/3</f>
        <v>186.66666666666666</v>
      </c>
    </row>
    <row r="114" spans="1:48" x14ac:dyDescent="0.3">
      <c r="A114" t="s">
        <v>1465</v>
      </c>
      <c r="B114" t="s">
        <v>1466</v>
      </c>
      <c r="C114" t="s">
        <v>3110</v>
      </c>
      <c r="D114" t="s">
        <v>75</v>
      </c>
      <c r="E114">
        <v>6847.7383030000001</v>
      </c>
      <c r="F114">
        <v>334.25</v>
      </c>
      <c r="G114">
        <v>24.5612057171762</v>
      </c>
      <c r="H114">
        <f>(Table2[[#This Row],[1Y Return vs Nifty]]-AVERAGE(Table2[1Y Return vs Nifty]))/_xlfn.STDEV.P(Table2[1Y Return vs Nifty])</f>
        <v>0.20244826575183356</v>
      </c>
      <c r="I114">
        <v>4.5392160974229103</v>
      </c>
      <c r="J114">
        <f>(Table2[[#This Row],[1M Return vs Nifty]]-AVERAGE(Table2[1M Return vs Nifty]))/_xlfn.STDEV.P(Table2[1M Return vs Nifty])</f>
        <v>0.69754439526762513</v>
      </c>
      <c r="K114">
        <v>51.475789534952902</v>
      </c>
      <c r="L114">
        <f>(Table2[[#This Row],[6M Return vs Nifty]]-AVERAGE(Table2[6M Return vs Nifty]))/_xlfn.STDEV.P(Table2[6M Return vs Nifty])</f>
        <v>1.7501345310135428</v>
      </c>
      <c r="M114">
        <v>2.6388615879729498</v>
      </c>
      <c r="N114">
        <f>(Table2[[#This Row],[1W Return vs Nifty]]-AVERAGE(Table2[1W Return vs Nifty]))/_xlfn.STDEV.P(Table2[1W Return vs Nifty])</f>
        <v>0.91716821100960033</v>
      </c>
      <c r="O114">
        <v>334.63</v>
      </c>
      <c r="P114">
        <v>323.12196834058898</v>
      </c>
      <c r="Q114">
        <v>280.26161127953497</v>
      </c>
      <c r="R114">
        <v>42.393622969460502</v>
      </c>
      <c r="S114" s="1">
        <f>(Table2[[#This Row],[Close Price]]-Table2[[#This Row],[20D EMA]])/Table2[[#This Row],[20D EMA]]</f>
        <v>-1.135582583749202E-3</v>
      </c>
      <c r="T114" s="1">
        <f>(Table2[[#This Row],[Close Price]]-Table2[[#This Row],[50D EMA]])/Table2[[#This Row],[50D EMA]]</f>
        <v>3.4439105816790029E-2</v>
      </c>
      <c r="U114" s="1">
        <f>(Table2[[#This Row],[Close Price]]-Table2[[#This Row],[200D EMA]])/Table2[[#This Row],[200D EMA]]</f>
        <v>0.19263568946878212</v>
      </c>
      <c r="V114">
        <v>0.325845481632903</v>
      </c>
      <c r="W114">
        <v>333.05</v>
      </c>
      <c r="X114">
        <v>336.2</v>
      </c>
      <c r="Y114">
        <v>333.05</v>
      </c>
      <c r="Z114">
        <v>336.2</v>
      </c>
      <c r="AA114">
        <v>332.2</v>
      </c>
      <c r="AB114">
        <v>348</v>
      </c>
      <c r="AC114" s="1">
        <f>(Table2[[#This Row],[Close Price]]/Table2[[#This Row],[Day Low]])-1</f>
        <v>3.6030626032126367E-3</v>
      </c>
      <c r="AD114" s="1">
        <f>(Table2[[#This Row],[Day High]]/Table2[[#This Row],[Close Price]])-1</f>
        <v>5.833956619296865E-3</v>
      </c>
      <c r="AE114" s="1">
        <f>(Table2[[#This Row],[Close Price]]/Table2[[#This Row],[Current Week Low]])-1</f>
        <v>3.6030626032126367E-3</v>
      </c>
      <c r="AF114" s="1">
        <f>(Table2[[#This Row],[Current Week High]]/Table2[[#This Row],[Close Price]])-1</f>
        <v>5.833956619296865E-3</v>
      </c>
      <c r="AG114" s="1">
        <f>(Table2[[#This Row],[Close Price]]/Table2[[#This Row],[Current Month Low]])-1</f>
        <v>6.1709813365442567E-3</v>
      </c>
      <c r="AH114" s="1">
        <f>(Table2[[#This Row],[Current Month High]]/Table2[[#This Row],[Close Price]])-1</f>
        <v>4.1136873597606538E-2</v>
      </c>
      <c r="AI114">
        <v>13.388182498130099</v>
      </c>
      <c r="AJ114">
        <v>83.653846153846104</v>
      </c>
      <c r="AK114" t="str">
        <f>IF(AND(Table2[[#This Row],[20D EMA]]&gt;Table2[[#This Row],[50D EMA]],Table2[[#This Row],[50D EMA]]&gt;Table2[[#This Row],[200D EMA]]),"Uptrend","Downtrend/NoTrend")</f>
        <v>Uptrend</v>
      </c>
      <c r="AL114">
        <v>0.3</v>
      </c>
      <c r="AM114" t="s">
        <v>3148</v>
      </c>
      <c r="AN114">
        <v>-3.03</v>
      </c>
      <c r="AO114" t="s">
        <v>3147</v>
      </c>
      <c r="AP114">
        <v>8.1244846980043001E-2</v>
      </c>
      <c r="AQ114">
        <f>(Table2[[#This Row],[Sharpe Ratio]]-AVERAGE(Table2[Sharpe Ratio]))/_xlfn.STDEV.P(Table2[Sharpe Ratio])</f>
        <v>0.29271824505329203</v>
      </c>
      <c r="AR1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3.8600136480958938</v>
      </c>
      <c r="AS114">
        <f>_xlfn.RANK.AVG(Table2[[#This Row],[1Y Return vs Nifty Z-Score]],Table2[1Y Return vs Nifty Z-Score])</f>
        <v>246</v>
      </c>
      <c r="AT114">
        <f>_xlfn.RANK.AVG(Table2[[#This Row],[6M Return vs Nifty Z-Score]],Table2[6M Return vs Nifty Z-Score])</f>
        <v>41</v>
      </c>
      <c r="AU114">
        <f>_xlfn.RANK.AVG(Table2[[#This Row],[Sharpe Ratio Z-Score]],Table2[Sharpe Ratio Z-Score])</f>
        <v>273</v>
      </c>
      <c r="AV114">
        <f>(Table2[[#This Row],[Rank 1Y]]+Table2[[#This Row],[Rank 6M]]+Table2[[#This Row],[Rank Sharpe]])/3</f>
        <v>186.66666666666666</v>
      </c>
    </row>
    <row r="115" spans="1:48" x14ac:dyDescent="0.3">
      <c r="A115" t="s">
        <v>214</v>
      </c>
      <c r="B115" t="s">
        <v>215</v>
      </c>
      <c r="C115" t="s">
        <v>3108</v>
      </c>
      <c r="D115" t="s">
        <v>94</v>
      </c>
      <c r="E115">
        <v>114696.2451424</v>
      </c>
      <c r="F115">
        <v>2416</v>
      </c>
      <c r="G115">
        <v>21.663440133380998</v>
      </c>
      <c r="H115">
        <f>(Table2[[#This Row],[1Y Return vs Nifty]]-AVERAGE(Table2[1Y Return vs Nifty]))/_xlfn.STDEV.P(Table2[1Y Return vs Nifty])</f>
        <v>0.14235308237130873</v>
      </c>
      <c r="I115">
        <v>-4.6058546170139998</v>
      </c>
      <c r="J115">
        <f>(Table2[[#This Row],[1M Return vs Nifty]]-AVERAGE(Table2[1M Return vs Nifty]))/_xlfn.STDEV.P(Table2[1M Return vs Nifty])</f>
        <v>-0.33809318449089731</v>
      </c>
      <c r="K115">
        <v>5.10850649055293</v>
      </c>
      <c r="L115">
        <f>(Table2[[#This Row],[6M Return vs Nifty]]-AVERAGE(Table2[6M Return vs Nifty]))/_xlfn.STDEV.P(Table2[6M Return vs Nifty])</f>
        <v>0.10262442305545538</v>
      </c>
      <c r="M115">
        <v>0.43476802143243298</v>
      </c>
      <c r="N115">
        <f>(Table2[[#This Row],[1W Return vs Nifty]]-AVERAGE(Table2[1W Return vs Nifty]))/_xlfn.STDEV.P(Table2[1W Return vs Nifty])</f>
        <v>0.39163550715280349</v>
      </c>
      <c r="O115">
        <v>2497.8200000000002</v>
      </c>
      <c r="P115">
        <v>2583.6020378982898</v>
      </c>
      <c r="Q115">
        <v>2371.8459246398202</v>
      </c>
      <c r="R115">
        <v>36.760415551425901</v>
      </c>
      <c r="S115" s="1">
        <f>(Table2[[#This Row],[Close Price]]-Table2[[#This Row],[20D EMA]])/Table2[[#This Row],[20D EMA]]</f>
        <v>-3.2756563723567014E-2</v>
      </c>
      <c r="T115" s="1">
        <f>(Table2[[#This Row],[Close Price]]-Table2[[#This Row],[50D EMA]])/Table2[[#This Row],[50D EMA]]</f>
        <v>-6.4871460635102629E-2</v>
      </c>
      <c r="U115" s="1">
        <f>(Table2[[#This Row],[Close Price]]-Table2[[#This Row],[200D EMA]])/Table2[[#This Row],[200D EMA]]</f>
        <v>1.8615912147364678E-2</v>
      </c>
      <c r="V115">
        <v>0.63070329723858898</v>
      </c>
      <c r="W115">
        <v>2395.0500000000002</v>
      </c>
      <c r="X115">
        <v>2443.3000000000002</v>
      </c>
      <c r="Y115">
        <v>2395.0500000000002</v>
      </c>
      <c r="Z115">
        <v>2443.3000000000002</v>
      </c>
      <c r="AA115">
        <v>2356.9499999999998</v>
      </c>
      <c r="AB115">
        <v>2525</v>
      </c>
      <c r="AC115" s="1">
        <f>(Table2[[#This Row],[Close Price]]/Table2[[#This Row],[Day Low]])-1</f>
        <v>8.7472077827184247E-3</v>
      </c>
      <c r="AD115" s="1">
        <f>(Table2[[#This Row],[Day High]]/Table2[[#This Row],[Close Price]])-1</f>
        <v>1.129966887417222E-2</v>
      </c>
      <c r="AE115" s="1">
        <f>(Table2[[#This Row],[Close Price]]/Table2[[#This Row],[Current Week Low]])-1</f>
        <v>8.7472077827184247E-3</v>
      </c>
      <c r="AF115" s="1">
        <f>(Table2[[#This Row],[Current Week High]]/Table2[[#This Row],[Close Price]])-1</f>
        <v>1.129966887417222E-2</v>
      </c>
      <c r="AG115" s="1">
        <f>(Table2[[#This Row],[Close Price]]/Table2[[#This Row],[Current Month Low]])-1</f>
        <v>2.5053564988650745E-2</v>
      </c>
      <c r="AH115" s="1">
        <f>(Table2[[#This Row],[Current Month High]]/Table2[[#This Row],[Close Price]])-1</f>
        <v>4.5115894039735149E-2</v>
      </c>
      <c r="AI115">
        <v>22.433774834436999</v>
      </c>
      <c r="AJ115">
        <v>41.6178194607268</v>
      </c>
      <c r="AK115" t="str">
        <f>IF(AND(Table2[[#This Row],[20D EMA]]&gt;Table2[[#This Row],[50D EMA]],Table2[[#This Row],[50D EMA]]&gt;Table2[[#This Row],[200D EMA]]),"Uptrend","Downtrend/NoTrend")</f>
        <v>Downtrend/NoTrend</v>
      </c>
      <c r="AL115">
        <v>-0.01</v>
      </c>
      <c r="AM115" t="s">
        <v>3147</v>
      </c>
      <c r="AN115">
        <v>-1.74</v>
      </c>
      <c r="AO115" t="s">
        <v>3147</v>
      </c>
      <c r="AP115">
        <v>0.20806026269797701</v>
      </c>
      <c r="AQ115">
        <f>(Table2[[#This Row],[Sharpe Ratio]]-AVERAGE(Table2[Sharpe Ratio]))/_xlfn.STDEV.P(Table2[Sharpe Ratio])</f>
        <v>1.7761860742150055</v>
      </c>
      <c r="AR1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5">
        <f>_xlfn.RANK.AVG(Table2[[#This Row],[1Y Return vs Nifty Z-Score]],Table2[1Y Return vs Nifty Z-Score])</f>
        <v>264</v>
      </c>
      <c r="AT115">
        <f>_xlfn.RANK.AVG(Table2[[#This Row],[6M Return vs Nifty Z-Score]],Table2[6M Return vs Nifty Z-Score])</f>
        <v>273</v>
      </c>
      <c r="AU115">
        <f>_xlfn.RANK.AVG(Table2[[#This Row],[Sharpe Ratio Z-Score]],Table2[Sharpe Ratio Z-Score])</f>
        <v>24</v>
      </c>
      <c r="AV115">
        <f>(Table2[[#This Row],[Rank 1Y]]+Table2[[#This Row],[Rank 6M]]+Table2[[#This Row],[Rank Sharpe]])/3</f>
        <v>187</v>
      </c>
    </row>
    <row r="116" spans="1:48" x14ac:dyDescent="0.3">
      <c r="A116" t="s">
        <v>949</v>
      </c>
      <c r="B116" t="s">
        <v>950</v>
      </c>
      <c r="C116" t="s">
        <v>3108</v>
      </c>
      <c r="D116" t="s">
        <v>545</v>
      </c>
      <c r="E116">
        <v>14993.474629139901</v>
      </c>
      <c r="F116">
        <v>540.9</v>
      </c>
      <c r="G116">
        <v>39.1101786522689</v>
      </c>
      <c r="H116">
        <f>(Table2[[#This Row],[1Y Return vs Nifty]]-AVERAGE(Table2[1Y Return vs Nifty]))/_xlfn.STDEV.P(Table2[1Y Return vs Nifty])</f>
        <v>0.50417149741075462</v>
      </c>
      <c r="I116">
        <v>-3.90704086237713</v>
      </c>
      <c r="J116">
        <f>(Table2[[#This Row],[1M Return vs Nifty]]-AVERAGE(Table2[1M Return vs Nifty]))/_xlfn.STDEV.P(Table2[1M Return vs Nifty])</f>
        <v>-0.25895571162132253</v>
      </c>
      <c r="K116">
        <v>-3.87734159767122</v>
      </c>
      <c r="L116">
        <f>(Table2[[#This Row],[6M Return vs Nifty]]-AVERAGE(Table2[6M Return vs Nifty]))/_xlfn.STDEV.P(Table2[6M Return vs Nifty])</f>
        <v>-0.2166583682124521</v>
      </c>
      <c r="M116">
        <v>2.94960269137606</v>
      </c>
      <c r="N116">
        <f>(Table2[[#This Row],[1W Return vs Nifty]]-AVERAGE(Table2[1W Return vs Nifty]))/_xlfn.STDEV.P(Table2[1W Return vs Nifty])</f>
        <v>0.99125971726411899</v>
      </c>
      <c r="O116">
        <v>558.14</v>
      </c>
      <c r="P116">
        <v>577.30211731530301</v>
      </c>
      <c r="Q116">
        <v>530.28766966829801</v>
      </c>
      <c r="R116">
        <v>44.297022836505299</v>
      </c>
      <c r="S116" s="1">
        <f>(Table2[[#This Row],[Close Price]]-Table2[[#This Row],[20D EMA]])/Table2[[#This Row],[20D EMA]]</f>
        <v>-3.0888307593077022E-2</v>
      </c>
      <c r="T116" s="1">
        <f>(Table2[[#This Row],[Close Price]]-Table2[[#This Row],[50D EMA]])/Table2[[#This Row],[50D EMA]]</f>
        <v>-6.3055575622324306E-2</v>
      </c>
      <c r="U116" s="1">
        <f>(Table2[[#This Row],[Close Price]]-Table2[[#This Row],[200D EMA]])/Table2[[#This Row],[200D EMA]]</f>
        <v>2.0012402585826903E-2</v>
      </c>
      <c r="V116">
        <v>0.79154954798230004</v>
      </c>
      <c r="W116">
        <v>532</v>
      </c>
      <c r="X116">
        <v>548.95000000000005</v>
      </c>
      <c r="Y116">
        <v>532</v>
      </c>
      <c r="Z116">
        <v>548.95000000000005</v>
      </c>
      <c r="AA116">
        <v>514.04999999999995</v>
      </c>
      <c r="AB116">
        <v>589.95000000000005</v>
      </c>
      <c r="AC116" s="1">
        <f>(Table2[[#This Row],[Close Price]]/Table2[[#This Row],[Day Low]])-1</f>
        <v>1.6729323308270594E-2</v>
      </c>
      <c r="AD116" s="1">
        <f>(Table2[[#This Row],[Day High]]/Table2[[#This Row],[Close Price]])-1</f>
        <v>1.4882603068959277E-2</v>
      </c>
      <c r="AE116" s="1">
        <f>(Table2[[#This Row],[Close Price]]/Table2[[#This Row],[Current Week Low]])-1</f>
        <v>1.6729323308270594E-2</v>
      </c>
      <c r="AF116" s="1">
        <f>(Table2[[#This Row],[Current Week High]]/Table2[[#This Row],[Close Price]])-1</f>
        <v>1.4882603068959277E-2</v>
      </c>
      <c r="AG116" s="1">
        <f>(Table2[[#This Row],[Close Price]]/Table2[[#This Row],[Current Month Low]])-1</f>
        <v>5.2232273125182527E-2</v>
      </c>
      <c r="AH116" s="1">
        <f>(Table2[[#This Row],[Current Month High]]/Table2[[#This Row],[Close Price]])-1</f>
        <v>9.0682196339434418E-2</v>
      </c>
      <c r="AI116">
        <v>33.850989092253599</v>
      </c>
      <c r="AJ116">
        <v>63.859436534383498</v>
      </c>
      <c r="AK116" t="str">
        <f>IF(AND(Table2[[#This Row],[20D EMA]]&gt;Table2[[#This Row],[50D EMA]],Table2[[#This Row],[50D EMA]]&gt;Table2[[#This Row],[200D EMA]]),"Uptrend","Downtrend/NoTrend")</f>
        <v>Downtrend/NoTrend</v>
      </c>
      <c r="AL116">
        <v>-0.04</v>
      </c>
      <c r="AM116" t="s">
        <v>3147</v>
      </c>
      <c r="AN116">
        <v>-2.23</v>
      </c>
      <c r="AO116" t="s">
        <v>3147</v>
      </c>
      <c r="AP116">
        <v>0.21651574866484899</v>
      </c>
      <c r="AQ116">
        <f>(Table2[[#This Row],[Sharpe Ratio]]-AVERAGE(Table2[Sharpe Ratio]))/_xlfn.STDEV.P(Table2[Sharpe Ratio])</f>
        <v>1.8750970886273408</v>
      </c>
      <c r="AR1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6">
        <f>_xlfn.RANK.AVG(Table2[[#This Row],[1Y Return vs Nifty Z-Score]],Table2[1Y Return vs Nifty Z-Score])</f>
        <v>166</v>
      </c>
      <c r="AT116">
        <f>_xlfn.RANK.AVG(Table2[[#This Row],[6M Return vs Nifty Z-Score]],Table2[6M Return vs Nifty Z-Score])</f>
        <v>377</v>
      </c>
      <c r="AU116">
        <f>_xlfn.RANK.AVG(Table2[[#This Row],[Sharpe Ratio Z-Score]],Table2[Sharpe Ratio Z-Score])</f>
        <v>19</v>
      </c>
      <c r="AV116">
        <f>(Table2[[#This Row],[Rank 1Y]]+Table2[[#This Row],[Rank 6M]]+Table2[[#This Row],[Rank Sharpe]])/3</f>
        <v>187.33333333333334</v>
      </c>
    </row>
    <row r="117" spans="1:48" x14ac:dyDescent="0.3">
      <c r="A117" t="s">
        <v>1046</v>
      </c>
      <c r="B117" t="s">
        <v>1047</v>
      </c>
      <c r="C117" t="s">
        <v>3102</v>
      </c>
      <c r="D117" t="s">
        <v>506</v>
      </c>
      <c r="E117">
        <v>12402.972994231999</v>
      </c>
      <c r="F117">
        <v>129.77000000000001</v>
      </c>
      <c r="G117">
        <v>36.086301542490702</v>
      </c>
      <c r="H117">
        <f>(Table2[[#This Row],[1Y Return vs Nifty]]-AVERAGE(Table2[1Y Return vs Nifty]))/_xlfn.STDEV.P(Table2[1Y Return vs Nifty])</f>
        <v>0.44146095572701605</v>
      </c>
      <c r="I117">
        <v>-11.5833779331881</v>
      </c>
      <c r="J117">
        <f>(Table2[[#This Row],[1M Return vs Nifty]]-AVERAGE(Table2[1M Return vs Nifty]))/_xlfn.STDEV.P(Table2[1M Return vs Nifty])</f>
        <v>-1.1282658999914512</v>
      </c>
      <c r="K117">
        <v>53.148202544597602</v>
      </c>
      <c r="L117">
        <f>(Table2[[#This Row],[6M Return vs Nifty]]-AVERAGE(Table2[6M Return vs Nifty]))/_xlfn.STDEV.P(Table2[6M Return vs Nifty])</f>
        <v>1.8095582702788311</v>
      </c>
      <c r="M117">
        <v>-8.8464489606933103</v>
      </c>
      <c r="N117">
        <f>(Table2[[#This Row],[1W Return vs Nifty]]-AVERAGE(Table2[1W Return vs Nifty]))/_xlfn.STDEV.P(Table2[1W Return vs Nifty])</f>
        <v>-1.8213300083510957</v>
      </c>
      <c r="O117">
        <v>138.43</v>
      </c>
      <c r="P117">
        <v>134.42036595666599</v>
      </c>
      <c r="Q117">
        <v>109.688291392495</v>
      </c>
      <c r="R117">
        <v>32.748723300710601</v>
      </c>
      <c r="S117" s="1">
        <f>(Table2[[#This Row],[Close Price]]-Table2[[#This Row],[20D EMA]])/Table2[[#This Row],[20D EMA]]</f>
        <v>-6.2558693924727266E-2</v>
      </c>
      <c r="T117" s="1">
        <f>(Table2[[#This Row],[Close Price]]-Table2[[#This Row],[50D EMA]])/Table2[[#This Row],[50D EMA]]</f>
        <v>-3.4595694808368174E-2</v>
      </c>
      <c r="U117" s="1">
        <f>(Table2[[#This Row],[Close Price]]-Table2[[#This Row],[200D EMA]])/Table2[[#This Row],[200D EMA]]</f>
        <v>0.18307978319807269</v>
      </c>
      <c r="V117">
        <v>0.39535873414679501</v>
      </c>
      <c r="W117">
        <v>125.35</v>
      </c>
      <c r="X117">
        <v>131.63999999999999</v>
      </c>
      <c r="Y117">
        <v>125.35</v>
      </c>
      <c r="Z117">
        <v>131.63999999999999</v>
      </c>
      <c r="AA117">
        <v>125.35</v>
      </c>
      <c r="AB117">
        <v>151.49</v>
      </c>
      <c r="AC117" s="1">
        <f>(Table2[[#This Row],[Close Price]]/Table2[[#This Row],[Day Low]])-1</f>
        <v>3.5261268448344874E-2</v>
      </c>
      <c r="AD117" s="1">
        <f>(Table2[[#This Row],[Day High]]/Table2[[#This Row],[Close Price]])-1</f>
        <v>1.441011019496008E-2</v>
      </c>
      <c r="AE117" s="1">
        <f>(Table2[[#This Row],[Close Price]]/Table2[[#This Row],[Current Week Low]])-1</f>
        <v>3.5261268448344874E-2</v>
      </c>
      <c r="AF117" s="1">
        <f>(Table2[[#This Row],[Current Week High]]/Table2[[#This Row],[Close Price]])-1</f>
        <v>1.441011019496008E-2</v>
      </c>
      <c r="AG117" s="1">
        <f>(Table2[[#This Row],[Close Price]]/Table2[[#This Row],[Current Month Low]])-1</f>
        <v>3.5261268448344874E-2</v>
      </c>
      <c r="AH117" s="1">
        <f>(Table2[[#This Row],[Current Month High]]/Table2[[#This Row],[Close Price]])-1</f>
        <v>0.16737304461739999</v>
      </c>
      <c r="AI117">
        <v>30.037759112275499</v>
      </c>
      <c r="AJ117">
        <v>88.072463768115895</v>
      </c>
      <c r="AK117" t="str">
        <f>IF(AND(Table2[[#This Row],[20D EMA]]&gt;Table2[[#This Row],[50D EMA]],Table2[[#This Row],[50D EMA]]&gt;Table2[[#This Row],[200D EMA]]),"Uptrend","Downtrend/NoTrend")</f>
        <v>Uptrend</v>
      </c>
      <c r="AL117">
        <v>0.23</v>
      </c>
      <c r="AM117" t="s">
        <v>3148</v>
      </c>
      <c r="AN117">
        <v>-6.55</v>
      </c>
      <c r="AO117" t="s">
        <v>3147</v>
      </c>
      <c r="AP117">
        <v>5.7672359513078003E-2</v>
      </c>
      <c r="AQ117">
        <f>(Table2[[#This Row],[Sharpe Ratio]]-AVERAGE(Table2[Sharpe Ratio]))/_xlfn.STDEV.P(Table2[Sharpe Ratio])</f>
        <v>1.6970800528572454E-2</v>
      </c>
      <c r="AR1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-0.68160588180812742</v>
      </c>
      <c r="AS117">
        <f>_xlfn.RANK.AVG(Table2[[#This Row],[1Y Return vs Nifty Z-Score]],Table2[1Y Return vs Nifty Z-Score])</f>
        <v>179</v>
      </c>
      <c r="AT117">
        <f>_xlfn.RANK.AVG(Table2[[#This Row],[6M Return vs Nifty Z-Score]],Table2[6M Return vs Nifty Z-Score])</f>
        <v>40</v>
      </c>
      <c r="AU117">
        <f>_xlfn.RANK.AVG(Table2[[#This Row],[Sharpe Ratio Z-Score]],Table2[Sharpe Ratio Z-Score])</f>
        <v>346</v>
      </c>
      <c r="AV117">
        <f>(Table2[[#This Row],[Rank 1Y]]+Table2[[#This Row],[Rank 6M]]+Table2[[#This Row],[Rank Sharpe]])/3</f>
        <v>188.33333333333334</v>
      </c>
    </row>
    <row r="118" spans="1:48" x14ac:dyDescent="0.3">
      <c r="A118" t="s">
        <v>782</v>
      </c>
      <c r="B118" t="s">
        <v>783</v>
      </c>
      <c r="C118" t="s">
        <v>3105</v>
      </c>
      <c r="D118" t="s">
        <v>234</v>
      </c>
      <c r="E118">
        <v>19442.367702119998</v>
      </c>
      <c r="F118">
        <v>1196.8499999999999</v>
      </c>
      <c r="G118">
        <v>65.7690157815817</v>
      </c>
      <c r="H118">
        <f>(Table2[[#This Row],[1Y Return vs Nifty]]-AVERAGE(Table2[1Y Return vs Nifty]))/_xlfn.STDEV.P(Table2[1Y Return vs Nifty])</f>
        <v>1.0570346119969145</v>
      </c>
      <c r="I118">
        <v>-1.9184436691984099</v>
      </c>
      <c r="J118">
        <f>(Table2[[#This Row],[1M Return vs Nifty]]-AVERAGE(Table2[1M Return vs Nifty]))/_xlfn.STDEV.P(Table2[1M Return vs Nifty])</f>
        <v>-3.3756142523730451E-2</v>
      </c>
      <c r="K118">
        <v>-4.2465240210802699</v>
      </c>
      <c r="L118">
        <f>(Table2[[#This Row],[6M Return vs Nifty]]-AVERAGE(Table2[6M Return vs Nifty]))/_xlfn.STDEV.P(Table2[6M Return vs Nifty])</f>
        <v>-0.22977606099735062</v>
      </c>
      <c r="M118">
        <v>5.8778381498422398E-2</v>
      </c>
      <c r="N118">
        <f>(Table2[[#This Row],[1W Return vs Nifty]]-AVERAGE(Table2[1W Return vs Nifty]))/_xlfn.STDEV.P(Table2[1W Return vs Nifty])</f>
        <v>0.30198647632386122</v>
      </c>
      <c r="O118">
        <v>1245.18</v>
      </c>
      <c r="P118">
        <v>1273.9062526245</v>
      </c>
      <c r="Q118">
        <v>1164.6470205994201</v>
      </c>
      <c r="R118">
        <v>35.247329471568399</v>
      </c>
      <c r="S118" s="1">
        <f>(Table2[[#This Row],[Close Price]]-Table2[[#This Row],[20D EMA]])/Table2[[#This Row],[20D EMA]]</f>
        <v>-3.8813665494145548E-2</v>
      </c>
      <c r="T118" s="1">
        <f>(Table2[[#This Row],[Close Price]]-Table2[[#This Row],[50D EMA]])/Table2[[#This Row],[50D EMA]]</f>
        <v>-6.0488165801642693E-2</v>
      </c>
      <c r="U118" s="1">
        <f>(Table2[[#This Row],[Close Price]]-Table2[[#This Row],[200D EMA]])/Table2[[#This Row],[200D EMA]]</f>
        <v>2.7650420110984005E-2</v>
      </c>
      <c r="V118">
        <v>0.476777662045273</v>
      </c>
      <c r="W118">
        <v>1186.5</v>
      </c>
      <c r="X118">
        <v>1217.8</v>
      </c>
      <c r="Y118">
        <v>1186.5</v>
      </c>
      <c r="Z118">
        <v>1217.8</v>
      </c>
      <c r="AA118">
        <v>1180</v>
      </c>
      <c r="AB118">
        <v>1320</v>
      </c>
      <c r="AC118" s="1">
        <f>(Table2[[#This Row],[Close Price]]/Table2[[#This Row],[Day Low]])-1</f>
        <v>8.7231352718077915E-3</v>
      </c>
      <c r="AD118" s="1">
        <f>(Table2[[#This Row],[Day High]]/Table2[[#This Row],[Close Price]])-1</f>
        <v>1.7504282073776967E-2</v>
      </c>
      <c r="AE118" s="1">
        <f>(Table2[[#This Row],[Close Price]]/Table2[[#This Row],[Current Week Low]])-1</f>
        <v>8.7231352718077915E-3</v>
      </c>
      <c r="AF118" s="1">
        <f>(Table2[[#This Row],[Current Week High]]/Table2[[#This Row],[Close Price]])-1</f>
        <v>1.7504282073776967E-2</v>
      </c>
      <c r="AG118" s="1">
        <f>(Table2[[#This Row],[Close Price]]/Table2[[#This Row],[Current Month Low]])-1</f>
        <v>1.4279661016949108E-2</v>
      </c>
      <c r="AH118" s="1">
        <f>(Table2[[#This Row],[Current Month High]]/Table2[[#This Row],[Close Price]])-1</f>
        <v>0.10289509963654608</v>
      </c>
      <c r="AI118">
        <v>21.0678029828299</v>
      </c>
      <c r="AJ118">
        <v>91.052757602362405</v>
      </c>
      <c r="AK118" t="str">
        <f>IF(AND(Table2[[#This Row],[20D EMA]]&gt;Table2[[#This Row],[50D EMA]],Table2[[#This Row],[50D EMA]]&gt;Table2[[#This Row],[200D EMA]]),"Uptrend","Downtrend/NoTrend")</f>
        <v>Downtrend/NoTrend</v>
      </c>
      <c r="AL118">
        <v>0</v>
      </c>
      <c r="AM118" t="s">
        <v>3149</v>
      </c>
      <c r="AN118">
        <v>-5.09</v>
      </c>
      <c r="AO118" t="s">
        <v>3147</v>
      </c>
      <c r="AP118">
        <v>0.150809104172864</v>
      </c>
      <c r="AQ118">
        <f>(Table2[[#This Row],[Sharpe Ratio]]-AVERAGE(Table2[Sharpe Ratio]))/_xlfn.STDEV.P(Table2[Sharpe Ratio])</f>
        <v>1.1064705560074517</v>
      </c>
      <c r="AR1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8">
        <f>_xlfn.RANK.AVG(Table2[[#This Row],[1Y Return vs Nifty Z-Score]],Table2[1Y Return vs Nifty Z-Score])</f>
        <v>87</v>
      </c>
      <c r="AT118">
        <f>_xlfn.RANK.AVG(Table2[[#This Row],[6M Return vs Nifty Z-Score]],Table2[6M Return vs Nifty Z-Score])</f>
        <v>384</v>
      </c>
      <c r="AU118">
        <f>_xlfn.RANK.AVG(Table2[[#This Row],[Sharpe Ratio Z-Score]],Table2[Sharpe Ratio Z-Score])</f>
        <v>95</v>
      </c>
      <c r="AV118">
        <f>(Table2[[#This Row],[Rank 1Y]]+Table2[[#This Row],[Rank 6M]]+Table2[[#This Row],[Rank Sharpe]])/3</f>
        <v>188.66666666666666</v>
      </c>
    </row>
    <row r="119" spans="1:48" x14ac:dyDescent="0.3">
      <c r="A119" t="s">
        <v>807</v>
      </c>
      <c r="B119" t="s">
        <v>808</v>
      </c>
      <c r="C119" t="s">
        <v>3103</v>
      </c>
      <c r="D119" t="s">
        <v>635</v>
      </c>
      <c r="E119">
        <v>18419.620186487999</v>
      </c>
      <c r="F119">
        <v>127.74</v>
      </c>
      <c r="G119">
        <v>67.192766286220703</v>
      </c>
      <c r="H119">
        <f>(Table2[[#This Row],[1Y Return vs Nifty]]-AVERAGE(Table2[1Y Return vs Nifty]))/_xlfn.STDEV.P(Table2[1Y Return vs Nifty])</f>
        <v>1.0865609988595595</v>
      </c>
      <c r="I119">
        <v>2.72624661048037</v>
      </c>
      <c r="J119">
        <f>(Table2[[#This Row],[1M Return vs Nifty]]-AVERAGE(Table2[1M Return vs Nifty]))/_xlfn.STDEV.P(Table2[1M Return vs Nifty])</f>
        <v>0.49223386347816911</v>
      </c>
      <c r="K119">
        <v>21.466042818096899</v>
      </c>
      <c r="L119">
        <f>(Table2[[#This Row],[6M Return vs Nifty]]-AVERAGE(Table2[6M Return vs Nifty]))/_xlfn.STDEV.P(Table2[6M Return vs Nifty])</f>
        <v>0.68383610231461145</v>
      </c>
      <c r="M119">
        <v>3.6021442693729999</v>
      </c>
      <c r="N119">
        <f>(Table2[[#This Row],[1W Return vs Nifty]]-AVERAGE(Table2[1W Return vs Nifty]))/_xlfn.STDEV.P(Table2[1W Return vs Nifty])</f>
        <v>1.146848366071787</v>
      </c>
      <c r="O119">
        <v>126.26</v>
      </c>
      <c r="P119">
        <v>131.04444746029699</v>
      </c>
      <c r="Q119">
        <v>118.555857020394</v>
      </c>
      <c r="R119">
        <v>55.811995563522501</v>
      </c>
      <c r="S119" s="1">
        <f>(Table2[[#This Row],[Close Price]]-Table2[[#This Row],[20D EMA]])/Table2[[#This Row],[20D EMA]]</f>
        <v>1.1721843814351257E-2</v>
      </c>
      <c r="T119" s="1">
        <f>(Table2[[#This Row],[Close Price]]-Table2[[#This Row],[50D EMA]])/Table2[[#This Row],[50D EMA]]</f>
        <v>-2.5216234066675423E-2</v>
      </c>
      <c r="U119" s="1">
        <f>(Table2[[#This Row],[Close Price]]-Table2[[#This Row],[200D EMA]])/Table2[[#This Row],[200D EMA]]</f>
        <v>7.7466800969825861E-2</v>
      </c>
      <c r="V119">
        <v>0.82180156307690799</v>
      </c>
      <c r="W119">
        <v>125.43</v>
      </c>
      <c r="X119">
        <v>129.9</v>
      </c>
      <c r="Y119">
        <v>125.43</v>
      </c>
      <c r="Z119">
        <v>129.9</v>
      </c>
      <c r="AA119">
        <v>117.35</v>
      </c>
      <c r="AB119">
        <v>133.80000000000001</v>
      </c>
      <c r="AC119" s="1">
        <f>(Table2[[#This Row],[Close Price]]/Table2[[#This Row],[Day Low]])-1</f>
        <v>1.8416646735230691E-2</v>
      </c>
      <c r="AD119" s="1">
        <f>(Table2[[#This Row],[Day High]]/Table2[[#This Row],[Close Price]])-1</f>
        <v>1.6909347111319972E-2</v>
      </c>
      <c r="AE119" s="1">
        <f>(Table2[[#This Row],[Close Price]]/Table2[[#This Row],[Current Week Low]])-1</f>
        <v>1.8416646735230691E-2</v>
      </c>
      <c r="AF119" s="1">
        <f>(Table2[[#This Row],[Current Week High]]/Table2[[#This Row],[Close Price]])-1</f>
        <v>1.6909347111319972E-2</v>
      </c>
      <c r="AG119" s="1">
        <f>(Table2[[#This Row],[Close Price]]/Table2[[#This Row],[Current Month Low]])-1</f>
        <v>8.8538559863655664E-2</v>
      </c>
      <c r="AH119" s="1">
        <f>(Table2[[#This Row],[Current Month High]]/Table2[[#This Row],[Close Price]])-1</f>
        <v>4.7440112728980965E-2</v>
      </c>
      <c r="AI119">
        <v>33.865664631282201</v>
      </c>
      <c r="AJ119">
        <v>93.986332574031906</v>
      </c>
      <c r="AK119" t="str">
        <f>IF(AND(Table2[[#This Row],[20D EMA]]&gt;Table2[[#This Row],[50D EMA]],Table2[[#This Row],[50D EMA]]&gt;Table2[[#This Row],[200D EMA]]),"Uptrend","Downtrend/NoTrend")</f>
        <v>Downtrend/NoTrend</v>
      </c>
      <c r="AL119">
        <v>-0.1</v>
      </c>
      <c r="AM119" t="s">
        <v>3147</v>
      </c>
      <c r="AN119">
        <v>7.35</v>
      </c>
      <c r="AO119" t="s">
        <v>3148</v>
      </c>
      <c r="AP119">
        <v>5.8828290980916E-2</v>
      </c>
      <c r="AQ119">
        <f>(Table2[[#This Row],[Sharpe Ratio]]-AVERAGE(Table2[Sharpe Ratio]))/_xlfn.STDEV.P(Table2[Sharpe Ratio])</f>
        <v>3.0492714528897284E-2</v>
      </c>
      <c r="AR1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9">
        <f>_xlfn.RANK.AVG(Table2[[#This Row],[1Y Return vs Nifty Z-Score]],Table2[1Y Return vs Nifty Z-Score])</f>
        <v>82</v>
      </c>
      <c r="AT119">
        <f>_xlfn.RANK.AVG(Table2[[#This Row],[6M Return vs Nifty Z-Score]],Table2[6M Return vs Nifty Z-Score])</f>
        <v>144</v>
      </c>
      <c r="AU119">
        <f>_xlfn.RANK.AVG(Table2[[#This Row],[Sharpe Ratio Z-Score]],Table2[Sharpe Ratio Z-Score])</f>
        <v>341</v>
      </c>
      <c r="AV119">
        <f>(Table2[[#This Row],[Rank 1Y]]+Table2[[#This Row],[Rank 6M]]+Table2[[#This Row],[Rank Sharpe]])/3</f>
        <v>189</v>
      </c>
    </row>
    <row r="120" spans="1:48" x14ac:dyDescent="0.3">
      <c r="A120" t="s">
        <v>1553</v>
      </c>
      <c r="B120" t="s">
        <v>1554</v>
      </c>
      <c r="C120" t="s">
        <v>3105</v>
      </c>
      <c r="D120" t="s">
        <v>48</v>
      </c>
      <c r="E120">
        <v>6074.1819759500004</v>
      </c>
      <c r="F120">
        <v>444.95</v>
      </c>
      <c r="G120">
        <v>14.8962541842122</v>
      </c>
      <c r="H120">
        <f>(Table2[[#This Row],[1Y Return vs Nifty]]-AVERAGE(Table2[1Y Return vs Nifty]))/_xlfn.STDEV.P(Table2[1Y Return vs Nifty])</f>
        <v>2.0120959024213683E-3</v>
      </c>
      <c r="I120">
        <v>-9.8224164424238598</v>
      </c>
      <c r="J120">
        <f>(Table2[[#This Row],[1M Return vs Nifty]]-AVERAGE(Table2[1M Return vs Nifty]))/_xlfn.STDEV.P(Table2[1M Return vs Nifty])</f>
        <v>-0.92884503674279251</v>
      </c>
      <c r="K120">
        <v>10.971964401605099</v>
      </c>
      <c r="L120">
        <f>(Table2[[#This Row],[6M Return vs Nifty]]-AVERAGE(Table2[6M Return vs Nifty]))/_xlfn.STDEV.P(Table2[6M Return vs Nifty])</f>
        <v>0.3109632676410875</v>
      </c>
      <c r="M120">
        <v>-1.54537947323462</v>
      </c>
      <c r="N120">
        <f>(Table2[[#This Row],[1W Return vs Nifty]]-AVERAGE(Table2[1W Return vs Nifty]))/_xlfn.STDEV.P(Table2[1W Return vs Nifty])</f>
        <v>-8.0500650179657546E-2</v>
      </c>
      <c r="O120">
        <v>492.2</v>
      </c>
      <c r="P120">
        <v>517.63925234044598</v>
      </c>
      <c r="Q120">
        <v>459.81216817717097</v>
      </c>
      <c r="R120">
        <v>21.540060769778499</v>
      </c>
      <c r="S120" s="1">
        <f>(Table2[[#This Row],[Close Price]]-Table2[[#This Row],[20D EMA]])/Table2[[#This Row],[20D EMA]]</f>
        <v>-9.5997561966680217E-2</v>
      </c>
      <c r="T120" s="1">
        <f>(Table2[[#This Row],[Close Price]]-Table2[[#This Row],[50D EMA]])/Table2[[#This Row],[50D EMA]]</f>
        <v>-0.14042453699519492</v>
      </c>
      <c r="U120" s="1">
        <f>(Table2[[#This Row],[Close Price]]-Table2[[#This Row],[200D EMA]])/Table2[[#This Row],[200D EMA]]</f>
        <v>-3.2322259404506275E-2</v>
      </c>
      <c r="V120">
        <v>0.61357778706591204</v>
      </c>
      <c r="W120">
        <v>442.1</v>
      </c>
      <c r="X120">
        <v>460.85</v>
      </c>
      <c r="Y120">
        <v>442.1</v>
      </c>
      <c r="Z120">
        <v>460.85</v>
      </c>
      <c r="AA120">
        <v>442.1</v>
      </c>
      <c r="AB120">
        <v>507.7</v>
      </c>
      <c r="AC120" s="1">
        <f>(Table2[[#This Row],[Close Price]]/Table2[[#This Row],[Day Low]])-1</f>
        <v>6.4465053155393637E-3</v>
      </c>
      <c r="AD120" s="1">
        <f>(Table2[[#This Row],[Day High]]/Table2[[#This Row],[Close Price]])-1</f>
        <v>3.5734352174401796E-2</v>
      </c>
      <c r="AE120" s="1">
        <f>(Table2[[#This Row],[Close Price]]/Table2[[#This Row],[Current Week Low]])-1</f>
        <v>6.4465053155393637E-3</v>
      </c>
      <c r="AF120" s="1">
        <f>(Table2[[#This Row],[Current Week High]]/Table2[[#This Row],[Close Price]])-1</f>
        <v>3.5734352174401796E-2</v>
      </c>
      <c r="AG120" s="1">
        <f>(Table2[[#This Row],[Close Price]]/Table2[[#This Row],[Current Month Low]])-1</f>
        <v>6.4465053155393637E-3</v>
      </c>
      <c r="AH120" s="1">
        <f>(Table2[[#This Row],[Current Month High]]/Table2[[#This Row],[Close Price]])-1</f>
        <v>0.14102708169457245</v>
      </c>
      <c r="AI120">
        <v>39.116754691538297</v>
      </c>
      <c r="AJ120">
        <v>58.035872846741199</v>
      </c>
      <c r="AK120" t="str">
        <f>IF(AND(Table2[[#This Row],[20D EMA]]&gt;Table2[[#This Row],[50D EMA]],Table2[[#This Row],[50D EMA]]&gt;Table2[[#This Row],[200D EMA]]),"Uptrend","Downtrend/NoTrend")</f>
        <v>Downtrend/NoTrend</v>
      </c>
      <c r="AL120">
        <v>-0.17</v>
      </c>
      <c r="AM120" t="s">
        <v>3147</v>
      </c>
      <c r="AN120">
        <v>-9.2799999999999994</v>
      </c>
      <c r="AO120" t="s">
        <v>3147</v>
      </c>
      <c r="AP120">
        <v>0.18036811609760001</v>
      </c>
      <c r="AQ120">
        <f>(Table2[[#This Row],[Sharpe Ratio]]-AVERAGE(Table2[Sharpe Ratio]))/_xlfn.STDEV.P(Table2[Sharpe Ratio])</f>
        <v>1.4522474712500373</v>
      </c>
      <c r="AR1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0">
        <f>_xlfn.RANK.AVG(Table2[[#This Row],[1Y Return vs Nifty Z-Score]],Table2[1Y Return vs Nifty Z-Score])</f>
        <v>305</v>
      </c>
      <c r="AT120">
        <f>_xlfn.RANK.AVG(Table2[[#This Row],[6M Return vs Nifty Z-Score]],Table2[6M Return vs Nifty Z-Score])</f>
        <v>212</v>
      </c>
      <c r="AU120">
        <f>_xlfn.RANK.AVG(Table2[[#This Row],[Sharpe Ratio Z-Score]],Table2[Sharpe Ratio Z-Score])</f>
        <v>50</v>
      </c>
      <c r="AV120">
        <f>(Table2[[#This Row],[Rank 1Y]]+Table2[[#This Row],[Rank 6M]]+Table2[[#This Row],[Rank Sharpe]])/3</f>
        <v>189</v>
      </c>
    </row>
    <row r="121" spans="1:48" x14ac:dyDescent="0.3">
      <c r="A121" t="s">
        <v>1168</v>
      </c>
      <c r="B121" t="s">
        <v>1169</v>
      </c>
      <c r="C121" t="s">
        <v>3104</v>
      </c>
      <c r="D121" t="s">
        <v>123</v>
      </c>
      <c r="E121">
        <v>10002.674556885</v>
      </c>
      <c r="F121">
        <v>1629.15</v>
      </c>
      <c r="G121">
        <v>7.8585756428375699</v>
      </c>
      <c r="H121">
        <f>(Table2[[#This Row],[1Y Return vs Nifty]]-AVERAGE(Table2[1Y Return vs Nifty]))/_xlfn.STDEV.P(Table2[1Y Return vs Nifty])</f>
        <v>-0.14393848922502739</v>
      </c>
      <c r="I121">
        <v>-6.1074378494325501</v>
      </c>
      <c r="J121">
        <f>(Table2[[#This Row],[1M Return vs Nifty]]-AVERAGE(Table2[1M Return vs Nifty]))/_xlfn.STDEV.P(Table2[1M Return vs Nifty])</f>
        <v>-0.50814064209808307</v>
      </c>
      <c r="K121">
        <v>21.496103082449199</v>
      </c>
      <c r="L121">
        <f>(Table2[[#This Row],[6M Return vs Nifty]]-AVERAGE(Table2[6M Return vs Nifty]))/_xlfn.STDEV.P(Table2[6M Return vs Nifty])</f>
        <v>0.68490419572264838</v>
      </c>
      <c r="M121">
        <v>-6.2162500405141401</v>
      </c>
      <c r="N121">
        <f>(Table2[[#This Row],[1W Return vs Nifty]]-AVERAGE(Table2[1W Return vs Nifty]))/_xlfn.STDEV.P(Table2[1W Return vs Nifty])</f>
        <v>-1.1941989413281398</v>
      </c>
      <c r="O121">
        <v>1745.07</v>
      </c>
      <c r="P121">
        <v>1747.1583509984</v>
      </c>
      <c r="Q121">
        <v>1479.0246224135101</v>
      </c>
      <c r="R121">
        <v>30.178712722480402</v>
      </c>
      <c r="S121" s="1">
        <f>(Table2[[#This Row],[Close Price]]-Table2[[#This Row],[20D EMA]])/Table2[[#This Row],[20D EMA]]</f>
        <v>-6.6427134728119702E-2</v>
      </c>
      <c r="T121" s="1">
        <f>(Table2[[#This Row],[Close Price]]-Table2[[#This Row],[50D EMA]])/Table2[[#This Row],[50D EMA]]</f>
        <v>-6.7543019744584099E-2</v>
      </c>
      <c r="U121" s="1">
        <f>(Table2[[#This Row],[Close Price]]-Table2[[#This Row],[200D EMA]])/Table2[[#This Row],[200D EMA]]</f>
        <v>0.10150296033713867</v>
      </c>
      <c r="V121">
        <v>0.43913512916078801</v>
      </c>
      <c r="W121">
        <v>1609.1</v>
      </c>
      <c r="X121">
        <v>1666.85</v>
      </c>
      <c r="Y121">
        <v>1609.1</v>
      </c>
      <c r="Z121">
        <v>1666.85</v>
      </c>
      <c r="AA121">
        <v>1586.35</v>
      </c>
      <c r="AB121">
        <v>1913.5</v>
      </c>
      <c r="AC121" s="1">
        <f>(Table2[[#This Row],[Close Price]]/Table2[[#This Row],[Day Low]])-1</f>
        <v>1.2460381579765256E-2</v>
      </c>
      <c r="AD121" s="1">
        <f>(Table2[[#This Row],[Day High]]/Table2[[#This Row],[Close Price]])-1</f>
        <v>2.3140901697203953E-2</v>
      </c>
      <c r="AE121" s="1">
        <f>(Table2[[#This Row],[Close Price]]/Table2[[#This Row],[Current Week Low]])-1</f>
        <v>1.2460381579765256E-2</v>
      </c>
      <c r="AF121" s="1">
        <f>(Table2[[#This Row],[Current Week High]]/Table2[[#This Row],[Close Price]])-1</f>
        <v>2.3140901697203953E-2</v>
      </c>
      <c r="AG121" s="1">
        <f>(Table2[[#This Row],[Close Price]]/Table2[[#This Row],[Current Month Low]])-1</f>
        <v>2.6980174614681607E-2</v>
      </c>
      <c r="AH121" s="1">
        <f>(Table2[[#This Row],[Current Month High]]/Table2[[#This Row],[Close Price]])-1</f>
        <v>0.17453886996286405</v>
      </c>
      <c r="AI121">
        <v>35.039744652119097</v>
      </c>
      <c r="AJ121">
        <v>68.946385979466896</v>
      </c>
      <c r="AK121" t="str">
        <f>IF(AND(Table2[[#This Row],[20D EMA]]&gt;Table2[[#This Row],[50D EMA]],Table2[[#This Row],[50D EMA]]&gt;Table2[[#This Row],[200D EMA]]),"Uptrend","Downtrend/NoTrend")</f>
        <v>Downtrend/NoTrend</v>
      </c>
      <c r="AL121">
        <v>0.17</v>
      </c>
      <c r="AM121" t="s">
        <v>3148</v>
      </c>
      <c r="AN121">
        <v>-9.2899999999999991</v>
      </c>
      <c r="AO121" t="s">
        <v>3147</v>
      </c>
      <c r="AP121">
        <v>0.16242662263037599</v>
      </c>
      <c r="AQ121">
        <f>(Table2[[#This Row],[Sharpe Ratio]]-AVERAGE(Table2[Sharpe Ratio]))/_xlfn.STDEV.P(Table2[Sharpe Ratio])</f>
        <v>1.2423705551427637</v>
      </c>
      <c r="AR1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1">
        <f>_xlfn.RANK.AVG(Table2[[#This Row],[1Y Return vs Nifty Z-Score]],Table2[1Y Return vs Nifty Z-Score])</f>
        <v>354</v>
      </c>
      <c r="AT121">
        <f>_xlfn.RANK.AVG(Table2[[#This Row],[6M Return vs Nifty Z-Score]],Table2[6M Return vs Nifty Z-Score])</f>
        <v>143</v>
      </c>
      <c r="AU121">
        <f>_xlfn.RANK.AVG(Table2[[#This Row],[Sharpe Ratio Z-Score]],Table2[Sharpe Ratio Z-Score])</f>
        <v>74</v>
      </c>
      <c r="AV121">
        <f>(Table2[[#This Row],[Rank 1Y]]+Table2[[#This Row],[Rank 6M]]+Table2[[#This Row],[Rank Sharpe]])/3</f>
        <v>190.33333333333334</v>
      </c>
    </row>
    <row r="122" spans="1:48" x14ac:dyDescent="0.3">
      <c r="A122" t="s">
        <v>858</v>
      </c>
      <c r="B122" t="s">
        <v>859</v>
      </c>
      <c r="C122" t="s">
        <v>3108</v>
      </c>
      <c r="D122" t="s">
        <v>800</v>
      </c>
      <c r="E122">
        <v>17001.77193834</v>
      </c>
      <c r="F122">
        <v>940.6</v>
      </c>
      <c r="G122">
        <v>3.0079988347287299</v>
      </c>
      <c r="H122">
        <f>(Table2[[#This Row],[1Y Return vs Nifty]]-AVERAGE(Table2[1Y Return vs Nifty]))/_xlfn.STDEV.P(Table2[1Y Return vs Nifty])</f>
        <v>-0.24453196180083495</v>
      </c>
      <c r="I122">
        <v>-2.8441782306737502</v>
      </c>
      <c r="J122">
        <f>(Table2[[#This Row],[1M Return vs Nifty]]-AVERAGE(Table2[1M Return vs Nifty]))/_xlfn.STDEV.P(Table2[1M Return vs Nifty])</f>
        <v>-0.13859136257639137</v>
      </c>
      <c r="K122">
        <v>21.895914413197001</v>
      </c>
      <c r="L122">
        <f>(Table2[[#This Row],[6M Return vs Nifty]]-AVERAGE(Table2[6M Return vs Nifty]))/_xlfn.STDEV.P(Table2[6M Return vs Nifty])</f>
        <v>0.69911018678864278</v>
      </c>
      <c r="M122">
        <v>-0.19792123388449501</v>
      </c>
      <c r="N122">
        <f>(Table2[[#This Row],[1W Return vs Nifty]]-AVERAGE(Table2[1W Return vs Nifty]))/_xlfn.STDEV.P(Table2[1W Return vs Nifty])</f>
        <v>0.24078034378978463</v>
      </c>
      <c r="O122">
        <v>944.54</v>
      </c>
      <c r="P122">
        <v>949.779750842613</v>
      </c>
      <c r="Q122">
        <v>850.77093791679704</v>
      </c>
      <c r="R122">
        <v>49.678890924495597</v>
      </c>
      <c r="S122" s="1">
        <f>(Table2[[#This Row],[Close Price]]-Table2[[#This Row],[20D EMA]])/Table2[[#This Row],[20D EMA]]</f>
        <v>-4.1713426641539174E-3</v>
      </c>
      <c r="T122" s="1">
        <f>(Table2[[#This Row],[Close Price]]-Table2[[#This Row],[50D EMA]])/Table2[[#This Row],[50D EMA]]</f>
        <v>-9.66513640080135E-3</v>
      </c>
      <c r="U122" s="1">
        <f>(Table2[[#This Row],[Close Price]]-Table2[[#This Row],[200D EMA]])/Table2[[#This Row],[200D EMA]]</f>
        <v>0.10558548497573152</v>
      </c>
      <c r="V122">
        <v>0.32265732461478402</v>
      </c>
      <c r="W122">
        <v>934.85</v>
      </c>
      <c r="X122">
        <v>958.4</v>
      </c>
      <c r="Y122">
        <v>934.85</v>
      </c>
      <c r="Z122">
        <v>958.4</v>
      </c>
      <c r="AA122">
        <v>904.75</v>
      </c>
      <c r="AB122">
        <v>981.4</v>
      </c>
      <c r="AC122" s="1">
        <f>(Table2[[#This Row],[Close Price]]/Table2[[#This Row],[Day Low]])-1</f>
        <v>6.1507193667433846E-3</v>
      </c>
      <c r="AD122" s="1">
        <f>(Table2[[#This Row],[Day High]]/Table2[[#This Row],[Close Price]])-1</f>
        <v>1.8924091005740884E-2</v>
      </c>
      <c r="AE122" s="1">
        <f>(Table2[[#This Row],[Close Price]]/Table2[[#This Row],[Current Week Low]])-1</f>
        <v>6.1507193667433846E-3</v>
      </c>
      <c r="AF122" s="1">
        <f>(Table2[[#This Row],[Current Week High]]/Table2[[#This Row],[Close Price]])-1</f>
        <v>1.8924091005740884E-2</v>
      </c>
      <c r="AG122" s="1">
        <f>(Table2[[#This Row],[Close Price]]/Table2[[#This Row],[Current Month Low]])-1</f>
        <v>3.9624205581652472E-2</v>
      </c>
      <c r="AH122" s="1">
        <f>(Table2[[#This Row],[Current Month High]]/Table2[[#This Row],[Close Price]])-1</f>
        <v>4.3376568147990513E-2</v>
      </c>
      <c r="AI122">
        <v>13.1246013183074</v>
      </c>
      <c r="AJ122">
        <v>56.232871024001298</v>
      </c>
      <c r="AK122" t="str">
        <f>IF(AND(Table2[[#This Row],[20D EMA]]&gt;Table2[[#This Row],[50D EMA]],Table2[[#This Row],[50D EMA]]&gt;Table2[[#This Row],[200D EMA]]),"Uptrend","Downtrend/NoTrend")</f>
        <v>Downtrend/NoTrend</v>
      </c>
      <c r="AL122">
        <v>0.1</v>
      </c>
      <c r="AM122" t="s">
        <v>3148</v>
      </c>
      <c r="AN122">
        <v>3.45</v>
      </c>
      <c r="AO122" t="s">
        <v>3148</v>
      </c>
      <c r="AP122">
        <v>0.19351790297944399</v>
      </c>
      <c r="AQ122">
        <f>(Table2[[#This Row],[Sharpe Ratio]]-AVERAGE(Table2[Sharpe Ratio]))/_xlfn.STDEV.P(Table2[Sharpe Ratio])</f>
        <v>1.6060717180035777</v>
      </c>
      <c r="AR1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2">
        <f>_xlfn.RANK.AVG(Table2[[#This Row],[1Y Return vs Nifty Z-Score]],Table2[1Y Return vs Nifty Z-Score])</f>
        <v>397</v>
      </c>
      <c r="AT122">
        <f>_xlfn.RANK.AVG(Table2[[#This Row],[6M Return vs Nifty Z-Score]],Table2[6M Return vs Nifty Z-Score])</f>
        <v>141</v>
      </c>
      <c r="AU122">
        <f>_xlfn.RANK.AVG(Table2[[#This Row],[Sharpe Ratio Z-Score]],Table2[Sharpe Ratio Z-Score])</f>
        <v>36</v>
      </c>
      <c r="AV122">
        <f>(Table2[[#This Row],[Rank 1Y]]+Table2[[#This Row],[Rank 6M]]+Table2[[#This Row],[Rank Sharpe]])/3</f>
        <v>191.33333333333334</v>
      </c>
    </row>
    <row r="123" spans="1:48" x14ac:dyDescent="0.3">
      <c r="A123" t="s">
        <v>202</v>
      </c>
      <c r="B123" t="s">
        <v>203</v>
      </c>
      <c r="C123" t="s">
        <v>3102</v>
      </c>
      <c r="D123" t="s">
        <v>204</v>
      </c>
      <c r="E123">
        <v>118914.33309725</v>
      </c>
      <c r="F123">
        <v>10684.75</v>
      </c>
      <c r="G123">
        <v>28.067053311697499</v>
      </c>
      <c r="H123">
        <f>(Table2[[#This Row],[1Y Return vs Nifty]]-AVERAGE(Table2[1Y Return vs Nifty]))/_xlfn.STDEV.P(Table2[1Y Return vs Nifty])</f>
        <v>0.27515413101405944</v>
      </c>
      <c r="I123">
        <v>10.727238838734101</v>
      </c>
      <c r="J123">
        <f>(Table2[[#This Row],[1M Return vs Nifty]]-AVERAGE(Table2[1M Return vs Nifty]))/_xlfn.STDEV.P(Table2[1M Return vs Nifty])</f>
        <v>1.3983097688131061</v>
      </c>
      <c r="K123">
        <v>26.8329606566212</v>
      </c>
      <c r="L123">
        <f>(Table2[[#This Row],[6M Return vs Nifty]]-AVERAGE(Table2[6M Return vs Nifty]))/_xlfn.STDEV.P(Table2[6M Return vs Nifty])</f>
        <v>0.87453201561801686</v>
      </c>
      <c r="M123">
        <v>5.8231599016548099</v>
      </c>
      <c r="N123">
        <f>(Table2[[#This Row],[1W Return vs Nifty]]-AVERAGE(Table2[1W Return vs Nifty]))/_xlfn.STDEV.P(Table2[1W Return vs Nifty])</f>
        <v>1.6764158800196194</v>
      </c>
      <c r="O123">
        <v>10553.29</v>
      </c>
      <c r="P123">
        <v>10401.440319642699</v>
      </c>
      <c r="Q123">
        <v>9365.7283986501607</v>
      </c>
      <c r="R123">
        <v>54.503155630347003</v>
      </c>
      <c r="S123" s="1">
        <f>(Table2[[#This Row],[Close Price]]-Table2[[#This Row],[20D EMA]])/Table2[[#This Row],[20D EMA]]</f>
        <v>1.2456778881277698E-2</v>
      </c>
      <c r="T123" s="1">
        <f>(Table2[[#This Row],[Close Price]]-Table2[[#This Row],[50D EMA]])/Table2[[#This Row],[50D EMA]]</f>
        <v>2.7237543229689246E-2</v>
      </c>
      <c r="U123" s="1">
        <f>(Table2[[#This Row],[Close Price]]-Table2[[#This Row],[200D EMA]])/Table2[[#This Row],[200D EMA]]</f>
        <v>0.1408349191014277</v>
      </c>
      <c r="V123">
        <v>0.86704839695387803</v>
      </c>
      <c r="W123">
        <v>10605.35</v>
      </c>
      <c r="X123">
        <v>11005.1</v>
      </c>
      <c r="Y123">
        <v>10605.35</v>
      </c>
      <c r="Z123">
        <v>11005.1</v>
      </c>
      <c r="AA123">
        <v>10110.049999999999</v>
      </c>
      <c r="AB123">
        <v>11154.5</v>
      </c>
      <c r="AC123" s="1">
        <f>(Table2[[#This Row],[Close Price]]/Table2[[#This Row],[Day Low]])-1</f>
        <v>7.486787329036737E-3</v>
      </c>
      <c r="AD123" s="1">
        <f>(Table2[[#This Row],[Day High]]/Table2[[#This Row],[Close Price]])-1</f>
        <v>2.9981983668312395E-2</v>
      </c>
      <c r="AE123" s="1">
        <f>(Table2[[#This Row],[Close Price]]/Table2[[#This Row],[Current Week Low]])-1</f>
        <v>7.486787329036737E-3</v>
      </c>
      <c r="AF123" s="1">
        <f>(Table2[[#This Row],[Current Week High]]/Table2[[#This Row],[Close Price]])-1</f>
        <v>2.9981983668312395E-2</v>
      </c>
      <c r="AG123" s="1">
        <f>(Table2[[#This Row],[Close Price]]/Table2[[#This Row],[Current Month Low]])-1</f>
        <v>5.6844427079984827E-2</v>
      </c>
      <c r="AH123" s="1">
        <f>(Table2[[#This Row],[Current Month High]]/Table2[[#This Row],[Close Price]])-1</f>
        <v>4.396452888462532E-2</v>
      </c>
      <c r="AI123">
        <v>6.2261634572638496</v>
      </c>
      <c r="AJ123">
        <v>48.1934812760055</v>
      </c>
      <c r="AK123" t="str">
        <f>IF(AND(Table2[[#This Row],[20D EMA]]&gt;Table2[[#This Row],[50D EMA]],Table2[[#This Row],[50D EMA]]&gt;Table2[[#This Row],[200D EMA]]),"Uptrend","Downtrend/NoTrend")</f>
        <v>Uptrend</v>
      </c>
      <c r="AL123">
        <v>0.08</v>
      </c>
      <c r="AM123" t="s">
        <v>3148</v>
      </c>
      <c r="AN123">
        <v>4.51</v>
      </c>
      <c r="AO123" t="s">
        <v>3148</v>
      </c>
      <c r="AP123">
        <v>9.1606556915097004E-2</v>
      </c>
      <c r="AQ123">
        <f>(Table2[[#This Row],[Sharpe Ratio]]-AVERAGE(Table2[Sharpe Ratio]))/_xlfn.STDEV.P(Table2[Sharpe Ratio])</f>
        <v>0.41392798329163888</v>
      </c>
      <c r="AR1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4.6383397787564409</v>
      </c>
      <c r="AS123">
        <f>_xlfn.RANK.AVG(Table2[[#This Row],[1Y Return vs Nifty Z-Score]],Table2[1Y Return vs Nifty Z-Score])</f>
        <v>224</v>
      </c>
      <c r="AT123">
        <f>_xlfn.RANK.AVG(Table2[[#This Row],[6M Return vs Nifty Z-Score]],Table2[6M Return vs Nifty Z-Score])</f>
        <v>111</v>
      </c>
      <c r="AU123">
        <f>_xlfn.RANK.AVG(Table2[[#This Row],[Sharpe Ratio Z-Score]],Table2[Sharpe Ratio Z-Score])</f>
        <v>240</v>
      </c>
      <c r="AV123">
        <f>(Table2[[#This Row],[Rank 1Y]]+Table2[[#This Row],[Rank 6M]]+Table2[[#This Row],[Rank Sharpe]])/3</f>
        <v>191.66666666666666</v>
      </c>
    </row>
    <row r="124" spans="1:48" x14ac:dyDescent="0.3">
      <c r="A124" t="s">
        <v>392</v>
      </c>
      <c r="B124" t="s">
        <v>393</v>
      </c>
      <c r="C124" t="s">
        <v>3111</v>
      </c>
      <c r="D124" t="s">
        <v>289</v>
      </c>
      <c r="E124">
        <v>56116.397480300002</v>
      </c>
      <c r="F124">
        <v>1695.95</v>
      </c>
      <c r="G124">
        <v>87.402515306771207</v>
      </c>
      <c r="H124">
        <f>(Table2[[#This Row],[1Y Return vs Nifty]]-AVERAGE(Table2[1Y Return vs Nifty]))/_xlfn.STDEV.P(Table2[1Y Return vs Nifty])</f>
        <v>1.5056799849694447</v>
      </c>
      <c r="I124">
        <v>-1.10955284171107</v>
      </c>
      <c r="J124">
        <f>(Table2[[#This Row],[1M Return vs Nifty]]-AVERAGE(Table2[1M Return vs Nifty]))/_xlfn.STDEV.P(Table2[1M Return vs Nifty])</f>
        <v>5.7847057170000736E-2</v>
      </c>
      <c r="K124">
        <v>27.535404014746</v>
      </c>
      <c r="L124">
        <f>(Table2[[#This Row],[6M Return vs Nifty]]-AVERAGE(Table2[6M Return vs Nifty]))/_xlfn.STDEV.P(Table2[6M Return vs Nifty])</f>
        <v>0.89949104829781501</v>
      </c>
      <c r="M124">
        <v>0.78430655162197305</v>
      </c>
      <c r="N124">
        <f>(Table2[[#This Row],[1W Return vs Nifty]]-AVERAGE(Table2[1W Return vs Nifty]))/_xlfn.STDEV.P(Table2[1W Return vs Nifty])</f>
        <v>0.47497767177831007</v>
      </c>
      <c r="O124">
        <v>1734.8</v>
      </c>
      <c r="P124">
        <v>1743.9708901232</v>
      </c>
      <c r="Q124">
        <v>1498.1679287346799</v>
      </c>
      <c r="R124">
        <v>41.143880470909203</v>
      </c>
      <c r="S124" s="1">
        <f>(Table2[[#This Row],[Close Price]]-Table2[[#This Row],[20D EMA]])/Table2[[#This Row],[20D EMA]]</f>
        <v>-2.2394512335715881E-2</v>
      </c>
      <c r="T124" s="1">
        <f>(Table2[[#This Row],[Close Price]]-Table2[[#This Row],[50D EMA]])/Table2[[#This Row],[50D EMA]]</f>
        <v>-2.7535373666591176E-2</v>
      </c>
      <c r="U124" s="1">
        <f>(Table2[[#This Row],[Close Price]]-Table2[[#This Row],[200D EMA]])/Table2[[#This Row],[200D EMA]]</f>
        <v>0.13201595593650345</v>
      </c>
      <c r="V124">
        <v>0.99079130361328904</v>
      </c>
      <c r="W124">
        <v>1689.7</v>
      </c>
      <c r="X124">
        <v>1744</v>
      </c>
      <c r="Y124">
        <v>1689.7</v>
      </c>
      <c r="Z124">
        <v>1744</v>
      </c>
      <c r="AA124">
        <v>1618.25</v>
      </c>
      <c r="AB124">
        <v>1792.95</v>
      </c>
      <c r="AC124" s="1">
        <f>(Table2[[#This Row],[Close Price]]/Table2[[#This Row],[Day Low]])-1</f>
        <v>3.6988814582470386E-3</v>
      </c>
      <c r="AD124" s="1">
        <f>(Table2[[#This Row],[Day High]]/Table2[[#This Row],[Close Price]])-1</f>
        <v>2.8332203189952443E-2</v>
      </c>
      <c r="AE124" s="1">
        <f>(Table2[[#This Row],[Close Price]]/Table2[[#This Row],[Current Week Low]])-1</f>
        <v>3.6988814582470386E-3</v>
      </c>
      <c r="AF124" s="1">
        <f>(Table2[[#This Row],[Current Week High]]/Table2[[#This Row],[Close Price]])-1</f>
        <v>2.8332203189952443E-2</v>
      </c>
      <c r="AG124" s="1">
        <f>(Table2[[#This Row],[Close Price]]/Table2[[#This Row],[Current Month Low]])-1</f>
        <v>4.8014830835779509E-2</v>
      </c>
      <c r="AH124" s="1">
        <f>(Table2[[#This Row],[Current Month High]]/Table2[[#This Row],[Close Price]])-1</f>
        <v>5.7195082402193398E-2</v>
      </c>
      <c r="AI124">
        <v>14.679088416521701</v>
      </c>
      <c r="AJ124">
        <v>109.079701658139</v>
      </c>
      <c r="AK124" t="str">
        <f>IF(AND(Table2[[#This Row],[20D EMA]]&gt;Table2[[#This Row],[50D EMA]],Table2[[#This Row],[50D EMA]]&gt;Table2[[#This Row],[200D EMA]]),"Uptrend","Downtrend/NoTrend")</f>
        <v>Downtrend/NoTrend</v>
      </c>
      <c r="AL124">
        <v>0.03</v>
      </c>
      <c r="AM124" t="s">
        <v>3148</v>
      </c>
      <c r="AN124">
        <v>-0.11</v>
      </c>
      <c r="AO124" t="s">
        <v>3147</v>
      </c>
      <c r="AP124">
        <v>3.3015263860362E-2</v>
      </c>
      <c r="AQ124">
        <f>(Table2[[#This Row],[Sharpe Ratio]]-AVERAGE(Table2[Sharpe Ratio]))/_xlfn.STDEV.P(Table2[Sharpe Ratio])</f>
        <v>-0.27146422887451715</v>
      </c>
      <c r="AR1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4">
        <f>_xlfn.RANK.AVG(Table2[[#This Row],[1Y Return vs Nifty Z-Score]],Table2[1Y Return vs Nifty Z-Score])</f>
        <v>57</v>
      </c>
      <c r="AT124">
        <f>_xlfn.RANK.AVG(Table2[[#This Row],[6M Return vs Nifty Z-Score]],Table2[6M Return vs Nifty Z-Score])</f>
        <v>103</v>
      </c>
      <c r="AU124">
        <f>_xlfn.RANK.AVG(Table2[[#This Row],[Sharpe Ratio Z-Score]],Table2[Sharpe Ratio Z-Score])</f>
        <v>415</v>
      </c>
      <c r="AV124">
        <f>(Table2[[#This Row],[Rank 1Y]]+Table2[[#This Row],[Rank 6M]]+Table2[[#This Row],[Rank Sharpe]])/3</f>
        <v>191.66666666666666</v>
      </c>
    </row>
    <row r="125" spans="1:48" x14ac:dyDescent="0.3">
      <c r="A125" t="s">
        <v>731</v>
      </c>
      <c r="B125" t="s">
        <v>732</v>
      </c>
      <c r="C125" t="s">
        <v>3107</v>
      </c>
      <c r="D125" t="s">
        <v>57</v>
      </c>
      <c r="E125">
        <v>22679.184486869999</v>
      </c>
      <c r="F125">
        <v>171.09</v>
      </c>
      <c r="G125">
        <v>60.583201657301302</v>
      </c>
      <c r="H125">
        <f>(Table2[[#This Row],[1Y Return vs Nifty]]-AVERAGE(Table2[1Y Return vs Nifty]))/_xlfn.STDEV.P(Table2[1Y Return vs Nifty])</f>
        <v>0.94948883516848359</v>
      </c>
      <c r="I125">
        <v>-2.64876818469495</v>
      </c>
      <c r="J125">
        <f>(Table2[[#This Row],[1M Return vs Nifty]]-AVERAGE(Table2[1M Return vs Nifty]))/_xlfn.STDEV.P(Table2[1M Return vs Nifty])</f>
        <v>-0.11646206545039894</v>
      </c>
      <c r="K125">
        <v>14.548157837429599</v>
      </c>
      <c r="L125">
        <f>(Table2[[#This Row],[6M Return vs Nifty]]-AVERAGE(Table2[6M Return vs Nifty]))/_xlfn.STDEV.P(Table2[6M Return vs Nifty])</f>
        <v>0.43803163237344406</v>
      </c>
      <c r="M125">
        <v>-0.77672874284513405</v>
      </c>
      <c r="N125">
        <f>(Table2[[#This Row],[1W Return vs Nifty]]-AVERAGE(Table2[1W Return vs Nifty]))/_xlfn.STDEV.P(Table2[1W Return vs Nifty])</f>
        <v>0.10277246616862826</v>
      </c>
      <c r="O125">
        <v>182.85</v>
      </c>
      <c r="P125">
        <v>185.32101999678301</v>
      </c>
      <c r="Q125">
        <v>162.63039257469001</v>
      </c>
      <c r="R125">
        <v>26.098890103522201</v>
      </c>
      <c r="S125" s="1">
        <f>(Table2[[#This Row],[Close Price]]-Table2[[#This Row],[20D EMA]])/Table2[[#This Row],[20D EMA]]</f>
        <v>-6.4315012305168118E-2</v>
      </c>
      <c r="T125" s="1">
        <f>(Table2[[#This Row],[Close Price]]-Table2[[#This Row],[50D EMA]])/Table2[[#This Row],[50D EMA]]</f>
        <v>-7.679118103834115E-2</v>
      </c>
      <c r="U125" s="1">
        <f>(Table2[[#This Row],[Close Price]]-Table2[[#This Row],[200D EMA]])/Table2[[#This Row],[200D EMA]]</f>
        <v>5.2017383044960792E-2</v>
      </c>
      <c r="V125">
        <v>0.427123968907067</v>
      </c>
      <c r="W125">
        <v>170.21</v>
      </c>
      <c r="X125">
        <v>177.18</v>
      </c>
      <c r="Y125">
        <v>170.21</v>
      </c>
      <c r="Z125">
        <v>177.18</v>
      </c>
      <c r="AA125">
        <v>170.21</v>
      </c>
      <c r="AB125">
        <v>192.56</v>
      </c>
      <c r="AC125" s="1">
        <f>(Table2[[#This Row],[Close Price]]/Table2[[#This Row],[Day Low]])-1</f>
        <v>5.170084013865095E-3</v>
      </c>
      <c r="AD125" s="1">
        <f>(Table2[[#This Row],[Day High]]/Table2[[#This Row],[Close Price]])-1</f>
        <v>3.5595300718919809E-2</v>
      </c>
      <c r="AE125" s="1">
        <f>(Table2[[#This Row],[Close Price]]/Table2[[#This Row],[Current Week Low]])-1</f>
        <v>5.170084013865095E-3</v>
      </c>
      <c r="AF125" s="1">
        <f>(Table2[[#This Row],[Current Week High]]/Table2[[#This Row],[Close Price]])-1</f>
        <v>3.5595300718919809E-2</v>
      </c>
      <c r="AG125" s="1">
        <f>(Table2[[#This Row],[Close Price]]/Table2[[#This Row],[Current Month Low]])-1</f>
        <v>5.170084013865095E-3</v>
      </c>
      <c r="AH125" s="1">
        <f>(Table2[[#This Row],[Current Month High]]/Table2[[#This Row],[Close Price]])-1</f>
        <v>0.12548950844584716</v>
      </c>
      <c r="AI125">
        <v>24.197790636507101</v>
      </c>
      <c r="AJ125">
        <v>77.295336787564693</v>
      </c>
      <c r="AK125" t="str">
        <f>IF(AND(Table2[[#This Row],[20D EMA]]&gt;Table2[[#This Row],[50D EMA]],Table2[[#This Row],[50D EMA]]&gt;Table2[[#This Row],[200D EMA]]),"Uptrend","Downtrend/NoTrend")</f>
        <v>Downtrend/NoTrend</v>
      </c>
      <c r="AL125">
        <v>0.02</v>
      </c>
      <c r="AM125" t="s">
        <v>3148</v>
      </c>
      <c r="AN125">
        <v>-6.61</v>
      </c>
      <c r="AO125" t="s">
        <v>3147</v>
      </c>
      <c r="AP125">
        <v>7.7549841550627996E-2</v>
      </c>
      <c r="AQ125">
        <f>(Table2[[#This Row],[Sharpe Ratio]]-AVERAGE(Table2[Sharpe Ratio]))/_xlfn.STDEV.P(Table2[Sharpe Ratio])</f>
        <v>0.24949462234083777</v>
      </c>
      <c r="AR1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5">
        <f>_xlfn.RANK.AVG(Table2[[#This Row],[1Y Return vs Nifty Z-Score]],Table2[1Y Return vs Nifty Z-Score])</f>
        <v>101</v>
      </c>
      <c r="AT125">
        <f>_xlfn.RANK.AVG(Table2[[#This Row],[6M Return vs Nifty Z-Score]],Table2[6M Return vs Nifty Z-Score])</f>
        <v>190</v>
      </c>
      <c r="AU125">
        <f>_xlfn.RANK.AVG(Table2[[#This Row],[Sharpe Ratio Z-Score]],Table2[Sharpe Ratio Z-Score])</f>
        <v>286</v>
      </c>
      <c r="AV125">
        <f>(Table2[[#This Row],[Rank 1Y]]+Table2[[#This Row],[Rank 6M]]+Table2[[#This Row],[Rank Sharpe]])/3</f>
        <v>192.33333333333334</v>
      </c>
    </row>
    <row r="126" spans="1:48" x14ac:dyDescent="0.3">
      <c r="A126" t="s">
        <v>701</v>
      </c>
      <c r="B126" t="s">
        <v>702</v>
      </c>
      <c r="C126" t="s">
        <v>3106</v>
      </c>
      <c r="D126" t="s">
        <v>51</v>
      </c>
      <c r="E126">
        <v>24279.238427849999</v>
      </c>
      <c r="F126">
        <v>1355.55</v>
      </c>
      <c r="G126">
        <v>57.4144200739212</v>
      </c>
      <c r="H126">
        <f>(Table2[[#This Row],[1Y Return vs Nifty]]-AVERAGE(Table2[1Y Return vs Nifty]))/_xlfn.STDEV.P(Table2[1Y Return vs Nifty])</f>
        <v>0.88377319846861879</v>
      </c>
      <c r="I126">
        <v>4.8411264289232996</v>
      </c>
      <c r="J126">
        <f>(Table2[[#This Row],[1M Return vs Nifty]]-AVERAGE(Table2[1M Return vs Nifty]))/_xlfn.STDEV.P(Table2[1M Return vs Nifty])</f>
        <v>0.7317343643539832</v>
      </c>
      <c r="K126">
        <v>33.507796349661099</v>
      </c>
      <c r="L126">
        <f>(Table2[[#This Row],[6M Return vs Nifty]]-AVERAGE(Table2[6M Return vs Nifty]))/_xlfn.STDEV.P(Table2[6M Return vs Nifty])</f>
        <v>1.1117005221857272</v>
      </c>
      <c r="M126">
        <v>0.188975811959606</v>
      </c>
      <c r="N126">
        <f>(Table2[[#This Row],[1W Return vs Nifty]]-AVERAGE(Table2[1W Return vs Nifty]))/_xlfn.STDEV.P(Table2[1W Return vs Nifty])</f>
        <v>0.3330300802362251</v>
      </c>
      <c r="O126">
        <v>1390.26</v>
      </c>
      <c r="P126">
        <v>1400.3867937595801</v>
      </c>
      <c r="Q126">
        <v>1228.3312090009199</v>
      </c>
      <c r="R126">
        <v>36.962154720483099</v>
      </c>
      <c r="S126" s="1">
        <f>(Table2[[#This Row],[Close Price]]-Table2[[#This Row],[20D EMA]])/Table2[[#This Row],[20D EMA]]</f>
        <v>-2.4966553018859809E-2</v>
      </c>
      <c r="T126" s="1">
        <f>(Table2[[#This Row],[Close Price]]-Table2[[#This Row],[50D EMA]])/Table2[[#This Row],[50D EMA]]</f>
        <v>-3.2017435439538826E-2</v>
      </c>
      <c r="U126" s="1">
        <f>(Table2[[#This Row],[Close Price]]-Table2[[#This Row],[200D EMA]])/Table2[[#This Row],[200D EMA]]</f>
        <v>0.10357042959329774</v>
      </c>
      <c r="V126">
        <v>0.988670367458372</v>
      </c>
      <c r="W126">
        <v>1351</v>
      </c>
      <c r="X126">
        <v>1392</v>
      </c>
      <c r="Y126">
        <v>1351</v>
      </c>
      <c r="Z126">
        <v>1392</v>
      </c>
      <c r="AA126">
        <v>1351</v>
      </c>
      <c r="AB126">
        <v>1460.15</v>
      </c>
      <c r="AC126" s="1">
        <f>(Table2[[#This Row],[Close Price]]/Table2[[#This Row],[Day Low]])-1</f>
        <v>3.3678756476682725E-3</v>
      </c>
      <c r="AD126" s="1">
        <f>(Table2[[#This Row],[Day High]]/Table2[[#This Row],[Close Price]])-1</f>
        <v>2.6889454464977369E-2</v>
      </c>
      <c r="AE126" s="1">
        <f>(Table2[[#This Row],[Close Price]]/Table2[[#This Row],[Current Week Low]])-1</f>
        <v>3.3678756476682725E-3</v>
      </c>
      <c r="AF126" s="1">
        <f>(Table2[[#This Row],[Current Week High]]/Table2[[#This Row],[Close Price]])-1</f>
        <v>2.6889454464977369E-2</v>
      </c>
      <c r="AG126" s="1">
        <f>(Table2[[#This Row],[Close Price]]/Table2[[#This Row],[Current Month Low]])-1</f>
        <v>3.3678756476682725E-3</v>
      </c>
      <c r="AH126" s="1">
        <f>(Table2[[#This Row],[Current Month High]]/Table2[[#This Row],[Close Price]])-1</f>
        <v>7.7164250673158685E-2</v>
      </c>
      <c r="AI126">
        <v>20.910331599719601</v>
      </c>
      <c r="AJ126">
        <v>80.151505083394198</v>
      </c>
      <c r="AK126" t="str">
        <f>IF(AND(Table2[[#This Row],[20D EMA]]&gt;Table2[[#This Row],[50D EMA]],Table2[[#This Row],[50D EMA]]&gt;Table2[[#This Row],[200D EMA]]),"Uptrend","Downtrend/NoTrend")</f>
        <v>Downtrend/NoTrend</v>
      </c>
      <c r="AL126">
        <v>-0.04</v>
      </c>
      <c r="AM126" t="s">
        <v>3147</v>
      </c>
      <c r="AN126">
        <v>-1.96</v>
      </c>
      <c r="AO126" t="s">
        <v>3147</v>
      </c>
      <c r="AP126">
        <v>4.5703323425359002E-2</v>
      </c>
      <c r="AQ126">
        <f>(Table2[[#This Row],[Sharpe Ratio]]-AVERAGE(Table2[Sharpe Ratio]))/_xlfn.STDEV.P(Table2[Sharpe Ratio])</f>
        <v>-0.12304119944546332</v>
      </c>
      <c r="AR1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6">
        <f>_xlfn.RANK.AVG(Table2[[#This Row],[1Y Return vs Nifty Z-Score]],Table2[1Y Return vs Nifty Z-Score])</f>
        <v>110</v>
      </c>
      <c r="AT126">
        <f>_xlfn.RANK.AVG(Table2[[#This Row],[6M Return vs Nifty Z-Score]],Table2[6M Return vs Nifty Z-Score])</f>
        <v>83</v>
      </c>
      <c r="AU126">
        <f>_xlfn.RANK.AVG(Table2[[#This Row],[Sharpe Ratio Z-Score]],Table2[Sharpe Ratio Z-Score])</f>
        <v>386</v>
      </c>
      <c r="AV126">
        <f>(Table2[[#This Row],[Rank 1Y]]+Table2[[#This Row],[Rank 6M]]+Table2[[#This Row],[Rank Sharpe]])/3</f>
        <v>193</v>
      </c>
    </row>
    <row r="127" spans="1:48" x14ac:dyDescent="0.3">
      <c r="A127" t="s">
        <v>805</v>
      </c>
      <c r="B127" t="s">
        <v>806</v>
      </c>
      <c r="C127" t="s">
        <v>3106</v>
      </c>
      <c r="D127" t="s">
        <v>51</v>
      </c>
      <c r="E127">
        <v>18419.877360319999</v>
      </c>
      <c r="F127">
        <v>1353.35</v>
      </c>
      <c r="G127">
        <v>28.656131780613102</v>
      </c>
      <c r="H127">
        <f>(Table2[[#This Row],[1Y Return vs Nifty]]-AVERAGE(Table2[1Y Return vs Nifty]))/_xlfn.STDEV.P(Table2[1Y Return vs Nifty])</f>
        <v>0.28737070878452131</v>
      </c>
      <c r="I127">
        <v>6.6042209391369502</v>
      </c>
      <c r="J127">
        <f>(Table2[[#This Row],[1M Return vs Nifty]]-AVERAGE(Table2[1M Return vs Nifty]))/_xlfn.STDEV.P(Table2[1M Return vs Nifty])</f>
        <v>0.93139678233405365</v>
      </c>
      <c r="K127">
        <v>46.536383911783297</v>
      </c>
      <c r="L127">
        <f>(Table2[[#This Row],[6M Return vs Nifty]]-AVERAGE(Table2[6M Return vs Nifty]))/_xlfn.STDEV.P(Table2[6M Return vs Nifty])</f>
        <v>1.5746288693234995</v>
      </c>
      <c r="M127">
        <v>5.9576914259775497</v>
      </c>
      <c r="N127">
        <f>(Table2[[#This Row],[1W Return vs Nifty]]-AVERAGE(Table2[1W Return vs Nifty]))/_xlfn.STDEV.P(Table2[1W Return vs Nifty])</f>
        <v>1.7084928829221213</v>
      </c>
      <c r="O127">
        <v>1328.59</v>
      </c>
      <c r="P127">
        <v>1313.7247810802901</v>
      </c>
      <c r="Q127">
        <v>1127.98317452417</v>
      </c>
      <c r="R127">
        <v>59.506147962359996</v>
      </c>
      <c r="S127" s="1">
        <f>(Table2[[#This Row],[Close Price]]-Table2[[#This Row],[20D EMA]])/Table2[[#This Row],[20D EMA]]</f>
        <v>1.8636298632384703E-2</v>
      </c>
      <c r="T127" s="1">
        <f>(Table2[[#This Row],[Close Price]]-Table2[[#This Row],[50D EMA]])/Table2[[#This Row],[50D EMA]]</f>
        <v>3.0162496354164514E-2</v>
      </c>
      <c r="U127" s="1">
        <f>(Table2[[#This Row],[Close Price]]-Table2[[#This Row],[200D EMA]])/Table2[[#This Row],[200D EMA]]</f>
        <v>0.1997962651977491</v>
      </c>
      <c r="V127">
        <v>0.32110524527974199</v>
      </c>
      <c r="W127">
        <v>1326.6</v>
      </c>
      <c r="X127">
        <v>1362.9</v>
      </c>
      <c r="Y127">
        <v>1326.6</v>
      </c>
      <c r="Z127">
        <v>1362.9</v>
      </c>
      <c r="AA127">
        <v>1287</v>
      </c>
      <c r="AB127">
        <v>1397</v>
      </c>
      <c r="AC127" s="1">
        <f>(Table2[[#This Row],[Close Price]]/Table2[[#This Row],[Day Low]])-1</f>
        <v>2.0164329865822506E-2</v>
      </c>
      <c r="AD127" s="1">
        <f>(Table2[[#This Row],[Day High]]/Table2[[#This Row],[Close Price]])-1</f>
        <v>7.0565633428161245E-3</v>
      </c>
      <c r="AE127" s="1">
        <f>(Table2[[#This Row],[Close Price]]/Table2[[#This Row],[Current Week Low]])-1</f>
        <v>2.0164329865822506E-2</v>
      </c>
      <c r="AF127" s="1">
        <f>(Table2[[#This Row],[Current Week High]]/Table2[[#This Row],[Close Price]])-1</f>
        <v>7.0565633428161245E-3</v>
      </c>
      <c r="AG127" s="1">
        <f>(Table2[[#This Row],[Close Price]]/Table2[[#This Row],[Current Month Low]])-1</f>
        <v>5.1554001554001472E-2</v>
      </c>
      <c r="AH127" s="1">
        <f>(Table2[[#This Row],[Current Month High]]/Table2[[#This Row],[Close Price]])-1</f>
        <v>3.2253297373185053E-2</v>
      </c>
      <c r="AI127">
        <v>12.465363727047601</v>
      </c>
      <c r="AJ127">
        <v>67.255762219613104</v>
      </c>
      <c r="AK127" t="str">
        <f>IF(AND(Table2[[#This Row],[20D EMA]]&gt;Table2[[#This Row],[50D EMA]],Table2[[#This Row],[50D EMA]]&gt;Table2[[#This Row],[200D EMA]]),"Uptrend","Downtrend/NoTrend")</f>
        <v>Uptrend</v>
      </c>
      <c r="AL127">
        <v>7.0000000000000007E-2</v>
      </c>
      <c r="AM127" t="s">
        <v>3148</v>
      </c>
      <c r="AN127">
        <v>4.9000000000000004</v>
      </c>
      <c r="AO127" t="s">
        <v>3148</v>
      </c>
      <c r="AP127">
        <v>6.6170966194236E-2</v>
      </c>
      <c r="AQ127">
        <f>(Table2[[#This Row],[Sharpe Ratio]]-AVERAGE(Table2[Sharpe Ratio]))/_xlfn.STDEV.P(Table2[Sharpe Ratio])</f>
        <v>0.11638623462877995</v>
      </c>
      <c r="AR1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4.6182754779929756</v>
      </c>
      <c r="AS127">
        <f>_xlfn.RANK.AVG(Table2[[#This Row],[1Y Return vs Nifty Z-Score]],Table2[1Y Return vs Nifty Z-Score])</f>
        <v>218</v>
      </c>
      <c r="AT127">
        <f>_xlfn.RANK.AVG(Table2[[#This Row],[6M Return vs Nifty Z-Score]],Table2[6M Return vs Nifty Z-Score])</f>
        <v>48</v>
      </c>
      <c r="AU127">
        <f>_xlfn.RANK.AVG(Table2[[#This Row],[Sharpe Ratio Z-Score]],Table2[Sharpe Ratio Z-Score])</f>
        <v>316</v>
      </c>
      <c r="AV127">
        <f>(Table2[[#This Row],[Rank 1Y]]+Table2[[#This Row],[Rank 6M]]+Table2[[#This Row],[Rank Sharpe]])/3</f>
        <v>194</v>
      </c>
    </row>
    <row r="128" spans="1:48" x14ac:dyDescent="0.3">
      <c r="A128" t="s">
        <v>1815</v>
      </c>
      <c r="B128" t="s">
        <v>1816</v>
      </c>
      <c r="C128" t="s">
        <v>3113</v>
      </c>
      <c r="D128" t="s">
        <v>178</v>
      </c>
      <c r="E128">
        <v>4096.0805</v>
      </c>
      <c r="F128">
        <v>3624.85</v>
      </c>
      <c r="G128">
        <v>86.977402335712497</v>
      </c>
      <c r="H128">
        <f>(Table2[[#This Row],[1Y Return vs Nifty]]-AVERAGE(Table2[1Y Return vs Nifty]))/_xlfn.STDEV.P(Table2[1Y Return vs Nifty])</f>
        <v>1.4968637984234807</v>
      </c>
      <c r="I128">
        <v>-16.9666298207569</v>
      </c>
      <c r="J128">
        <f>(Table2[[#This Row],[1M Return vs Nifty]]-AVERAGE(Table2[1M Return vs Nifty]))/_xlfn.STDEV.P(Table2[1M Return vs Nifty])</f>
        <v>-1.7378946420930399</v>
      </c>
      <c r="K128">
        <v>-7.3831211371089696</v>
      </c>
      <c r="L128">
        <f>(Table2[[#This Row],[6M Return vs Nifty]]-AVERAGE(Table2[6M Return vs Nifty]))/_xlfn.STDEV.P(Table2[6M Return vs Nifty])</f>
        <v>-0.34122480489509305</v>
      </c>
      <c r="M128">
        <v>-2.6172132772201602</v>
      </c>
      <c r="N128">
        <f>(Table2[[#This Row],[1W Return vs Nifty]]-AVERAGE(Table2[1W Return vs Nifty]))/_xlfn.STDEV.P(Table2[1W Return vs Nifty])</f>
        <v>-0.33606317513078798</v>
      </c>
      <c r="O128">
        <v>4252.1499999999996</v>
      </c>
      <c r="P128">
        <v>4514.90630291871</v>
      </c>
      <c r="Q128">
        <v>4067.7409094312802</v>
      </c>
      <c r="R128">
        <v>23.7644108009208</v>
      </c>
      <c r="S128" s="1">
        <f>(Table2[[#This Row],[Close Price]]-Table2[[#This Row],[20D EMA]])/Table2[[#This Row],[20D EMA]]</f>
        <v>-0.14752536951894918</v>
      </c>
      <c r="T128" s="1">
        <f>(Table2[[#This Row],[Close Price]]-Table2[[#This Row],[50D EMA]])/Table2[[#This Row],[50D EMA]]</f>
        <v>-0.19713727001229761</v>
      </c>
      <c r="U128" s="1">
        <f>(Table2[[#This Row],[Close Price]]-Table2[[#This Row],[200D EMA]])/Table2[[#This Row],[200D EMA]]</f>
        <v>-0.10887883945715753</v>
      </c>
      <c r="V128">
        <v>1.81157371184218</v>
      </c>
      <c r="W128">
        <v>3528</v>
      </c>
      <c r="X128">
        <v>3830</v>
      </c>
      <c r="Y128">
        <v>3528</v>
      </c>
      <c r="Z128">
        <v>3830</v>
      </c>
      <c r="AA128">
        <v>3528</v>
      </c>
      <c r="AB128">
        <v>4816.25</v>
      </c>
      <c r="AC128" s="1">
        <f>(Table2[[#This Row],[Close Price]]/Table2[[#This Row],[Day Low]])-1</f>
        <v>2.7451814058956803E-2</v>
      </c>
      <c r="AD128" s="1">
        <f>(Table2[[#This Row],[Day High]]/Table2[[#This Row],[Close Price]])-1</f>
        <v>5.6595445328772254E-2</v>
      </c>
      <c r="AE128" s="1">
        <f>(Table2[[#This Row],[Close Price]]/Table2[[#This Row],[Current Week Low]])-1</f>
        <v>2.7451814058956803E-2</v>
      </c>
      <c r="AF128" s="1">
        <f>(Table2[[#This Row],[Current Week High]]/Table2[[#This Row],[Close Price]])-1</f>
        <v>5.6595445328772254E-2</v>
      </c>
      <c r="AG128" s="1">
        <f>(Table2[[#This Row],[Close Price]]/Table2[[#This Row],[Current Month Low]])-1</f>
        <v>2.7451814058956803E-2</v>
      </c>
      <c r="AH128" s="1">
        <f>(Table2[[#This Row],[Current Month High]]/Table2[[#This Row],[Close Price]])-1</f>
        <v>0.32867566933804171</v>
      </c>
      <c r="AI128">
        <v>56.962357063050803</v>
      </c>
      <c r="AJ128">
        <v>99.9558699819342</v>
      </c>
      <c r="AK128" t="str">
        <f>IF(AND(Table2[[#This Row],[20D EMA]]&gt;Table2[[#This Row],[50D EMA]],Table2[[#This Row],[50D EMA]]&gt;Table2[[#This Row],[200D EMA]]),"Uptrend","Downtrend/NoTrend")</f>
        <v>Downtrend/NoTrend</v>
      </c>
      <c r="AL128">
        <v>-0.24</v>
      </c>
      <c r="AM128" t="s">
        <v>3147</v>
      </c>
      <c r="AN128">
        <v>-19.98</v>
      </c>
      <c r="AO128" t="s">
        <v>3147</v>
      </c>
      <c r="AP128">
        <v>0.15108580079825301</v>
      </c>
      <c r="AQ128">
        <f>(Table2[[#This Row],[Sharpe Ratio]]-AVERAGE(Table2[Sharpe Ratio]))/_xlfn.STDEV.P(Table2[Sharpe Ratio])</f>
        <v>1.1097073118851062</v>
      </c>
      <c r="AR1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8">
        <f>_xlfn.RANK.AVG(Table2[[#This Row],[1Y Return vs Nifty Z-Score]],Table2[1Y Return vs Nifty Z-Score])</f>
        <v>58</v>
      </c>
      <c r="AT128">
        <f>_xlfn.RANK.AVG(Table2[[#This Row],[6M Return vs Nifty Z-Score]],Table2[6M Return vs Nifty Z-Score])</f>
        <v>431</v>
      </c>
      <c r="AU128">
        <f>_xlfn.RANK.AVG(Table2[[#This Row],[Sharpe Ratio Z-Score]],Table2[Sharpe Ratio Z-Score])</f>
        <v>94</v>
      </c>
      <c r="AV128">
        <f>(Table2[[#This Row],[Rank 1Y]]+Table2[[#This Row],[Rank 6M]]+Table2[[#This Row],[Rank Sharpe]])/3</f>
        <v>194.33333333333334</v>
      </c>
    </row>
    <row r="129" spans="1:48" x14ac:dyDescent="0.3">
      <c r="A129" t="s">
        <v>1008</v>
      </c>
      <c r="B129" t="s">
        <v>1009</v>
      </c>
      <c r="C129" t="s">
        <v>3106</v>
      </c>
      <c r="D129" t="s">
        <v>51</v>
      </c>
      <c r="E129">
        <v>13252.54168961</v>
      </c>
      <c r="F129">
        <v>1081.55</v>
      </c>
      <c r="G129">
        <v>54.1869199339096</v>
      </c>
      <c r="H129">
        <f>(Table2[[#This Row],[1Y Return vs Nifty]]-AVERAGE(Table2[1Y Return vs Nifty]))/_xlfn.STDEV.P(Table2[1Y Return vs Nifty])</f>
        <v>0.81683982957939316</v>
      </c>
      <c r="I129">
        <v>2.7280610572233601</v>
      </c>
      <c r="J129">
        <f>(Table2[[#This Row],[1M Return vs Nifty]]-AVERAGE(Table2[1M Return vs Nifty]))/_xlfn.STDEV.P(Table2[1M Return vs Nifty])</f>
        <v>0.49243934130247347</v>
      </c>
      <c r="K129">
        <v>27.385253150165401</v>
      </c>
      <c r="L129">
        <f>(Table2[[#This Row],[6M Return vs Nifty]]-AVERAGE(Table2[6M Return vs Nifty]))/_xlfn.STDEV.P(Table2[6M Return vs Nifty])</f>
        <v>0.8941559272626165</v>
      </c>
      <c r="M129">
        <v>3.6391770204002301</v>
      </c>
      <c r="N129">
        <f>(Table2[[#This Row],[1W Return vs Nifty]]-AVERAGE(Table2[1W Return vs Nifty]))/_xlfn.STDEV.P(Table2[1W Return vs Nifty])</f>
        <v>1.1556782642548948</v>
      </c>
      <c r="O129">
        <v>1081.98</v>
      </c>
      <c r="P129">
        <v>1081.2889496872299</v>
      </c>
      <c r="Q129">
        <v>941.41409760505599</v>
      </c>
      <c r="R129">
        <v>50.765592268346602</v>
      </c>
      <c r="S129" s="1">
        <f>(Table2[[#This Row],[Close Price]]-Table2[[#This Row],[20D EMA]])/Table2[[#This Row],[20D EMA]]</f>
        <v>-3.9741954564785268E-4</v>
      </c>
      <c r="T129" s="1">
        <f>(Table2[[#This Row],[Close Price]]-Table2[[#This Row],[50D EMA]])/Table2[[#This Row],[50D EMA]]</f>
        <v>2.414251184621625E-4</v>
      </c>
      <c r="U129" s="1">
        <f>(Table2[[#This Row],[Close Price]]-Table2[[#This Row],[200D EMA]])/Table2[[#This Row],[200D EMA]]</f>
        <v>0.14885681311916585</v>
      </c>
      <c r="V129">
        <v>0.36135657307589503</v>
      </c>
      <c r="W129">
        <v>1051.55</v>
      </c>
      <c r="X129">
        <v>1100</v>
      </c>
      <c r="Y129">
        <v>1051.55</v>
      </c>
      <c r="Z129">
        <v>1100</v>
      </c>
      <c r="AA129">
        <v>1012.05</v>
      </c>
      <c r="AB129">
        <v>1164</v>
      </c>
      <c r="AC129" s="1">
        <f>(Table2[[#This Row],[Close Price]]/Table2[[#This Row],[Day Low]])-1</f>
        <v>2.8529313870001349E-2</v>
      </c>
      <c r="AD129" s="1">
        <f>(Table2[[#This Row],[Day High]]/Table2[[#This Row],[Close Price]])-1</f>
        <v>1.7058850723498775E-2</v>
      </c>
      <c r="AE129" s="1">
        <f>(Table2[[#This Row],[Close Price]]/Table2[[#This Row],[Current Week Low]])-1</f>
        <v>2.8529313870001349E-2</v>
      </c>
      <c r="AF129" s="1">
        <f>(Table2[[#This Row],[Current Week High]]/Table2[[#This Row],[Close Price]])-1</f>
        <v>1.7058850723498775E-2</v>
      </c>
      <c r="AG129" s="1">
        <f>(Table2[[#This Row],[Close Price]]/Table2[[#This Row],[Current Month Low]])-1</f>
        <v>6.8672496418161089E-2</v>
      </c>
      <c r="AH129" s="1">
        <f>(Table2[[#This Row],[Current Month High]]/Table2[[#This Row],[Close Price]])-1</f>
        <v>7.623318385650224E-2</v>
      </c>
      <c r="AI129">
        <v>23.443206509176601</v>
      </c>
      <c r="AJ129">
        <v>74.387294421154394</v>
      </c>
      <c r="AK129" t="str">
        <f>IF(AND(Table2[[#This Row],[20D EMA]]&gt;Table2[[#This Row],[50D EMA]],Table2[[#This Row],[50D EMA]]&gt;Table2[[#This Row],[200D EMA]]),"Uptrend","Downtrend/NoTrend")</f>
        <v>Uptrend</v>
      </c>
      <c r="AL129">
        <v>0.14000000000000001</v>
      </c>
      <c r="AM129" t="s">
        <v>3148</v>
      </c>
      <c r="AN129">
        <v>5.27</v>
      </c>
      <c r="AO129" t="s">
        <v>3148</v>
      </c>
      <c r="AP129">
        <v>5.3107883130076999E-2</v>
      </c>
      <c r="AQ129">
        <f>(Table2[[#This Row],[Sharpe Ratio]]-AVERAGE(Table2[Sharpe Ratio]))/_xlfn.STDEV.P(Table2[Sharpe Ratio])</f>
        <v>-3.6423763790099963E-2</v>
      </c>
      <c r="AR1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3.3226895986092781</v>
      </c>
      <c r="AS129">
        <f>_xlfn.RANK.AVG(Table2[[#This Row],[1Y Return vs Nifty Z-Score]],Table2[1Y Return vs Nifty Z-Score])</f>
        <v>117</v>
      </c>
      <c r="AT129">
        <f>_xlfn.RANK.AVG(Table2[[#This Row],[6M Return vs Nifty Z-Score]],Table2[6M Return vs Nifty Z-Score])</f>
        <v>105</v>
      </c>
      <c r="AU129">
        <f>_xlfn.RANK.AVG(Table2[[#This Row],[Sharpe Ratio Z-Score]],Table2[Sharpe Ratio Z-Score])</f>
        <v>362</v>
      </c>
      <c r="AV129">
        <f>(Table2[[#This Row],[Rank 1Y]]+Table2[[#This Row],[Rank 6M]]+Table2[[#This Row],[Rank Sharpe]])/3</f>
        <v>194.66666666666666</v>
      </c>
    </row>
    <row r="130" spans="1:48" x14ac:dyDescent="0.3">
      <c r="A130" t="s">
        <v>1182</v>
      </c>
      <c r="B130" t="s">
        <v>1183</v>
      </c>
      <c r="C130" t="s">
        <v>3115</v>
      </c>
      <c r="D130" t="s">
        <v>440</v>
      </c>
      <c r="E130">
        <v>9753.7777273600004</v>
      </c>
      <c r="F130">
        <v>1465.6</v>
      </c>
      <c r="G130">
        <v>22.5564018294974</v>
      </c>
      <c r="H130">
        <f>(Table2[[#This Row],[1Y Return vs Nifty]]-AVERAGE(Table2[1Y Return vs Nifty]))/_xlfn.STDEV.P(Table2[1Y Return vs Nifty])</f>
        <v>0.16087172900718244</v>
      </c>
      <c r="I130">
        <v>-5.6482059826660604</v>
      </c>
      <c r="J130">
        <f>(Table2[[#This Row],[1M Return vs Nifty]]-AVERAGE(Table2[1M Return vs Nifty]))/_xlfn.STDEV.P(Table2[1M Return vs Nifty])</f>
        <v>-0.45613472613559292</v>
      </c>
      <c r="K130">
        <v>7.2160941305408599</v>
      </c>
      <c r="L130">
        <f>(Table2[[#This Row],[6M Return vs Nifty]]-AVERAGE(Table2[6M Return vs Nifty]))/_xlfn.STDEV.P(Table2[6M Return vs Nifty])</f>
        <v>0.17751067284849797</v>
      </c>
      <c r="M130">
        <v>-2.82840948496513</v>
      </c>
      <c r="N130">
        <f>(Table2[[#This Row],[1W Return vs Nifty]]-AVERAGE(Table2[1W Return vs Nifty]))/_xlfn.STDEV.P(Table2[1W Return vs Nifty])</f>
        <v>-0.38641970980128448</v>
      </c>
      <c r="O130">
        <v>1592.64</v>
      </c>
      <c r="P130">
        <v>1677.2755748571201</v>
      </c>
      <c r="Q130">
        <v>1563.2428718492599</v>
      </c>
      <c r="R130">
        <v>20.736711438192401</v>
      </c>
      <c r="S130" s="1">
        <f>(Table2[[#This Row],[Close Price]]-Table2[[#This Row],[20D EMA]])/Table2[[#This Row],[20D EMA]]</f>
        <v>-7.976692786819381E-2</v>
      </c>
      <c r="T130" s="1">
        <f>(Table2[[#This Row],[Close Price]]-Table2[[#This Row],[50D EMA]])/Table2[[#This Row],[50D EMA]]</f>
        <v>-0.12620202549312859</v>
      </c>
      <c r="U130" s="1">
        <f>(Table2[[#This Row],[Close Price]]-Table2[[#This Row],[200D EMA]])/Table2[[#This Row],[200D EMA]]</f>
        <v>-6.2461741299195579E-2</v>
      </c>
      <c r="V130">
        <v>0.69812256886410096</v>
      </c>
      <c r="W130">
        <v>1456.05</v>
      </c>
      <c r="X130">
        <v>1533.95</v>
      </c>
      <c r="Y130">
        <v>1456.05</v>
      </c>
      <c r="Z130">
        <v>1533.95</v>
      </c>
      <c r="AA130">
        <v>1325</v>
      </c>
      <c r="AB130">
        <v>1763</v>
      </c>
      <c r="AC130" s="1">
        <f>(Table2[[#This Row],[Close Price]]/Table2[[#This Row],[Day Low]])-1</f>
        <v>6.5588406991516912E-3</v>
      </c>
      <c r="AD130" s="1">
        <f>(Table2[[#This Row],[Day High]]/Table2[[#This Row],[Close Price]])-1</f>
        <v>4.6636189956331897E-2</v>
      </c>
      <c r="AE130" s="1">
        <f>(Table2[[#This Row],[Close Price]]/Table2[[#This Row],[Current Week Low]])-1</f>
        <v>6.5588406991516912E-3</v>
      </c>
      <c r="AF130" s="1">
        <f>(Table2[[#This Row],[Current Week High]]/Table2[[#This Row],[Close Price]])-1</f>
        <v>4.6636189956331897E-2</v>
      </c>
      <c r="AG130" s="1">
        <f>(Table2[[#This Row],[Close Price]]/Table2[[#This Row],[Current Month Low]])-1</f>
        <v>0.1061132075471698</v>
      </c>
      <c r="AH130" s="1">
        <f>(Table2[[#This Row],[Current Month High]]/Table2[[#This Row],[Close Price]])-1</f>
        <v>0.20292030567685604</v>
      </c>
      <c r="AI130">
        <v>62.390829694323102</v>
      </c>
      <c r="AJ130">
        <v>63.138755721660701</v>
      </c>
      <c r="AK130" t="str">
        <f>IF(AND(Table2[[#This Row],[20D EMA]]&gt;Table2[[#This Row],[50D EMA]],Table2[[#This Row],[50D EMA]]&gt;Table2[[#This Row],[200D EMA]]),"Uptrend","Downtrend/NoTrend")</f>
        <v>Downtrend/NoTrend</v>
      </c>
      <c r="AL130">
        <v>-0.2</v>
      </c>
      <c r="AM130" t="s">
        <v>3147</v>
      </c>
      <c r="AN130">
        <v>-9.0299999999999994</v>
      </c>
      <c r="AO130" t="s">
        <v>3147</v>
      </c>
      <c r="AP130">
        <v>0.15507896440226801</v>
      </c>
      <c r="AQ130">
        <f>(Table2[[#This Row],[Sharpe Ratio]]-AVERAGE(Table2[Sharpe Ratio]))/_xlfn.STDEV.P(Table2[Sharpe Ratio])</f>
        <v>1.1564187444786909</v>
      </c>
      <c r="AR1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0">
        <f>_xlfn.RANK.AVG(Table2[[#This Row],[1Y Return vs Nifty Z-Score]],Table2[1Y Return vs Nifty Z-Score])</f>
        <v>259</v>
      </c>
      <c r="AT130">
        <f>_xlfn.RANK.AVG(Table2[[#This Row],[6M Return vs Nifty Z-Score]],Table2[6M Return vs Nifty Z-Score])</f>
        <v>243</v>
      </c>
      <c r="AU130">
        <f>_xlfn.RANK.AVG(Table2[[#This Row],[Sharpe Ratio Z-Score]],Table2[Sharpe Ratio Z-Score])</f>
        <v>88</v>
      </c>
      <c r="AV130">
        <f>(Table2[[#This Row],[Rank 1Y]]+Table2[[#This Row],[Rank 6M]]+Table2[[#This Row],[Rank Sharpe]])/3</f>
        <v>196.66666666666666</v>
      </c>
    </row>
    <row r="131" spans="1:48" x14ac:dyDescent="0.3">
      <c r="A131" t="s">
        <v>1363</v>
      </c>
      <c r="B131" t="s">
        <v>1364</v>
      </c>
      <c r="C131" t="s">
        <v>3113</v>
      </c>
      <c r="D131" t="s">
        <v>268</v>
      </c>
      <c r="E131">
        <v>7954.2776049699996</v>
      </c>
      <c r="F131">
        <v>68.45</v>
      </c>
      <c r="G131">
        <v>25.3772525978979</v>
      </c>
      <c r="H131">
        <f>(Table2[[#This Row],[1Y Return vs Nifty]]-AVERAGE(Table2[1Y Return vs Nifty]))/_xlfn.STDEV.P(Table2[1Y Return vs Nifty])</f>
        <v>0.21937181789087426</v>
      </c>
      <c r="I131">
        <v>-4.0318258532311404</v>
      </c>
      <c r="J131">
        <f>(Table2[[#This Row],[1M Return vs Nifty]]-AVERAGE(Table2[1M Return vs Nifty]))/_xlfn.STDEV.P(Table2[1M Return vs Nifty])</f>
        <v>-0.27308704312805693</v>
      </c>
      <c r="K131">
        <v>6.3490593945618796</v>
      </c>
      <c r="L131">
        <f>(Table2[[#This Row],[6M Return vs Nifty]]-AVERAGE(Table2[6M Return vs Nifty]))/_xlfn.STDEV.P(Table2[6M Return vs Nifty])</f>
        <v>0.14670342261327715</v>
      </c>
      <c r="M131">
        <v>-3.02500619341173</v>
      </c>
      <c r="N131">
        <f>(Table2[[#This Row],[1W Return vs Nifty]]-AVERAGE(Table2[1W Return vs Nifty]))/_xlfn.STDEV.P(Table2[1W Return vs Nifty])</f>
        <v>-0.4332952151463017</v>
      </c>
      <c r="O131">
        <v>73.37</v>
      </c>
      <c r="P131">
        <v>75.450033729596697</v>
      </c>
      <c r="Q131">
        <v>68.0179091329627</v>
      </c>
      <c r="R131">
        <v>26.735299528624001</v>
      </c>
      <c r="S131" s="1">
        <f>(Table2[[#This Row],[Close Price]]-Table2[[#This Row],[20D EMA]])/Table2[[#This Row],[20D EMA]]</f>
        <v>-6.7057380400708758E-2</v>
      </c>
      <c r="T131" s="1">
        <f>(Table2[[#This Row],[Close Price]]-Table2[[#This Row],[50D EMA]])/Table2[[#This Row],[50D EMA]]</f>
        <v>-9.2777078863661253E-2</v>
      </c>
      <c r="U131" s="1">
        <f>(Table2[[#This Row],[Close Price]]-Table2[[#This Row],[200D EMA]])/Table2[[#This Row],[200D EMA]]</f>
        <v>6.352604373542908E-3</v>
      </c>
      <c r="V131">
        <v>0.58062783856862099</v>
      </c>
      <c r="W131">
        <v>67.44</v>
      </c>
      <c r="X131">
        <v>69.900000000000006</v>
      </c>
      <c r="Y131">
        <v>67.44</v>
      </c>
      <c r="Z131">
        <v>69.900000000000006</v>
      </c>
      <c r="AA131">
        <v>67.44</v>
      </c>
      <c r="AB131">
        <v>78.260000000000005</v>
      </c>
      <c r="AC131" s="1">
        <f>(Table2[[#This Row],[Close Price]]/Table2[[#This Row],[Day Low]])-1</f>
        <v>1.4976275207591927E-2</v>
      </c>
      <c r="AD131" s="1">
        <f>(Table2[[#This Row],[Day High]]/Table2[[#This Row],[Close Price]])-1</f>
        <v>2.1183345507669982E-2</v>
      </c>
      <c r="AE131" s="1">
        <f>(Table2[[#This Row],[Close Price]]/Table2[[#This Row],[Current Week Low]])-1</f>
        <v>1.4976275207591927E-2</v>
      </c>
      <c r="AF131" s="1">
        <f>(Table2[[#This Row],[Current Week High]]/Table2[[#This Row],[Close Price]])-1</f>
        <v>2.1183345507669982E-2</v>
      </c>
      <c r="AG131" s="1">
        <f>(Table2[[#This Row],[Close Price]]/Table2[[#This Row],[Current Month Low]])-1</f>
        <v>1.4976275207591927E-2</v>
      </c>
      <c r="AH131" s="1">
        <f>(Table2[[#This Row],[Current Month High]]/Table2[[#This Row],[Close Price]])-1</f>
        <v>0.14331628926223527</v>
      </c>
      <c r="AI131">
        <v>36.449963476990497</v>
      </c>
      <c r="AJ131">
        <v>72.853535353535307</v>
      </c>
      <c r="AK131" t="str">
        <f>IF(AND(Table2[[#This Row],[20D EMA]]&gt;Table2[[#This Row],[50D EMA]],Table2[[#This Row],[50D EMA]]&gt;Table2[[#This Row],[200D EMA]]),"Uptrend","Downtrend/NoTrend")</f>
        <v>Downtrend/NoTrend</v>
      </c>
      <c r="AL131">
        <v>-0.03</v>
      </c>
      <c r="AM131" t="s">
        <v>3147</v>
      </c>
      <c r="AN131">
        <v>-7.24</v>
      </c>
      <c r="AO131" t="s">
        <v>3147</v>
      </c>
      <c r="AP131">
        <v>0.14632123427133101</v>
      </c>
      <c r="AQ131">
        <f>(Table2[[#This Row],[Sharpe Ratio]]-AVERAGE(Table2[Sharpe Ratio]))/_xlfn.STDEV.P(Table2[Sharpe Ratio])</f>
        <v>1.0539721228895462</v>
      </c>
      <c r="AR1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1">
        <f>_xlfn.RANK.AVG(Table2[[#This Row],[1Y Return vs Nifty Z-Score]],Table2[1Y Return vs Nifty Z-Score])</f>
        <v>242</v>
      </c>
      <c r="AT131">
        <f>_xlfn.RANK.AVG(Table2[[#This Row],[6M Return vs Nifty Z-Score]],Table2[6M Return vs Nifty Z-Score])</f>
        <v>252</v>
      </c>
      <c r="AU131">
        <f>_xlfn.RANK.AVG(Table2[[#This Row],[Sharpe Ratio Z-Score]],Table2[Sharpe Ratio Z-Score])</f>
        <v>105</v>
      </c>
      <c r="AV131">
        <f>(Table2[[#This Row],[Rank 1Y]]+Table2[[#This Row],[Rank 6M]]+Table2[[#This Row],[Rank Sharpe]])/3</f>
        <v>199.66666666666666</v>
      </c>
    </row>
    <row r="132" spans="1:48" x14ac:dyDescent="0.3">
      <c r="A132" t="s">
        <v>1480</v>
      </c>
      <c r="B132" t="s">
        <v>1481</v>
      </c>
      <c r="C132" t="s">
        <v>3116</v>
      </c>
      <c r="D132" t="s">
        <v>414</v>
      </c>
      <c r="E132">
        <v>6728.6160318599996</v>
      </c>
      <c r="F132">
        <v>1492.65</v>
      </c>
      <c r="G132">
        <v>55.399614137386997</v>
      </c>
      <c r="H132">
        <f>(Table2[[#This Row],[1Y Return vs Nifty]]-AVERAGE(Table2[1Y Return vs Nifty]))/_xlfn.STDEV.P(Table2[1Y Return vs Nifty])</f>
        <v>0.84198923467620801</v>
      </c>
      <c r="I132">
        <v>4.9155185303749702</v>
      </c>
      <c r="J132">
        <f>(Table2[[#This Row],[1M Return vs Nifty]]-AVERAGE(Table2[1M Return vs Nifty]))/_xlfn.STDEV.P(Table2[1M Return vs Nifty])</f>
        <v>0.74015893080145023</v>
      </c>
      <c r="K132">
        <v>11.845857788736399</v>
      </c>
      <c r="L132">
        <f>(Table2[[#This Row],[6M Return vs Nifty]]-AVERAGE(Table2[6M Return vs Nifty]))/_xlfn.STDEV.P(Table2[6M Return vs Nifty])</f>
        <v>0.34201421766543738</v>
      </c>
      <c r="M132">
        <v>-1.8423161220539499</v>
      </c>
      <c r="N132">
        <f>(Table2[[#This Row],[1W Return vs Nifty]]-AVERAGE(Table2[1W Return vs Nifty]))/_xlfn.STDEV.P(Table2[1W Return vs Nifty])</f>
        <v>-0.15130069347052844</v>
      </c>
      <c r="O132">
        <v>1539.88</v>
      </c>
      <c r="P132">
        <v>1555.47368946697</v>
      </c>
      <c r="Q132">
        <v>1435.28231659894</v>
      </c>
      <c r="R132">
        <v>35.794816026859699</v>
      </c>
      <c r="S132" s="1">
        <f>(Table2[[#This Row],[Close Price]]-Table2[[#This Row],[20D EMA]])/Table2[[#This Row],[20D EMA]]</f>
        <v>-3.0671221134114357E-2</v>
      </c>
      <c r="T132" s="1">
        <f>(Table2[[#This Row],[Close Price]]-Table2[[#This Row],[50D EMA]])/Table2[[#This Row],[50D EMA]]</f>
        <v>-4.0388783103427688E-2</v>
      </c>
      <c r="U132" s="1">
        <f>(Table2[[#This Row],[Close Price]]-Table2[[#This Row],[200D EMA]])/Table2[[#This Row],[200D EMA]]</f>
        <v>3.9969616247345061E-2</v>
      </c>
      <c r="V132">
        <v>1.6076016233675501</v>
      </c>
      <c r="W132">
        <v>1482</v>
      </c>
      <c r="X132">
        <v>1531.6</v>
      </c>
      <c r="Y132">
        <v>1482</v>
      </c>
      <c r="Z132">
        <v>1531.6</v>
      </c>
      <c r="AA132">
        <v>1482</v>
      </c>
      <c r="AB132">
        <v>1670</v>
      </c>
      <c r="AC132" s="1">
        <f>(Table2[[#This Row],[Close Price]]/Table2[[#This Row],[Day Low]])-1</f>
        <v>7.1862348178137747E-3</v>
      </c>
      <c r="AD132" s="1">
        <f>(Table2[[#This Row],[Day High]]/Table2[[#This Row],[Close Price]])-1</f>
        <v>2.6094529862995319E-2</v>
      </c>
      <c r="AE132" s="1">
        <f>(Table2[[#This Row],[Close Price]]/Table2[[#This Row],[Current Week Low]])-1</f>
        <v>7.1862348178137747E-3</v>
      </c>
      <c r="AF132" s="1">
        <f>(Table2[[#This Row],[Current Week High]]/Table2[[#This Row],[Close Price]])-1</f>
        <v>2.6094529862995319E-2</v>
      </c>
      <c r="AG132" s="1">
        <f>(Table2[[#This Row],[Close Price]]/Table2[[#This Row],[Current Month Low]])-1</f>
        <v>7.1862348178137747E-3</v>
      </c>
      <c r="AH132" s="1">
        <f>(Table2[[#This Row],[Current Month High]]/Table2[[#This Row],[Close Price]])-1</f>
        <v>0.11881552942752815</v>
      </c>
      <c r="AI132">
        <v>29.018859076139702</v>
      </c>
      <c r="AJ132">
        <v>72.750419535906502</v>
      </c>
      <c r="AK132" t="str">
        <f>IF(AND(Table2[[#This Row],[20D EMA]]&gt;Table2[[#This Row],[50D EMA]],Table2[[#This Row],[50D EMA]]&gt;Table2[[#This Row],[200D EMA]]),"Uptrend","Downtrend/NoTrend")</f>
        <v>Downtrend/NoTrend</v>
      </c>
      <c r="AL132">
        <v>-0.04</v>
      </c>
      <c r="AM132" t="s">
        <v>3147</v>
      </c>
      <c r="AN132">
        <v>-2.27</v>
      </c>
      <c r="AO132" t="s">
        <v>3147</v>
      </c>
      <c r="AP132">
        <v>7.8905167279976998E-2</v>
      </c>
      <c r="AQ132">
        <f>(Table2[[#This Row],[Sharpe Ratio]]-AVERAGE(Table2[Sharpe Ratio]))/_xlfn.STDEV.P(Table2[Sharpe Ratio])</f>
        <v>0.26534902068935057</v>
      </c>
      <c r="AR1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2">
        <f>_xlfn.RANK.AVG(Table2[[#This Row],[1Y Return vs Nifty Z-Score]],Table2[1Y Return vs Nifty Z-Score])</f>
        <v>115</v>
      </c>
      <c r="AT132">
        <f>_xlfn.RANK.AVG(Table2[[#This Row],[6M Return vs Nifty Z-Score]],Table2[6M Return vs Nifty Z-Score])</f>
        <v>205</v>
      </c>
      <c r="AU132">
        <f>_xlfn.RANK.AVG(Table2[[#This Row],[Sharpe Ratio Z-Score]],Table2[Sharpe Ratio Z-Score])</f>
        <v>280</v>
      </c>
      <c r="AV132">
        <f>(Table2[[#This Row],[Rank 1Y]]+Table2[[#This Row],[Rank 6M]]+Table2[[#This Row],[Rank Sharpe]])/3</f>
        <v>200</v>
      </c>
    </row>
    <row r="133" spans="1:48" x14ac:dyDescent="0.3">
      <c r="A133" t="s">
        <v>840</v>
      </c>
      <c r="B133" t="s">
        <v>841</v>
      </c>
      <c r="C133" t="s">
        <v>3105</v>
      </c>
      <c r="D133" t="s">
        <v>48</v>
      </c>
      <c r="E133">
        <v>17432.16051582</v>
      </c>
      <c r="F133">
        <v>277.64999999999998</v>
      </c>
      <c r="G133">
        <v>44.879737869627</v>
      </c>
      <c r="H133">
        <f>(Table2[[#This Row],[1Y Return vs Nifty]]-AVERAGE(Table2[1Y Return vs Nifty]))/_xlfn.STDEV.P(Table2[1Y Return vs Nifty])</f>
        <v>0.62382324603074824</v>
      </c>
      <c r="I133">
        <v>-4.0435287012027796</v>
      </c>
      <c r="J133">
        <f>(Table2[[#This Row],[1M Return vs Nifty]]-AVERAGE(Table2[1M Return vs Nifty]))/_xlfn.STDEV.P(Table2[1M Return vs Nifty])</f>
        <v>-0.2744123373251261</v>
      </c>
      <c r="K133">
        <v>-3.4197652277893198</v>
      </c>
      <c r="L133">
        <f>(Table2[[#This Row],[6M Return vs Nifty]]-AVERAGE(Table2[6M Return vs Nifty]))/_xlfn.STDEV.P(Table2[6M Return vs Nifty])</f>
        <v>-0.20039988496638134</v>
      </c>
      <c r="M133">
        <v>-5.5141534057867698</v>
      </c>
      <c r="N133">
        <f>(Table2[[#This Row],[1W Return vs Nifty]]-AVERAGE(Table2[1W Return vs Nifty]))/_xlfn.STDEV.P(Table2[1W Return vs Nifty])</f>
        <v>-1.0267946403409702</v>
      </c>
      <c r="O133">
        <v>296.24</v>
      </c>
      <c r="P133">
        <v>302.1674399547</v>
      </c>
      <c r="Q133">
        <v>278.80573620004498</v>
      </c>
      <c r="R133">
        <v>27.7295383127774</v>
      </c>
      <c r="S133" s="1">
        <f>(Table2[[#This Row],[Close Price]]-Table2[[#This Row],[20D EMA]])/Table2[[#This Row],[20D EMA]]</f>
        <v>-6.2753173102889651E-2</v>
      </c>
      <c r="T133" s="1">
        <f>(Table2[[#This Row],[Close Price]]-Table2[[#This Row],[50D EMA]])/Table2[[#This Row],[50D EMA]]</f>
        <v>-8.1138589777825176E-2</v>
      </c>
      <c r="U133" s="1">
        <f>(Table2[[#This Row],[Close Price]]-Table2[[#This Row],[200D EMA]])/Table2[[#This Row],[200D EMA]]</f>
        <v>-4.1453099774667115E-3</v>
      </c>
      <c r="V133">
        <v>1.02641090804908</v>
      </c>
      <c r="W133">
        <v>271.10000000000002</v>
      </c>
      <c r="X133">
        <v>279.95</v>
      </c>
      <c r="Y133">
        <v>271.10000000000002</v>
      </c>
      <c r="Z133">
        <v>279.95</v>
      </c>
      <c r="AA133">
        <v>271.10000000000002</v>
      </c>
      <c r="AB133">
        <v>321.89999999999998</v>
      </c>
      <c r="AC133" s="1">
        <f>(Table2[[#This Row],[Close Price]]/Table2[[#This Row],[Day Low]])-1</f>
        <v>2.4160826263371238E-2</v>
      </c>
      <c r="AD133" s="1">
        <f>(Table2[[#This Row],[Day High]]/Table2[[#This Row],[Close Price]])-1</f>
        <v>8.2838105528544315E-3</v>
      </c>
      <c r="AE133" s="1">
        <f>(Table2[[#This Row],[Close Price]]/Table2[[#This Row],[Current Week Low]])-1</f>
        <v>2.4160826263371238E-2</v>
      </c>
      <c r="AF133" s="1">
        <f>(Table2[[#This Row],[Current Week High]]/Table2[[#This Row],[Close Price]])-1</f>
        <v>8.2838105528544315E-3</v>
      </c>
      <c r="AG133" s="1">
        <f>(Table2[[#This Row],[Close Price]]/Table2[[#This Row],[Current Month Low]])-1</f>
        <v>2.4160826263371238E-2</v>
      </c>
      <c r="AH133" s="1">
        <f>(Table2[[#This Row],[Current Month High]]/Table2[[#This Row],[Close Price]])-1</f>
        <v>0.15937331172339286</v>
      </c>
      <c r="AI133">
        <v>31.280388978930301</v>
      </c>
      <c r="AJ133">
        <v>79.534432589718705</v>
      </c>
      <c r="AK133" t="str">
        <f>IF(AND(Table2[[#This Row],[20D EMA]]&gt;Table2[[#This Row],[50D EMA]],Table2[[#This Row],[50D EMA]]&gt;Table2[[#This Row],[200D EMA]]),"Uptrend","Downtrend/NoTrend")</f>
        <v>Downtrend/NoTrend</v>
      </c>
      <c r="AL133">
        <v>-0.03</v>
      </c>
      <c r="AM133" t="s">
        <v>3147</v>
      </c>
      <c r="AN133">
        <v>-5.01</v>
      </c>
      <c r="AO133" t="s">
        <v>3147</v>
      </c>
      <c r="AP133">
        <v>0.15573850837782499</v>
      </c>
      <c r="AQ133">
        <f>(Table2[[#This Row],[Sharpe Ratio]]-AVERAGE(Table2[Sharpe Ratio]))/_xlfn.STDEV.P(Table2[Sharpe Ratio])</f>
        <v>1.1641339915889666</v>
      </c>
      <c r="AR1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3">
        <f>_xlfn.RANK.AVG(Table2[[#This Row],[1Y Return vs Nifty Z-Score]],Table2[1Y Return vs Nifty Z-Score])</f>
        <v>144</v>
      </c>
      <c r="AT133">
        <f>_xlfn.RANK.AVG(Table2[[#This Row],[6M Return vs Nifty Z-Score]],Table2[6M Return vs Nifty Z-Score])</f>
        <v>372</v>
      </c>
      <c r="AU133">
        <f>_xlfn.RANK.AVG(Table2[[#This Row],[Sharpe Ratio Z-Score]],Table2[Sharpe Ratio Z-Score])</f>
        <v>87</v>
      </c>
      <c r="AV133">
        <f>(Table2[[#This Row],[Rank 1Y]]+Table2[[#This Row],[Rank 6M]]+Table2[[#This Row],[Rank Sharpe]])/3</f>
        <v>201</v>
      </c>
    </row>
    <row r="134" spans="1:48" x14ac:dyDescent="0.3">
      <c r="A134" t="s">
        <v>1074</v>
      </c>
      <c r="B134" t="s">
        <v>1075</v>
      </c>
      <c r="C134" t="s">
        <v>3108</v>
      </c>
      <c r="D134" t="s">
        <v>211</v>
      </c>
      <c r="E134">
        <v>11526.411829889999</v>
      </c>
      <c r="F134">
        <v>489.9</v>
      </c>
      <c r="G134">
        <v>26.156851243742398</v>
      </c>
      <c r="H134">
        <f>(Table2[[#This Row],[1Y Return vs Nifty]]-AVERAGE(Table2[1Y Return vs Nifty]))/_xlfn.STDEV.P(Table2[1Y Return vs Nifty])</f>
        <v>0.2355394899231559</v>
      </c>
      <c r="I134">
        <v>-0.40165729807967898</v>
      </c>
      <c r="J134">
        <f>(Table2[[#This Row],[1M Return vs Nifty]]-AVERAGE(Table2[1M Return vs Nifty]))/_xlfn.STDEV.P(Table2[1M Return vs Nifty])</f>
        <v>0.13801300125295998</v>
      </c>
      <c r="K134">
        <v>10.5234909666635</v>
      </c>
      <c r="L134">
        <f>(Table2[[#This Row],[6M Return vs Nifty]]-AVERAGE(Table2[6M Return vs Nifty]))/_xlfn.STDEV.P(Table2[6M Return vs Nifty])</f>
        <v>0.29502822748552232</v>
      </c>
      <c r="M134">
        <v>0.92321363725037298</v>
      </c>
      <c r="N134">
        <f>(Table2[[#This Row],[1W Return vs Nifty]]-AVERAGE(Table2[1W Return vs Nifty]))/_xlfn.STDEV.P(Table2[1W Return vs Nifty])</f>
        <v>0.50809796095448123</v>
      </c>
      <c r="O134">
        <v>510.63</v>
      </c>
      <c r="P134">
        <v>526.42813180910696</v>
      </c>
      <c r="Q134">
        <v>479.112424957744</v>
      </c>
      <c r="R134">
        <v>40.011034074717301</v>
      </c>
      <c r="S134" s="1">
        <f>(Table2[[#This Row],[Close Price]]-Table2[[#This Row],[20D EMA]])/Table2[[#This Row],[20D EMA]]</f>
        <v>-4.0596909699782656E-2</v>
      </c>
      <c r="T134" s="1">
        <f>(Table2[[#This Row],[Close Price]]-Table2[[#This Row],[50D EMA]])/Table2[[#This Row],[50D EMA]]</f>
        <v>-6.938863940187906E-2</v>
      </c>
      <c r="U134" s="1">
        <f>(Table2[[#This Row],[Close Price]]-Table2[[#This Row],[200D EMA]])/Table2[[#This Row],[200D EMA]]</f>
        <v>2.2515748872944396E-2</v>
      </c>
      <c r="V134">
        <v>0.38936129524950303</v>
      </c>
      <c r="W134">
        <v>477.5</v>
      </c>
      <c r="X134">
        <v>499.25</v>
      </c>
      <c r="Y134">
        <v>477.5</v>
      </c>
      <c r="Z134">
        <v>499.25</v>
      </c>
      <c r="AA134">
        <v>470.15</v>
      </c>
      <c r="AB134">
        <v>537.79999999999995</v>
      </c>
      <c r="AC134" s="1">
        <f>(Table2[[#This Row],[Close Price]]/Table2[[#This Row],[Day Low]])-1</f>
        <v>2.59685863874346E-2</v>
      </c>
      <c r="AD134" s="1">
        <f>(Table2[[#This Row],[Day High]]/Table2[[#This Row],[Close Price]])-1</f>
        <v>1.9085527658705859E-2</v>
      </c>
      <c r="AE134" s="1">
        <f>(Table2[[#This Row],[Close Price]]/Table2[[#This Row],[Current Week Low]])-1</f>
        <v>2.59685863874346E-2</v>
      </c>
      <c r="AF134" s="1">
        <f>(Table2[[#This Row],[Current Week High]]/Table2[[#This Row],[Close Price]])-1</f>
        <v>1.9085527658705859E-2</v>
      </c>
      <c r="AG134" s="1">
        <f>(Table2[[#This Row],[Close Price]]/Table2[[#This Row],[Current Month Low]])-1</f>
        <v>4.2007869828778022E-2</v>
      </c>
      <c r="AH134" s="1">
        <f>(Table2[[#This Row],[Current Month High]]/Table2[[#This Row],[Close Price]])-1</f>
        <v>9.7775056133904803E-2</v>
      </c>
      <c r="AI134">
        <v>33.088385384772401</v>
      </c>
      <c r="AJ134">
        <v>46.238805970149201</v>
      </c>
      <c r="AK134" t="str">
        <f>IF(AND(Table2[[#This Row],[20D EMA]]&gt;Table2[[#This Row],[50D EMA]],Table2[[#This Row],[50D EMA]]&gt;Table2[[#This Row],[200D EMA]]),"Uptrend","Downtrend/NoTrend")</f>
        <v>Downtrend/NoTrend</v>
      </c>
      <c r="AL134">
        <v>-0.05</v>
      </c>
      <c r="AM134" t="s">
        <v>3147</v>
      </c>
      <c r="AN134">
        <v>-3.19</v>
      </c>
      <c r="AO134" t="s">
        <v>3147</v>
      </c>
      <c r="AP134">
        <v>0.119127375260904</v>
      </c>
      <c r="AQ134">
        <f>(Table2[[#This Row],[Sharpe Ratio]]-AVERAGE(Table2[Sharpe Ratio]))/_xlfn.STDEV.P(Table2[Sharpe Ratio])</f>
        <v>0.73586241387391849</v>
      </c>
      <c r="AR1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4">
        <f>_xlfn.RANK.AVG(Table2[[#This Row],[1Y Return vs Nifty Z-Score]],Table2[1Y Return vs Nifty Z-Score])</f>
        <v>236</v>
      </c>
      <c r="AT134">
        <f>_xlfn.RANK.AVG(Table2[[#This Row],[6M Return vs Nifty Z-Score]],Table2[6M Return vs Nifty Z-Score])</f>
        <v>216</v>
      </c>
      <c r="AU134">
        <f>_xlfn.RANK.AVG(Table2[[#This Row],[Sharpe Ratio Z-Score]],Table2[Sharpe Ratio Z-Score])</f>
        <v>157</v>
      </c>
      <c r="AV134">
        <f>(Table2[[#This Row],[Rank 1Y]]+Table2[[#This Row],[Rank 6M]]+Table2[[#This Row],[Rank Sharpe]])/3</f>
        <v>203</v>
      </c>
    </row>
    <row r="135" spans="1:48" x14ac:dyDescent="0.3">
      <c r="A135" t="s">
        <v>720</v>
      </c>
      <c r="B135" t="s">
        <v>721</v>
      </c>
      <c r="C135" t="s">
        <v>3102</v>
      </c>
      <c r="D135" t="s">
        <v>204</v>
      </c>
      <c r="E135">
        <v>23278.918928849998</v>
      </c>
      <c r="F135">
        <v>807.3</v>
      </c>
      <c r="G135">
        <v>58.553188628151801</v>
      </c>
      <c r="H135">
        <f>(Table2[[#This Row],[1Y Return vs Nifty]]-AVERAGE(Table2[1Y Return vs Nifty]))/_xlfn.STDEV.P(Table2[1Y Return vs Nifty])</f>
        <v>0.907389499758537</v>
      </c>
      <c r="I135">
        <v>11.5209075020006</v>
      </c>
      <c r="J135">
        <f>(Table2[[#This Row],[1M Return vs Nifty]]-AVERAGE(Table2[1M Return vs Nifty]))/_xlfn.STDEV.P(Table2[1M Return vs Nifty])</f>
        <v>1.4881891277838266</v>
      </c>
      <c r="K135">
        <v>46.603094940580398</v>
      </c>
      <c r="L135">
        <f>(Table2[[#This Row],[6M Return vs Nifty]]-AVERAGE(Table2[6M Return vs Nifty]))/_xlfn.STDEV.P(Table2[6M Return vs Nifty])</f>
        <v>1.5769992280557605</v>
      </c>
      <c r="M135">
        <v>2.1168951071954498</v>
      </c>
      <c r="N135">
        <f>(Table2[[#This Row],[1W Return vs Nifty]]-AVERAGE(Table2[1W Return vs Nifty]))/_xlfn.STDEV.P(Table2[1W Return vs Nifty])</f>
        <v>0.7927132150285694</v>
      </c>
      <c r="O135">
        <v>784.41</v>
      </c>
      <c r="P135">
        <v>756.37222374224996</v>
      </c>
      <c r="Q135">
        <v>647.55911877048504</v>
      </c>
      <c r="R135">
        <v>58.737360292131001</v>
      </c>
      <c r="S135" s="1">
        <f>(Table2[[#This Row],[Close Price]]-Table2[[#This Row],[20D EMA]])/Table2[[#This Row],[20D EMA]]</f>
        <v>2.9181168011626558E-2</v>
      </c>
      <c r="T135" s="1">
        <f>(Table2[[#This Row],[Close Price]]-Table2[[#This Row],[50D EMA]])/Table2[[#This Row],[50D EMA]]</f>
        <v>6.7331632044574832E-2</v>
      </c>
      <c r="U135" s="1">
        <f>(Table2[[#This Row],[Close Price]]-Table2[[#This Row],[200D EMA]])/Table2[[#This Row],[200D EMA]]</f>
        <v>0.2466815408804891</v>
      </c>
      <c r="V135">
        <v>0.70078935389780295</v>
      </c>
      <c r="W135">
        <v>793</v>
      </c>
      <c r="X135">
        <v>819</v>
      </c>
      <c r="Y135">
        <v>793</v>
      </c>
      <c r="Z135">
        <v>819</v>
      </c>
      <c r="AA135">
        <v>776.2</v>
      </c>
      <c r="AB135">
        <v>838</v>
      </c>
      <c r="AC135" s="1">
        <f>(Table2[[#This Row],[Close Price]]/Table2[[#This Row],[Day Low]])-1</f>
        <v>1.8032786885245899E-2</v>
      </c>
      <c r="AD135" s="1">
        <f>(Table2[[#This Row],[Day High]]/Table2[[#This Row],[Close Price]])-1</f>
        <v>1.449275362318847E-2</v>
      </c>
      <c r="AE135" s="1">
        <f>(Table2[[#This Row],[Close Price]]/Table2[[#This Row],[Current Week Low]])-1</f>
        <v>1.8032786885245899E-2</v>
      </c>
      <c r="AF135" s="1">
        <f>(Table2[[#This Row],[Current Week High]]/Table2[[#This Row],[Close Price]])-1</f>
        <v>1.449275362318847E-2</v>
      </c>
      <c r="AG135" s="1">
        <f>(Table2[[#This Row],[Close Price]]/Table2[[#This Row],[Current Month Low]])-1</f>
        <v>4.0066993043029964E-2</v>
      </c>
      <c r="AH135" s="1">
        <f>(Table2[[#This Row],[Current Month High]]/Table2[[#This Row],[Close Price]])-1</f>
        <v>3.8027994549733712E-2</v>
      </c>
      <c r="AI135">
        <v>3.8027994549733699</v>
      </c>
      <c r="AJ135">
        <v>82.647058823529406</v>
      </c>
      <c r="AK135" t="str">
        <f>IF(AND(Table2[[#This Row],[20D EMA]]&gt;Table2[[#This Row],[50D EMA]],Table2[[#This Row],[50D EMA]]&gt;Table2[[#This Row],[200D EMA]]),"Uptrend","Downtrend/NoTrend")</f>
        <v>Uptrend</v>
      </c>
      <c r="AL135">
        <v>0.13</v>
      </c>
      <c r="AM135" t="s">
        <v>3148</v>
      </c>
      <c r="AN135">
        <v>4.7300000000000004</v>
      </c>
      <c r="AO135" t="s">
        <v>3148</v>
      </c>
      <c r="AP135">
        <v>1.6230287483548E-2</v>
      </c>
      <c r="AQ135">
        <f>(Table2[[#This Row],[Sharpe Ratio]]-AVERAGE(Table2[Sharpe Ratio]))/_xlfn.STDEV.P(Table2[Sharpe Ratio])</f>
        <v>-0.46781238045591506</v>
      </c>
      <c r="AR1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4.2974786901707782</v>
      </c>
      <c r="AS135">
        <f>_xlfn.RANK.AVG(Table2[[#This Row],[1Y Return vs Nifty Z-Score]],Table2[1Y Return vs Nifty Z-Score])</f>
        <v>104</v>
      </c>
      <c r="AT135">
        <f>_xlfn.RANK.AVG(Table2[[#This Row],[6M Return vs Nifty Z-Score]],Table2[6M Return vs Nifty Z-Score])</f>
        <v>47</v>
      </c>
      <c r="AU135">
        <f>_xlfn.RANK.AVG(Table2[[#This Row],[Sharpe Ratio Z-Score]],Table2[Sharpe Ratio Z-Score])</f>
        <v>460</v>
      </c>
      <c r="AV135">
        <f>(Table2[[#This Row],[Rank 1Y]]+Table2[[#This Row],[Rank 6M]]+Table2[[#This Row],[Rank Sharpe]])/3</f>
        <v>203.66666666666666</v>
      </c>
    </row>
    <row r="136" spans="1:48" x14ac:dyDescent="0.3">
      <c r="A136" t="s">
        <v>316</v>
      </c>
      <c r="B136" t="s">
        <v>317</v>
      </c>
      <c r="C136" t="s">
        <v>3102</v>
      </c>
      <c r="D136" t="s">
        <v>111</v>
      </c>
      <c r="E136">
        <v>78500.106935360003</v>
      </c>
      <c r="F136">
        <v>1719.85</v>
      </c>
      <c r="G136">
        <v>88.485290622649003</v>
      </c>
      <c r="H136">
        <f>(Table2[[#This Row],[1Y Return vs Nifty]]-AVERAGE(Table2[1Y Return vs Nifty]))/_xlfn.STDEV.P(Table2[1Y Return vs Nifty])</f>
        <v>1.5281350729625736</v>
      </c>
      <c r="I136">
        <v>8.0206388576375893</v>
      </c>
      <c r="J136">
        <f>(Table2[[#This Row],[1M Return vs Nifty]]-AVERAGE(Table2[1M Return vs Nifty]))/_xlfn.STDEV.P(Table2[1M Return vs Nifty])</f>
        <v>1.0917996562808765</v>
      </c>
      <c r="K136">
        <v>22.473801682996001</v>
      </c>
      <c r="L136">
        <f>(Table2[[#This Row],[6M Return vs Nifty]]-AVERAGE(Table2[6M Return vs Nifty]))/_xlfn.STDEV.P(Table2[6M Return vs Nifty])</f>
        <v>0.71964352529248554</v>
      </c>
      <c r="M136">
        <v>6.1329364477053598</v>
      </c>
      <c r="N136">
        <f>(Table2[[#This Row],[1W Return vs Nifty]]-AVERAGE(Table2[1W Return vs Nifty]))/_xlfn.STDEV.P(Table2[1W Return vs Nifty])</f>
        <v>1.7502774021930576</v>
      </c>
      <c r="O136">
        <v>1686.95</v>
      </c>
      <c r="P136">
        <v>1676.3634531852099</v>
      </c>
      <c r="Q136">
        <v>1422.64466470704</v>
      </c>
      <c r="R136">
        <v>56.9543844498277</v>
      </c>
      <c r="S136" s="1">
        <f>(Table2[[#This Row],[Close Price]]-Table2[[#This Row],[20D EMA]])/Table2[[#This Row],[20D EMA]]</f>
        <v>1.9502652716440833E-2</v>
      </c>
      <c r="T136" s="1">
        <f>(Table2[[#This Row],[Close Price]]-Table2[[#This Row],[50D EMA]])/Table2[[#This Row],[50D EMA]]</f>
        <v>2.594100147683516E-2</v>
      </c>
      <c r="U136" s="1">
        <f>(Table2[[#This Row],[Close Price]]-Table2[[#This Row],[200D EMA]])/Table2[[#This Row],[200D EMA]]</f>
        <v>0.20891044873398681</v>
      </c>
      <c r="V136">
        <v>0.84545472212798201</v>
      </c>
      <c r="W136">
        <v>1675.55</v>
      </c>
      <c r="X136">
        <v>1807.7</v>
      </c>
      <c r="Y136">
        <v>1675.55</v>
      </c>
      <c r="Z136">
        <v>1807.7</v>
      </c>
      <c r="AA136">
        <v>1596.6</v>
      </c>
      <c r="AB136">
        <v>1807.7</v>
      </c>
      <c r="AC136" s="1">
        <f>(Table2[[#This Row],[Close Price]]/Table2[[#This Row],[Day Low]])-1</f>
        <v>2.6439079705171453E-2</v>
      </c>
      <c r="AD136" s="1">
        <f>(Table2[[#This Row],[Day High]]/Table2[[#This Row],[Close Price]])-1</f>
        <v>5.1080036049655497E-2</v>
      </c>
      <c r="AE136" s="1">
        <f>(Table2[[#This Row],[Close Price]]/Table2[[#This Row],[Current Week Low]])-1</f>
        <v>2.6439079705171453E-2</v>
      </c>
      <c r="AF136" s="1">
        <f>(Table2[[#This Row],[Current Week High]]/Table2[[#This Row],[Close Price]])-1</f>
        <v>5.1080036049655497E-2</v>
      </c>
      <c r="AG136" s="1">
        <f>(Table2[[#This Row],[Close Price]]/Table2[[#This Row],[Current Month Low]])-1</f>
        <v>7.7195289991231375E-2</v>
      </c>
      <c r="AH136" s="1">
        <f>(Table2[[#This Row],[Current Month High]]/Table2[[#This Row],[Close Price]])-1</f>
        <v>5.1080036049655497E-2</v>
      </c>
      <c r="AI136">
        <v>14.3413669796784</v>
      </c>
      <c r="AJ136">
        <v>137.138917614615</v>
      </c>
      <c r="AK136" t="str">
        <f>IF(AND(Table2[[#This Row],[20D EMA]]&gt;Table2[[#This Row],[50D EMA]],Table2[[#This Row],[50D EMA]]&gt;Table2[[#This Row],[200D EMA]]),"Uptrend","Downtrend/NoTrend")</f>
        <v>Uptrend</v>
      </c>
      <c r="AL136">
        <v>0.02</v>
      </c>
      <c r="AM136" t="s">
        <v>3148</v>
      </c>
      <c r="AN136">
        <v>0.97</v>
      </c>
      <c r="AO136" t="s">
        <v>3148</v>
      </c>
      <c r="AP136">
        <v>3.1139139019444002E-2</v>
      </c>
      <c r="AQ136">
        <f>(Table2[[#This Row],[Sharpe Ratio]]-AVERAGE(Table2[Sharpe Ratio]))/_xlfn.STDEV.P(Table2[Sharpe Ratio])</f>
        <v>-0.29341085759655977</v>
      </c>
      <c r="AR1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4.7964447991324342</v>
      </c>
      <c r="AS136">
        <f>_xlfn.RANK.AVG(Table2[[#This Row],[1Y Return vs Nifty Z-Score]],Table2[1Y Return vs Nifty Z-Score])</f>
        <v>55</v>
      </c>
      <c r="AT136">
        <f>_xlfn.RANK.AVG(Table2[[#This Row],[6M Return vs Nifty Z-Score]],Table2[6M Return vs Nifty Z-Score])</f>
        <v>135</v>
      </c>
      <c r="AU136">
        <f>_xlfn.RANK.AVG(Table2[[#This Row],[Sharpe Ratio Z-Score]],Table2[Sharpe Ratio Z-Score])</f>
        <v>422</v>
      </c>
      <c r="AV136">
        <f>(Table2[[#This Row],[Rank 1Y]]+Table2[[#This Row],[Rank 6M]]+Table2[[#This Row],[Rank Sharpe]])/3</f>
        <v>204</v>
      </c>
    </row>
    <row r="137" spans="1:48" x14ac:dyDescent="0.3">
      <c r="A137" t="s">
        <v>958</v>
      </c>
      <c r="B137" t="s">
        <v>959</v>
      </c>
      <c r="C137" t="s">
        <v>3112</v>
      </c>
      <c r="D137" t="s">
        <v>719</v>
      </c>
      <c r="E137">
        <v>14697.944648864999</v>
      </c>
      <c r="F137">
        <v>3128.85</v>
      </c>
      <c r="G137">
        <v>20.451219101456601</v>
      </c>
      <c r="H137">
        <f>(Table2[[#This Row],[1Y Return vs Nifty]]-AVERAGE(Table2[1Y Return vs Nifty]))/_xlfn.STDEV.P(Table2[1Y Return vs Nifty])</f>
        <v>0.11721349012181563</v>
      </c>
      <c r="I137">
        <v>16.946846888428102</v>
      </c>
      <c r="J137">
        <f>(Table2[[#This Row],[1M Return vs Nifty]]-AVERAGE(Table2[1M Return vs Nifty]))/_xlfn.STDEV.P(Table2[1M Return vs Nifty])</f>
        <v>2.1026520345829258</v>
      </c>
      <c r="K137">
        <v>36.903616700463502</v>
      </c>
      <c r="L137">
        <f>(Table2[[#This Row],[6M Return vs Nifty]]-AVERAGE(Table2[6M Return vs Nifty]))/_xlfn.STDEV.P(Table2[6M Return vs Nifty])</f>
        <v>1.2323599178936764</v>
      </c>
      <c r="M137">
        <v>6.72836739899095</v>
      </c>
      <c r="N137">
        <f>(Table2[[#This Row],[1W Return vs Nifty]]-AVERAGE(Table2[1W Return vs Nifty]))/_xlfn.STDEV.P(Table2[1W Return vs Nifty])</f>
        <v>1.892248887677809</v>
      </c>
      <c r="O137">
        <v>3126.15</v>
      </c>
      <c r="P137">
        <v>2980.56466959504</v>
      </c>
      <c r="Q137">
        <v>2621.97318949994</v>
      </c>
      <c r="R137">
        <v>45.907130550139598</v>
      </c>
      <c r="S137" s="1">
        <f>(Table2[[#This Row],[Close Price]]-Table2[[#This Row],[20D EMA]])/Table2[[#This Row],[20D EMA]]</f>
        <v>8.6368216496323529E-4</v>
      </c>
      <c r="T137" s="1">
        <f>(Table2[[#This Row],[Close Price]]-Table2[[#This Row],[50D EMA]])/Table2[[#This Row],[50D EMA]]</f>
        <v>4.9750750895502974E-2</v>
      </c>
      <c r="U137" s="1">
        <f>(Table2[[#This Row],[Close Price]]-Table2[[#This Row],[200D EMA]])/Table2[[#This Row],[200D EMA]]</f>
        <v>0.19331883809106795</v>
      </c>
      <c r="V137">
        <v>1.6368220656132</v>
      </c>
      <c r="W137">
        <v>3113.25</v>
      </c>
      <c r="X137">
        <v>3399</v>
      </c>
      <c r="Y137">
        <v>3113.25</v>
      </c>
      <c r="Z137">
        <v>3399</v>
      </c>
      <c r="AA137">
        <v>2901</v>
      </c>
      <c r="AB137">
        <v>3443</v>
      </c>
      <c r="AC137" s="1">
        <f>(Table2[[#This Row],[Close Price]]/Table2[[#This Row],[Day Low]])-1</f>
        <v>5.0108407612623473E-3</v>
      </c>
      <c r="AD137" s="1">
        <f>(Table2[[#This Row],[Day High]]/Table2[[#This Row],[Close Price]])-1</f>
        <v>8.6341627115393837E-2</v>
      </c>
      <c r="AE137" s="1">
        <f>(Table2[[#This Row],[Close Price]]/Table2[[#This Row],[Current Week Low]])-1</f>
        <v>5.0108407612623473E-3</v>
      </c>
      <c r="AF137" s="1">
        <f>(Table2[[#This Row],[Current Week High]]/Table2[[#This Row],[Close Price]])-1</f>
        <v>8.6341627115393837E-2</v>
      </c>
      <c r="AG137" s="1">
        <f>(Table2[[#This Row],[Close Price]]/Table2[[#This Row],[Current Month Low]])-1</f>
        <v>7.8541882109617323E-2</v>
      </c>
      <c r="AH137" s="1">
        <f>(Table2[[#This Row],[Current Month High]]/Table2[[#This Row],[Close Price]])-1</f>
        <v>0.10040430190005911</v>
      </c>
      <c r="AI137">
        <v>10.0404301900059</v>
      </c>
      <c r="AJ137">
        <v>48.006149479659399</v>
      </c>
      <c r="AK137" t="str">
        <f>IF(AND(Table2[[#This Row],[20D EMA]]&gt;Table2[[#This Row],[50D EMA]],Table2[[#This Row],[50D EMA]]&gt;Table2[[#This Row],[200D EMA]]),"Uptrend","Downtrend/NoTrend")</f>
        <v>Uptrend</v>
      </c>
      <c r="AL137">
        <v>0.13</v>
      </c>
      <c r="AM137" t="s">
        <v>3148</v>
      </c>
      <c r="AN137">
        <v>4.83</v>
      </c>
      <c r="AO137" t="s">
        <v>3148</v>
      </c>
      <c r="AP137">
        <v>7.9661219057154994E-2</v>
      </c>
      <c r="AQ137">
        <f>(Table2[[#This Row],[Sharpe Ratio]]-AVERAGE(Table2[Sharpe Ratio]))/_xlfn.STDEV.P(Table2[Sharpe Ratio])</f>
        <v>0.27419320167692657</v>
      </c>
      <c r="AR1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5.6186675319531538</v>
      </c>
      <c r="AS137">
        <f>_xlfn.RANK.AVG(Table2[[#This Row],[1Y Return vs Nifty Z-Score]],Table2[1Y Return vs Nifty Z-Score])</f>
        <v>270</v>
      </c>
      <c r="AT137">
        <f>_xlfn.RANK.AVG(Table2[[#This Row],[6M Return vs Nifty Z-Score]],Table2[6M Return vs Nifty Z-Score])</f>
        <v>68</v>
      </c>
      <c r="AU137">
        <f>_xlfn.RANK.AVG(Table2[[#This Row],[Sharpe Ratio Z-Score]],Table2[Sharpe Ratio Z-Score])</f>
        <v>277</v>
      </c>
      <c r="AV137">
        <f>(Table2[[#This Row],[Rank 1Y]]+Table2[[#This Row],[Rank 6M]]+Table2[[#This Row],[Rank Sharpe]])/3</f>
        <v>205</v>
      </c>
    </row>
    <row r="138" spans="1:48" x14ac:dyDescent="0.3">
      <c r="A138" t="s">
        <v>554</v>
      </c>
      <c r="B138" t="s">
        <v>555</v>
      </c>
      <c r="C138" t="s">
        <v>3113</v>
      </c>
      <c r="D138" t="s">
        <v>313</v>
      </c>
      <c r="E138">
        <v>34238.648113099996</v>
      </c>
      <c r="F138">
        <v>1301.45</v>
      </c>
      <c r="G138">
        <v>122.176581306716</v>
      </c>
      <c r="H138">
        <f>(Table2[[#This Row],[1Y Return vs Nifty]]-AVERAGE(Table2[1Y Return vs Nifty]))/_xlfn.STDEV.P(Table2[1Y Return vs Nifty])</f>
        <v>2.2268404145222749</v>
      </c>
      <c r="I138">
        <v>-9.6350098564034496</v>
      </c>
      <c r="J138">
        <f>(Table2[[#This Row],[1M Return vs Nifty]]-AVERAGE(Table2[1M Return vs Nifty]))/_xlfn.STDEV.P(Table2[1M Return vs Nifty])</f>
        <v>-0.90762209498132629</v>
      </c>
      <c r="K138">
        <v>-15.802126665765799</v>
      </c>
      <c r="L138">
        <f>(Table2[[#This Row],[6M Return vs Nifty]]-AVERAGE(Table2[6M Return vs Nifty]))/_xlfn.STDEV.P(Table2[6M Return vs Nifty])</f>
        <v>-0.64036669539868929</v>
      </c>
      <c r="M138">
        <v>-3.84586631352414</v>
      </c>
      <c r="N138">
        <f>(Table2[[#This Row],[1W Return vs Nifty]]-AVERAGE(Table2[1W Return vs Nifty]))/_xlfn.STDEV.P(Table2[1W Return vs Nifty])</f>
        <v>-0.62901686914485944</v>
      </c>
      <c r="O138">
        <v>1446.87</v>
      </c>
      <c r="P138">
        <v>1607.5958670631101</v>
      </c>
      <c r="Q138">
        <v>1567.5860731929699</v>
      </c>
      <c r="R138">
        <v>22.7557160323523</v>
      </c>
      <c r="S138" s="1">
        <f>(Table2[[#This Row],[Close Price]]-Table2[[#This Row],[20D EMA]])/Table2[[#This Row],[20D EMA]]</f>
        <v>-0.10050661082198115</v>
      </c>
      <c r="T138" s="1">
        <f>(Table2[[#This Row],[Close Price]]-Table2[[#This Row],[50D EMA]])/Table2[[#This Row],[50D EMA]]</f>
        <v>-0.19043708268695836</v>
      </c>
      <c r="U138" s="1">
        <f>(Table2[[#This Row],[Close Price]]-Table2[[#This Row],[200D EMA]])/Table2[[#This Row],[200D EMA]]</f>
        <v>-0.16977445624461637</v>
      </c>
      <c r="V138">
        <v>0.31290414326287602</v>
      </c>
      <c r="W138">
        <v>1290.25</v>
      </c>
      <c r="X138">
        <v>1339.7</v>
      </c>
      <c r="Y138">
        <v>1290.25</v>
      </c>
      <c r="Z138">
        <v>1339.7</v>
      </c>
      <c r="AA138">
        <v>1290.25</v>
      </c>
      <c r="AB138">
        <v>1555</v>
      </c>
      <c r="AC138" s="1">
        <f>(Table2[[#This Row],[Close Price]]/Table2[[#This Row],[Day Low]])-1</f>
        <v>8.6804882774655923E-3</v>
      </c>
      <c r="AD138" s="1">
        <f>(Table2[[#This Row],[Day High]]/Table2[[#This Row],[Close Price]])-1</f>
        <v>2.9390295439701841E-2</v>
      </c>
      <c r="AE138" s="1">
        <f>(Table2[[#This Row],[Close Price]]/Table2[[#This Row],[Current Week Low]])-1</f>
        <v>8.6804882774655923E-3</v>
      </c>
      <c r="AF138" s="1">
        <f>(Table2[[#This Row],[Current Week High]]/Table2[[#This Row],[Close Price]])-1</f>
        <v>2.9390295439701841E-2</v>
      </c>
      <c r="AG138" s="1">
        <f>(Table2[[#This Row],[Close Price]]/Table2[[#This Row],[Current Month Low]])-1</f>
        <v>8.6804882774655923E-3</v>
      </c>
      <c r="AH138" s="1">
        <f>(Table2[[#This Row],[Current Month High]]/Table2[[#This Row],[Close Price]])-1</f>
        <v>0.19482116101271663</v>
      </c>
      <c r="AI138">
        <v>128.93311306619501</v>
      </c>
      <c r="AJ138">
        <v>144.12868129806699</v>
      </c>
      <c r="AK138" t="str">
        <f>IF(AND(Table2[[#This Row],[20D EMA]]&gt;Table2[[#This Row],[50D EMA]],Table2[[#This Row],[50D EMA]]&gt;Table2[[#This Row],[200D EMA]]),"Uptrend","Downtrend/NoTrend")</f>
        <v>Downtrend/NoTrend</v>
      </c>
      <c r="AL138">
        <v>-0.26</v>
      </c>
      <c r="AM138" t="s">
        <v>3147</v>
      </c>
      <c r="AN138">
        <v>-11.59</v>
      </c>
      <c r="AO138" t="s">
        <v>3147</v>
      </c>
      <c r="AP138">
        <v>0.183229503655815</v>
      </c>
      <c r="AQ138">
        <f>(Table2[[#This Row],[Sharpe Ratio]]-AVERAGE(Table2[Sharpe Ratio]))/_xlfn.STDEV.P(Table2[Sharpe Ratio])</f>
        <v>1.4857195563695378</v>
      </c>
      <c r="AR1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8">
        <f>_xlfn.RANK.AVG(Table2[[#This Row],[1Y Return vs Nifty Z-Score]],Table2[1Y Return vs Nifty Z-Score])</f>
        <v>28</v>
      </c>
      <c r="AT138">
        <f>_xlfn.RANK.AVG(Table2[[#This Row],[6M Return vs Nifty Z-Score]],Table2[6M Return vs Nifty Z-Score])</f>
        <v>541</v>
      </c>
      <c r="AU138">
        <f>_xlfn.RANK.AVG(Table2[[#This Row],[Sharpe Ratio Z-Score]],Table2[Sharpe Ratio Z-Score])</f>
        <v>47</v>
      </c>
      <c r="AV138">
        <f>(Table2[[#This Row],[Rank 1Y]]+Table2[[#This Row],[Rank 6M]]+Table2[[#This Row],[Rank Sharpe]])/3</f>
        <v>205.33333333333334</v>
      </c>
    </row>
    <row r="139" spans="1:48" x14ac:dyDescent="0.3">
      <c r="A139" t="s">
        <v>1264</v>
      </c>
      <c r="B139" t="s">
        <v>1265</v>
      </c>
      <c r="C139" t="s">
        <v>3108</v>
      </c>
      <c r="D139" t="s">
        <v>211</v>
      </c>
      <c r="E139">
        <v>8831.3289646399899</v>
      </c>
      <c r="F139">
        <v>2004.85</v>
      </c>
      <c r="G139">
        <v>57.160845961145299</v>
      </c>
      <c r="H139">
        <f>(Table2[[#This Row],[1Y Return vs Nifty]]-AVERAGE(Table2[1Y Return vs Nifty]))/_xlfn.STDEV.P(Table2[1Y Return vs Nifty])</f>
        <v>0.87851446294734736</v>
      </c>
      <c r="I139">
        <v>-4.16248188447467</v>
      </c>
      <c r="J139">
        <f>(Table2[[#This Row],[1M Return vs Nifty]]-AVERAGE(Table2[1M Return vs Nifty]))/_xlfn.STDEV.P(Table2[1M Return vs Nifty])</f>
        <v>-0.28788324320164321</v>
      </c>
      <c r="K139">
        <v>-6.2175139906960801</v>
      </c>
      <c r="L139">
        <f>(Table2[[#This Row],[6M Return vs Nifty]]-AVERAGE(Table2[6M Return vs Nifty]))/_xlfn.STDEV.P(Table2[6M Return vs Nifty])</f>
        <v>-0.29980875828773529</v>
      </c>
      <c r="M139">
        <v>4.2310084076514496</v>
      </c>
      <c r="N139">
        <f>(Table2[[#This Row],[1W Return vs Nifty]]-AVERAGE(Table2[1W Return vs Nifty]))/_xlfn.STDEV.P(Table2[1W Return vs Nifty])</f>
        <v>1.2967914882536524</v>
      </c>
      <c r="O139">
        <v>2054.64</v>
      </c>
      <c r="P139">
        <v>2083.3811505579702</v>
      </c>
      <c r="Q139">
        <v>1898.40796816478</v>
      </c>
      <c r="R139">
        <v>44.516844967900397</v>
      </c>
      <c r="S139" s="1">
        <f>(Table2[[#This Row],[Close Price]]-Table2[[#This Row],[20D EMA]])/Table2[[#This Row],[20D EMA]]</f>
        <v>-2.4232955651598317E-2</v>
      </c>
      <c r="T139" s="1">
        <f>(Table2[[#This Row],[Close Price]]-Table2[[#This Row],[50D EMA]])/Table2[[#This Row],[50D EMA]]</f>
        <v>-3.7694087103043089E-2</v>
      </c>
      <c r="U139" s="1">
        <f>(Table2[[#This Row],[Close Price]]-Table2[[#This Row],[200D EMA]])/Table2[[#This Row],[200D EMA]]</f>
        <v>5.6069102964269105E-2</v>
      </c>
      <c r="V139">
        <v>0.44928707226154002</v>
      </c>
      <c r="W139">
        <v>1968.95</v>
      </c>
      <c r="X139">
        <v>2053.1</v>
      </c>
      <c r="Y139">
        <v>1968.95</v>
      </c>
      <c r="Z139">
        <v>2053.1</v>
      </c>
      <c r="AA139">
        <v>1950.1</v>
      </c>
      <c r="AB139">
        <v>2170</v>
      </c>
      <c r="AC139" s="1">
        <f>(Table2[[#This Row],[Close Price]]/Table2[[#This Row],[Day Low]])-1</f>
        <v>1.8233068386703577E-2</v>
      </c>
      <c r="AD139" s="1">
        <f>(Table2[[#This Row],[Day High]]/Table2[[#This Row],[Close Price]])-1</f>
        <v>2.4066638401875506E-2</v>
      </c>
      <c r="AE139" s="1">
        <f>(Table2[[#This Row],[Close Price]]/Table2[[#This Row],[Current Week Low]])-1</f>
        <v>1.8233068386703577E-2</v>
      </c>
      <c r="AF139" s="1">
        <f>(Table2[[#This Row],[Current Week High]]/Table2[[#This Row],[Close Price]])-1</f>
        <v>2.4066638401875506E-2</v>
      </c>
      <c r="AG139" s="1">
        <f>(Table2[[#This Row],[Close Price]]/Table2[[#This Row],[Current Month Low]])-1</f>
        <v>2.8075483308548366E-2</v>
      </c>
      <c r="AH139" s="1">
        <f>(Table2[[#This Row],[Current Month High]]/Table2[[#This Row],[Close Price]])-1</f>
        <v>8.2375240042896092E-2</v>
      </c>
      <c r="AI139">
        <v>19.659824924557899</v>
      </c>
      <c r="AJ139">
        <v>101.89828801611201</v>
      </c>
      <c r="AK139" t="str">
        <f>IF(AND(Table2[[#This Row],[20D EMA]]&gt;Table2[[#This Row],[50D EMA]],Table2[[#This Row],[50D EMA]]&gt;Table2[[#This Row],[200D EMA]]),"Uptrend","Downtrend/NoTrend")</f>
        <v>Downtrend/NoTrend</v>
      </c>
      <c r="AL139">
        <v>0.08</v>
      </c>
      <c r="AM139" t="s">
        <v>3148</v>
      </c>
      <c r="AN139">
        <v>-1.79</v>
      </c>
      <c r="AO139" t="s">
        <v>3147</v>
      </c>
      <c r="AP139">
        <v>0.151189363028326</v>
      </c>
      <c r="AQ139">
        <f>(Table2[[#This Row],[Sharpe Ratio]]-AVERAGE(Table2[Sharpe Ratio]))/_xlfn.STDEV.P(Table2[Sharpe Ratio])</f>
        <v>1.11091876741486</v>
      </c>
      <c r="AR1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9">
        <f>_xlfn.RANK.AVG(Table2[[#This Row],[1Y Return vs Nifty Z-Score]],Table2[1Y Return vs Nifty Z-Score])</f>
        <v>111</v>
      </c>
      <c r="AT139">
        <f>_xlfn.RANK.AVG(Table2[[#This Row],[6M Return vs Nifty Z-Score]],Table2[6M Return vs Nifty Z-Score])</f>
        <v>412</v>
      </c>
      <c r="AU139">
        <f>_xlfn.RANK.AVG(Table2[[#This Row],[Sharpe Ratio Z-Score]],Table2[Sharpe Ratio Z-Score])</f>
        <v>93</v>
      </c>
      <c r="AV139">
        <f>(Table2[[#This Row],[Rank 1Y]]+Table2[[#This Row],[Rank 6M]]+Table2[[#This Row],[Rank Sharpe]])/3</f>
        <v>205.33333333333334</v>
      </c>
    </row>
    <row r="140" spans="1:48" x14ac:dyDescent="0.3">
      <c r="A140" t="s">
        <v>1657</v>
      </c>
      <c r="B140" t="s">
        <v>1658</v>
      </c>
      <c r="C140" t="s">
        <v>3100</v>
      </c>
      <c r="D140" t="s">
        <v>292</v>
      </c>
      <c r="E140">
        <v>5282.3069272749999</v>
      </c>
      <c r="F140">
        <v>1072.75</v>
      </c>
      <c r="G140">
        <v>56.956521410372403</v>
      </c>
      <c r="H140">
        <f>(Table2[[#This Row],[1Y Return vs Nifty]]-AVERAGE(Table2[1Y Return vs Nifty]))/_xlfn.STDEV.P(Table2[1Y Return vs Nifty])</f>
        <v>0.87427708728918296</v>
      </c>
      <c r="I140">
        <v>-10.281781766148599</v>
      </c>
      <c r="J140">
        <f>(Table2[[#This Row],[1M Return vs Nifty]]-AVERAGE(Table2[1M Return vs Nifty]))/_xlfn.STDEV.P(Table2[1M Return vs Nifty])</f>
        <v>-0.98086606609757454</v>
      </c>
      <c r="K140">
        <v>13.350198038177099</v>
      </c>
      <c r="L140">
        <f>(Table2[[#This Row],[6M Return vs Nifty]]-AVERAGE(Table2[6M Return vs Nifty]))/_xlfn.STDEV.P(Table2[6M Return vs Nifty])</f>
        <v>0.39546603981314615</v>
      </c>
      <c r="M140">
        <v>-6.0312157836525504</v>
      </c>
      <c r="N140">
        <f>(Table2[[#This Row],[1W Return vs Nifty]]-AVERAGE(Table2[1W Return vs Nifty]))/_xlfn.STDEV.P(Table2[1W Return vs Nifty])</f>
        <v>-1.1500803273133855</v>
      </c>
      <c r="O140">
        <v>1176.23</v>
      </c>
      <c r="P140">
        <v>1232.5170222613599</v>
      </c>
      <c r="Q140">
        <v>1110.3024303340601</v>
      </c>
      <c r="R140">
        <v>26.0337458999707</v>
      </c>
      <c r="S140" s="1">
        <f>(Table2[[#This Row],[Close Price]]-Table2[[#This Row],[20D EMA]])/Table2[[#This Row],[20D EMA]]</f>
        <v>-8.7975991090177952E-2</v>
      </c>
      <c r="T140" s="1">
        <f>(Table2[[#This Row],[Close Price]]-Table2[[#This Row],[50D EMA]])/Table2[[#This Row],[50D EMA]]</f>
        <v>-0.12962662533311503</v>
      </c>
      <c r="U140" s="1">
        <f>(Table2[[#This Row],[Close Price]]-Table2[[#This Row],[200D EMA]])/Table2[[#This Row],[200D EMA]]</f>
        <v>-3.3821803238565887E-2</v>
      </c>
      <c r="V140">
        <v>0.61992071613505995</v>
      </c>
      <c r="W140">
        <v>1056.0999999999999</v>
      </c>
      <c r="X140">
        <v>1102</v>
      </c>
      <c r="Y140">
        <v>1056.0999999999999</v>
      </c>
      <c r="Z140">
        <v>1102</v>
      </c>
      <c r="AA140">
        <v>1056.0999999999999</v>
      </c>
      <c r="AB140">
        <v>1280</v>
      </c>
      <c r="AC140" s="1">
        <f>(Table2[[#This Row],[Close Price]]/Table2[[#This Row],[Day Low]])-1</f>
        <v>1.5765552504497737E-2</v>
      </c>
      <c r="AD140" s="1">
        <f>(Table2[[#This Row],[Day High]]/Table2[[#This Row],[Close Price]])-1</f>
        <v>2.7266371475180629E-2</v>
      </c>
      <c r="AE140" s="1">
        <f>(Table2[[#This Row],[Close Price]]/Table2[[#This Row],[Current Week Low]])-1</f>
        <v>1.5765552504497737E-2</v>
      </c>
      <c r="AF140" s="1">
        <f>(Table2[[#This Row],[Current Week High]]/Table2[[#This Row],[Close Price]])-1</f>
        <v>2.7266371475180629E-2</v>
      </c>
      <c r="AG140" s="1">
        <f>(Table2[[#This Row],[Close Price]]/Table2[[#This Row],[Current Month Low]])-1</f>
        <v>1.5765552504497737E-2</v>
      </c>
      <c r="AH140" s="1">
        <f>(Table2[[#This Row],[Current Month High]]/Table2[[#This Row],[Close Price]])-1</f>
        <v>0.19319505942670712</v>
      </c>
      <c r="AI140">
        <v>41.090654859007202</v>
      </c>
      <c r="AJ140">
        <v>75.242995997712896</v>
      </c>
      <c r="AK140" t="str">
        <f>IF(AND(Table2[[#This Row],[20D EMA]]&gt;Table2[[#This Row],[50D EMA]],Table2[[#This Row],[50D EMA]]&gt;Table2[[#This Row],[200D EMA]]),"Uptrend","Downtrend/NoTrend")</f>
        <v>Downtrend/NoTrend</v>
      </c>
      <c r="AL140">
        <v>-0.12</v>
      </c>
      <c r="AM140" t="s">
        <v>3147</v>
      </c>
      <c r="AN140">
        <v>-7.4</v>
      </c>
      <c r="AO140" t="s">
        <v>3147</v>
      </c>
      <c r="AP140">
        <v>6.8283054252180994E-2</v>
      </c>
      <c r="AQ140">
        <f>(Table2[[#This Row],[Sharpe Ratio]]-AVERAGE(Table2[Sharpe Ratio]))/_xlfn.STDEV.P(Table2[Sharpe Ratio])</f>
        <v>0.1410931258894372</v>
      </c>
      <c r="AR1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0">
        <f>_xlfn.RANK.AVG(Table2[[#This Row],[1Y Return vs Nifty Z-Score]],Table2[1Y Return vs Nifty Z-Score])</f>
        <v>112</v>
      </c>
      <c r="AT140">
        <f>_xlfn.RANK.AVG(Table2[[#This Row],[6M Return vs Nifty Z-Score]],Table2[6M Return vs Nifty Z-Score])</f>
        <v>196</v>
      </c>
      <c r="AU140">
        <f>_xlfn.RANK.AVG(Table2[[#This Row],[Sharpe Ratio Z-Score]],Table2[Sharpe Ratio Z-Score])</f>
        <v>309</v>
      </c>
      <c r="AV140">
        <f>(Table2[[#This Row],[Rank 1Y]]+Table2[[#This Row],[Rank 6M]]+Table2[[#This Row],[Rank Sharpe]])/3</f>
        <v>205.66666666666666</v>
      </c>
    </row>
    <row r="141" spans="1:48" x14ac:dyDescent="0.3">
      <c r="A141" t="s">
        <v>852</v>
      </c>
      <c r="B141" t="s">
        <v>853</v>
      </c>
      <c r="C141" t="s">
        <v>3102</v>
      </c>
      <c r="D141" t="s">
        <v>24</v>
      </c>
      <c r="E141">
        <v>17128.158809279899</v>
      </c>
      <c r="F141">
        <v>212.82</v>
      </c>
      <c r="G141">
        <v>21.097299550133901</v>
      </c>
      <c r="H141">
        <f>(Table2[[#This Row],[1Y Return vs Nifty]]-AVERAGE(Table2[1Y Return vs Nifty]))/_xlfn.STDEV.P(Table2[1Y Return vs Nifty])</f>
        <v>0.13061220092815465</v>
      </c>
      <c r="I141">
        <v>5.05506712422416</v>
      </c>
      <c r="J141">
        <f>(Table2[[#This Row],[1M Return vs Nifty]]-AVERAGE(Table2[1M Return vs Nifty]))/_xlfn.STDEV.P(Table2[1M Return vs Nifty])</f>
        <v>0.75596217306228153</v>
      </c>
      <c r="K141">
        <v>2.6611226485014599</v>
      </c>
      <c r="L141">
        <f>(Table2[[#This Row],[6M Return vs Nifty]]-AVERAGE(Table2[6M Return vs Nifty]))/_xlfn.STDEV.P(Table2[6M Return vs Nifty])</f>
        <v>1.5664623966686612E-2</v>
      </c>
      <c r="M141">
        <v>-4.4004051567126101</v>
      </c>
      <c r="N141">
        <f>(Table2[[#This Row],[1W Return vs Nifty]]-AVERAGE(Table2[1W Return vs Nifty]))/_xlfn.STDEV.P(Table2[1W Return vs Nifty])</f>
        <v>-0.76123825124882993</v>
      </c>
      <c r="O141">
        <v>219.25</v>
      </c>
      <c r="P141">
        <v>217.10645135649699</v>
      </c>
      <c r="Q141">
        <v>199.91734153297301</v>
      </c>
      <c r="R141">
        <v>35.178524952191701</v>
      </c>
      <c r="S141" s="1">
        <f>(Table2[[#This Row],[Close Price]]-Table2[[#This Row],[20D EMA]])/Table2[[#This Row],[20D EMA]]</f>
        <v>-2.9327251995439028E-2</v>
      </c>
      <c r="T141" s="1">
        <f>(Table2[[#This Row],[Close Price]]-Table2[[#This Row],[50D EMA]])/Table2[[#This Row],[50D EMA]]</f>
        <v>-1.9743546678207557E-2</v>
      </c>
      <c r="U141" s="1">
        <f>(Table2[[#This Row],[Close Price]]-Table2[[#This Row],[200D EMA]])/Table2[[#This Row],[200D EMA]]</f>
        <v>6.4539966208478738E-2</v>
      </c>
      <c r="V141">
        <v>1.00495474532476</v>
      </c>
      <c r="W141">
        <v>208.82</v>
      </c>
      <c r="X141">
        <v>216.82</v>
      </c>
      <c r="Y141">
        <v>208.82</v>
      </c>
      <c r="Z141">
        <v>216.82</v>
      </c>
      <c r="AA141">
        <v>208.82</v>
      </c>
      <c r="AB141">
        <v>239.8</v>
      </c>
      <c r="AC141" s="1">
        <f>(Table2[[#This Row],[Close Price]]/Table2[[#This Row],[Day Low]])-1</f>
        <v>1.9155253328225319E-2</v>
      </c>
      <c r="AD141" s="1">
        <f>(Table2[[#This Row],[Day High]]/Table2[[#This Row],[Close Price]])-1</f>
        <v>1.8795226012592758E-2</v>
      </c>
      <c r="AE141" s="1">
        <f>(Table2[[#This Row],[Close Price]]/Table2[[#This Row],[Current Week Low]])-1</f>
        <v>1.9155253328225319E-2</v>
      </c>
      <c r="AF141" s="1">
        <f>(Table2[[#This Row],[Current Week High]]/Table2[[#This Row],[Close Price]])-1</f>
        <v>1.8795226012592758E-2</v>
      </c>
      <c r="AG141" s="1">
        <f>(Table2[[#This Row],[Close Price]]/Table2[[#This Row],[Current Month Low]])-1</f>
        <v>1.9155253328225319E-2</v>
      </c>
      <c r="AH141" s="1">
        <f>(Table2[[#This Row],[Current Month High]]/Table2[[#This Row],[Close Price]])-1</f>
        <v>0.1267737994549385</v>
      </c>
      <c r="AI141">
        <v>12.677379945493801</v>
      </c>
      <c r="AJ141">
        <v>43.554806070826302</v>
      </c>
      <c r="AK141" t="str">
        <f>IF(AND(Table2[[#This Row],[20D EMA]]&gt;Table2[[#This Row],[50D EMA]],Table2[[#This Row],[50D EMA]]&gt;Table2[[#This Row],[200D EMA]]),"Uptrend","Downtrend/NoTrend")</f>
        <v>Uptrend</v>
      </c>
      <c r="AL141">
        <v>-0.03</v>
      </c>
      <c r="AM141" t="s">
        <v>3147</v>
      </c>
      <c r="AN141">
        <v>-6.3</v>
      </c>
      <c r="AO141" t="s">
        <v>3147</v>
      </c>
      <c r="AP141">
        <v>0.185606743062252</v>
      </c>
      <c r="AQ141">
        <f>(Table2[[#This Row],[Sharpe Ratio]]-AVERAGE(Table2[Sharpe Ratio]))/_xlfn.STDEV.P(Table2[Sharpe Ratio])</f>
        <v>1.5135281485797203</v>
      </c>
      <c r="AR1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1.6545288952880131</v>
      </c>
      <c r="AS141">
        <f>_xlfn.RANK.AVG(Table2[[#This Row],[1Y Return vs Nifty Z-Score]],Table2[1Y Return vs Nifty Z-Score])</f>
        <v>268</v>
      </c>
      <c r="AT141">
        <f>_xlfn.RANK.AVG(Table2[[#This Row],[6M Return vs Nifty Z-Score]],Table2[6M Return vs Nifty Z-Score])</f>
        <v>305</v>
      </c>
      <c r="AU141">
        <f>_xlfn.RANK.AVG(Table2[[#This Row],[Sharpe Ratio Z-Score]],Table2[Sharpe Ratio Z-Score])</f>
        <v>45</v>
      </c>
      <c r="AV141">
        <f>(Table2[[#This Row],[Rank 1Y]]+Table2[[#This Row],[Rank 6M]]+Table2[[#This Row],[Rank Sharpe]])/3</f>
        <v>206</v>
      </c>
    </row>
    <row r="142" spans="1:48" x14ac:dyDescent="0.3">
      <c r="A142" t="s">
        <v>106</v>
      </c>
      <c r="B142" t="s">
        <v>107</v>
      </c>
      <c r="C142" t="s">
        <v>3113</v>
      </c>
      <c r="D142" t="s">
        <v>108</v>
      </c>
      <c r="E142">
        <v>236471.13773009999</v>
      </c>
      <c r="F142">
        <v>6640.2</v>
      </c>
      <c r="G142">
        <v>66.296826964568893</v>
      </c>
      <c r="H142">
        <f>(Table2[[#This Row],[1Y Return vs Nifty]]-AVERAGE(Table2[1Y Return vs Nifty]))/_xlfn.STDEV.P(Table2[1Y Return vs Nifty])</f>
        <v>1.0679806008682311</v>
      </c>
      <c r="I142">
        <v>-7.2366473701612701</v>
      </c>
      <c r="J142">
        <f>(Table2[[#This Row],[1M Return vs Nifty]]-AVERAGE(Table2[1M Return vs Nifty]))/_xlfn.STDEV.P(Table2[1M Return vs Nifty])</f>
        <v>-0.6360184739492476</v>
      </c>
      <c r="K142">
        <v>-10.6904170376646</v>
      </c>
      <c r="L142">
        <f>(Table2[[#This Row],[6M Return vs Nifty]]-AVERAGE(Table2[6M Return vs Nifty]))/_xlfn.STDEV.P(Table2[6M Return vs Nifty])</f>
        <v>-0.45873877311609346</v>
      </c>
      <c r="M142">
        <v>-2.4803169711706201</v>
      </c>
      <c r="N142">
        <f>(Table2[[#This Row],[1W Return vs Nifty]]-AVERAGE(Table2[1W Return vs Nifty]))/_xlfn.STDEV.P(Table2[1W Return vs Nifty])</f>
        <v>-0.3034223258681395</v>
      </c>
      <c r="O142">
        <v>6972.93</v>
      </c>
      <c r="P142">
        <v>7053.7203408611904</v>
      </c>
      <c r="Q142">
        <v>6379.3627568845004</v>
      </c>
      <c r="R142">
        <v>27.818954745308499</v>
      </c>
      <c r="S142" s="1">
        <f>(Table2[[#This Row],[Close Price]]-Table2[[#This Row],[20D EMA]])/Table2[[#This Row],[20D EMA]]</f>
        <v>-4.7717387095525192E-2</v>
      </c>
      <c r="T142" s="1">
        <f>(Table2[[#This Row],[Close Price]]-Table2[[#This Row],[50D EMA]])/Table2[[#This Row],[50D EMA]]</f>
        <v>-5.8624430921329067E-2</v>
      </c>
      <c r="U142" s="1">
        <f>(Table2[[#This Row],[Close Price]]-Table2[[#This Row],[200D EMA]])/Table2[[#This Row],[200D EMA]]</f>
        <v>4.0887664341396526E-2</v>
      </c>
      <c r="V142">
        <v>0.82325723428533404</v>
      </c>
      <c r="W142">
        <v>6612.1</v>
      </c>
      <c r="X142">
        <v>6836.35</v>
      </c>
      <c r="Y142">
        <v>6612.1</v>
      </c>
      <c r="Z142">
        <v>6836.35</v>
      </c>
      <c r="AA142">
        <v>6586.25</v>
      </c>
      <c r="AB142">
        <v>7227.4</v>
      </c>
      <c r="AC142" s="1">
        <f>(Table2[[#This Row],[Close Price]]/Table2[[#This Row],[Day Low]])-1</f>
        <v>4.2497844860178713E-3</v>
      </c>
      <c r="AD142" s="1">
        <f>(Table2[[#This Row],[Day High]]/Table2[[#This Row],[Close Price]])-1</f>
        <v>2.9539772898406813E-2</v>
      </c>
      <c r="AE142" s="1">
        <f>(Table2[[#This Row],[Close Price]]/Table2[[#This Row],[Current Week Low]])-1</f>
        <v>4.2497844860178713E-3</v>
      </c>
      <c r="AF142" s="1">
        <f>(Table2[[#This Row],[Current Week High]]/Table2[[#This Row],[Close Price]])-1</f>
        <v>2.9539772898406813E-2</v>
      </c>
      <c r="AG142" s="1">
        <f>(Table2[[#This Row],[Close Price]]/Table2[[#This Row],[Current Month Low]])-1</f>
        <v>8.19130764851006E-3</v>
      </c>
      <c r="AH142" s="1">
        <f>(Table2[[#This Row],[Current Month High]]/Table2[[#This Row],[Close Price]])-1</f>
        <v>8.843107135327255E-2</v>
      </c>
      <c r="AI142">
        <v>22.434565223939</v>
      </c>
      <c r="AJ142">
        <v>88.642045454545396</v>
      </c>
      <c r="AK142" t="str">
        <f>IF(AND(Table2[[#This Row],[20D EMA]]&gt;Table2[[#This Row],[50D EMA]],Table2[[#This Row],[50D EMA]]&gt;Table2[[#This Row],[200D EMA]]),"Uptrend","Downtrend/NoTrend")</f>
        <v>Downtrend/NoTrend</v>
      </c>
      <c r="AL142">
        <v>0.08</v>
      </c>
      <c r="AM142" t="s">
        <v>3148</v>
      </c>
      <c r="AN142">
        <v>-4.18</v>
      </c>
      <c r="AO142" t="s">
        <v>3147</v>
      </c>
      <c r="AP142">
        <v>0.16433436733149501</v>
      </c>
      <c r="AQ142">
        <f>(Table2[[#This Row],[Sharpe Ratio]]-AVERAGE(Table2[Sharpe Ratio]))/_xlfn.STDEV.P(Table2[Sharpe Ratio])</f>
        <v>1.2646870682759817</v>
      </c>
      <c r="AR1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2">
        <f>_xlfn.RANK.AVG(Table2[[#This Row],[1Y Return vs Nifty Z-Score]],Table2[1Y Return vs Nifty Z-Score])</f>
        <v>86</v>
      </c>
      <c r="AT142">
        <f>_xlfn.RANK.AVG(Table2[[#This Row],[6M Return vs Nifty Z-Score]],Table2[6M Return vs Nifty Z-Score])</f>
        <v>468</v>
      </c>
      <c r="AU142">
        <f>_xlfn.RANK.AVG(Table2[[#This Row],[Sharpe Ratio Z-Score]],Table2[Sharpe Ratio Z-Score])</f>
        <v>69</v>
      </c>
      <c r="AV142">
        <f>(Table2[[#This Row],[Rank 1Y]]+Table2[[#This Row],[Rank 6M]]+Table2[[#This Row],[Rank Sharpe]])/3</f>
        <v>207.66666666666666</v>
      </c>
    </row>
    <row r="143" spans="1:48" x14ac:dyDescent="0.3">
      <c r="A143" t="s">
        <v>290</v>
      </c>
      <c r="B143" t="s">
        <v>291</v>
      </c>
      <c r="C143" t="s">
        <v>3116</v>
      </c>
      <c r="D143" t="s">
        <v>292</v>
      </c>
      <c r="E143">
        <v>88014.2470952</v>
      </c>
      <c r="F143">
        <v>9726.4</v>
      </c>
      <c r="G143">
        <v>20.954484740637799</v>
      </c>
      <c r="H143">
        <f>(Table2[[#This Row],[1Y Return vs Nifty]]-AVERAGE(Table2[1Y Return vs Nifty]))/_xlfn.STDEV.P(Table2[1Y Return vs Nifty])</f>
        <v>0.12765044231865302</v>
      </c>
      <c r="I143">
        <v>-4.8481986983608598</v>
      </c>
      <c r="J143">
        <f>(Table2[[#This Row],[1M Return vs Nifty]]-AVERAGE(Table2[1M Return vs Nifty]))/_xlfn.STDEV.P(Table2[1M Return vs Nifty])</f>
        <v>-0.36553754722049903</v>
      </c>
      <c r="K143">
        <v>7.2636703847319097</v>
      </c>
      <c r="L143">
        <f>(Table2[[#This Row],[6M Return vs Nifty]]-AVERAGE(Table2[6M Return vs Nifty]))/_xlfn.STDEV.P(Table2[6M Return vs Nifty])</f>
        <v>0.17920113980131644</v>
      </c>
      <c r="M143">
        <v>0.93239148845095099</v>
      </c>
      <c r="N143">
        <f>(Table2[[#This Row],[1W Return vs Nifty]]-AVERAGE(Table2[1W Return vs Nifty]))/_xlfn.STDEV.P(Table2[1W Return vs Nifty])</f>
        <v>0.51028628046607338</v>
      </c>
      <c r="O143">
        <v>10277.23</v>
      </c>
      <c r="P143">
        <v>10576.8417810152</v>
      </c>
      <c r="Q143">
        <v>9546.1899260095506</v>
      </c>
      <c r="R143">
        <v>35.020472365151697</v>
      </c>
      <c r="S143" s="1">
        <f>(Table2[[#This Row],[Close Price]]-Table2[[#This Row],[20D EMA]])/Table2[[#This Row],[20D EMA]]</f>
        <v>-5.3597126852274392E-2</v>
      </c>
      <c r="T143" s="1">
        <f>(Table2[[#This Row],[Close Price]]-Table2[[#This Row],[50D EMA]])/Table2[[#This Row],[50D EMA]]</f>
        <v>-8.0406022763968452E-2</v>
      </c>
      <c r="U143" s="1">
        <f>(Table2[[#This Row],[Close Price]]-Table2[[#This Row],[200D EMA]])/Table2[[#This Row],[200D EMA]]</f>
        <v>1.8877696273300475E-2</v>
      </c>
      <c r="V143">
        <v>1.1586375127602699</v>
      </c>
      <c r="W143">
        <v>9659.0499999999993</v>
      </c>
      <c r="X143">
        <v>10242.1</v>
      </c>
      <c r="Y143">
        <v>9659.0499999999993</v>
      </c>
      <c r="Z143">
        <v>10242.1</v>
      </c>
      <c r="AA143">
        <v>9630.5499999999993</v>
      </c>
      <c r="AB143">
        <v>10533.6</v>
      </c>
      <c r="AC143" s="1">
        <f>(Table2[[#This Row],[Close Price]]/Table2[[#This Row],[Day Low]])-1</f>
        <v>6.9727354139381692E-3</v>
      </c>
      <c r="AD143" s="1">
        <f>(Table2[[#This Row],[Day High]]/Table2[[#This Row],[Close Price]])-1</f>
        <v>5.302064484290181E-2</v>
      </c>
      <c r="AE143" s="1">
        <f>(Table2[[#This Row],[Close Price]]/Table2[[#This Row],[Current Week Low]])-1</f>
        <v>6.9727354139381692E-3</v>
      </c>
      <c r="AF143" s="1">
        <f>(Table2[[#This Row],[Current Week High]]/Table2[[#This Row],[Close Price]])-1</f>
        <v>5.302064484290181E-2</v>
      </c>
      <c r="AG143" s="1">
        <f>(Table2[[#This Row],[Close Price]]/Table2[[#This Row],[Current Month Low]])-1</f>
        <v>9.952702597463281E-3</v>
      </c>
      <c r="AH143" s="1">
        <f>(Table2[[#This Row],[Current Month High]]/Table2[[#This Row],[Close Price]])-1</f>
        <v>8.2990623457805723E-2</v>
      </c>
      <c r="AI143">
        <v>36.720677743049798</v>
      </c>
      <c r="AJ143">
        <v>64.593398597138403</v>
      </c>
      <c r="AK143" t="str">
        <f>IF(AND(Table2[[#This Row],[20D EMA]]&gt;Table2[[#This Row],[50D EMA]],Table2[[#This Row],[50D EMA]]&gt;Table2[[#This Row],[200D EMA]]),"Uptrend","Downtrend/NoTrend")</f>
        <v>Downtrend/NoTrend</v>
      </c>
      <c r="AL143">
        <v>0.05</v>
      </c>
      <c r="AM143" t="s">
        <v>3148</v>
      </c>
      <c r="AN143">
        <v>-7.77</v>
      </c>
      <c r="AO143" t="s">
        <v>3147</v>
      </c>
      <c r="AP143">
        <v>0.14260824923231399</v>
      </c>
      <c r="AQ143">
        <f>(Table2[[#This Row],[Sharpe Ratio]]-AVERAGE(Table2[Sharpe Ratio]))/_xlfn.STDEV.P(Table2[Sharpe Ratio])</f>
        <v>1.0105381773841218</v>
      </c>
      <c r="AR1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3">
        <f>_xlfn.RANK.AVG(Table2[[#This Row],[1Y Return vs Nifty Z-Score]],Table2[1Y Return vs Nifty Z-Score])</f>
        <v>269</v>
      </c>
      <c r="AT143">
        <f>_xlfn.RANK.AVG(Table2[[#This Row],[6M Return vs Nifty Z-Score]],Table2[6M Return vs Nifty Z-Score])</f>
        <v>242</v>
      </c>
      <c r="AU143">
        <f>_xlfn.RANK.AVG(Table2[[#This Row],[Sharpe Ratio Z-Score]],Table2[Sharpe Ratio Z-Score])</f>
        <v>112</v>
      </c>
      <c r="AV143">
        <f>(Table2[[#This Row],[Rank 1Y]]+Table2[[#This Row],[Rank 6M]]+Table2[[#This Row],[Rank Sharpe]])/3</f>
        <v>207.66666666666666</v>
      </c>
    </row>
    <row r="144" spans="1:48" x14ac:dyDescent="0.3">
      <c r="A144" t="s">
        <v>1147</v>
      </c>
      <c r="B144" t="s">
        <v>1148</v>
      </c>
      <c r="C144" t="s">
        <v>3106</v>
      </c>
      <c r="D144" t="s">
        <v>253</v>
      </c>
      <c r="E144">
        <v>10355.82586311</v>
      </c>
      <c r="F144">
        <v>1009.05</v>
      </c>
      <c r="G144">
        <v>50.625252855633597</v>
      </c>
      <c r="H144">
        <f>(Table2[[#This Row],[1Y Return vs Nifty]]-AVERAGE(Table2[1Y Return vs Nifty]))/_xlfn.STDEV.P(Table2[1Y Return vs Nifty])</f>
        <v>0.74297635442242493</v>
      </c>
      <c r="I144">
        <v>9.7088743637256503</v>
      </c>
      <c r="J144">
        <f>(Table2[[#This Row],[1M Return vs Nifty]]-AVERAGE(Table2[1M Return vs Nifty]))/_xlfn.STDEV.P(Table2[1M Return vs Nifty])</f>
        <v>1.282984633213567</v>
      </c>
      <c r="K144">
        <v>24.268204386054201</v>
      </c>
      <c r="L144">
        <f>(Table2[[#This Row],[6M Return vs Nifty]]-AVERAGE(Table2[6M Return vs Nifty]))/_xlfn.STDEV.P(Table2[6M Return vs Nifty])</f>
        <v>0.78340177026458868</v>
      </c>
      <c r="M144">
        <v>-4.7033853252791298</v>
      </c>
      <c r="N144">
        <f>(Table2[[#This Row],[1W Return vs Nifty]]-AVERAGE(Table2[1W Return vs Nifty]))/_xlfn.STDEV.P(Table2[1W Return vs Nifty])</f>
        <v>-0.83347928022278039</v>
      </c>
      <c r="O144">
        <v>1005.97</v>
      </c>
      <c r="P144">
        <v>964.98546587229998</v>
      </c>
      <c r="Q144">
        <v>817.87097515282096</v>
      </c>
      <c r="R144">
        <v>48.230608125905498</v>
      </c>
      <c r="S144" s="1">
        <f>(Table2[[#This Row],[Close Price]]-Table2[[#This Row],[20D EMA]])/Table2[[#This Row],[20D EMA]]</f>
        <v>3.0617215225105391E-3</v>
      </c>
      <c r="T144" s="1">
        <f>(Table2[[#This Row],[Close Price]]-Table2[[#This Row],[50D EMA]])/Table2[[#This Row],[50D EMA]]</f>
        <v>4.5663417415170882E-2</v>
      </c>
      <c r="U144" s="1">
        <f>(Table2[[#This Row],[Close Price]]-Table2[[#This Row],[200D EMA]])/Table2[[#This Row],[200D EMA]]</f>
        <v>0.23375205949991901</v>
      </c>
      <c r="V144">
        <v>1.17225894997948</v>
      </c>
      <c r="W144">
        <v>1003.4</v>
      </c>
      <c r="X144">
        <v>1075.4000000000001</v>
      </c>
      <c r="Y144">
        <v>1003.4</v>
      </c>
      <c r="Z144">
        <v>1075.4000000000001</v>
      </c>
      <c r="AA144">
        <v>951.9</v>
      </c>
      <c r="AB144">
        <v>1138.6500000000001</v>
      </c>
      <c r="AC144" s="1">
        <f>(Table2[[#This Row],[Close Price]]/Table2[[#This Row],[Day Low]])-1</f>
        <v>5.6308550926849055E-3</v>
      </c>
      <c r="AD144" s="1">
        <f>(Table2[[#This Row],[Day High]]/Table2[[#This Row],[Close Price]])-1</f>
        <v>6.5754917992171036E-2</v>
      </c>
      <c r="AE144" s="1">
        <f>(Table2[[#This Row],[Close Price]]/Table2[[#This Row],[Current Week Low]])-1</f>
        <v>5.6308550926849055E-3</v>
      </c>
      <c r="AF144" s="1">
        <f>(Table2[[#This Row],[Current Week High]]/Table2[[#This Row],[Close Price]])-1</f>
        <v>6.5754917992171036E-2</v>
      </c>
      <c r="AG144" s="1">
        <f>(Table2[[#This Row],[Close Price]]/Table2[[#This Row],[Current Month Low]])-1</f>
        <v>6.0037819098644807E-2</v>
      </c>
      <c r="AH144" s="1">
        <f>(Table2[[#This Row],[Current Month High]]/Table2[[#This Row],[Close Price]])-1</f>
        <v>0.12843763936375807</v>
      </c>
      <c r="AI144">
        <v>12.843763936375799</v>
      </c>
      <c r="AJ144">
        <v>73.734504132231393</v>
      </c>
      <c r="AK144" t="str">
        <f>IF(AND(Table2[[#This Row],[20D EMA]]&gt;Table2[[#This Row],[50D EMA]],Table2[[#This Row],[50D EMA]]&gt;Table2[[#This Row],[200D EMA]]),"Uptrend","Downtrend/NoTrend")</f>
        <v>Uptrend</v>
      </c>
      <c r="AL144">
        <v>0.2</v>
      </c>
      <c r="AM144" t="s">
        <v>3148</v>
      </c>
      <c r="AN144">
        <v>5.15</v>
      </c>
      <c r="AO144" t="s">
        <v>3148</v>
      </c>
      <c r="AP144">
        <v>5.1132530119782998E-2</v>
      </c>
      <c r="AQ144">
        <f>(Table2[[#This Row],[Sharpe Ratio]]-AVERAGE(Table2[Sharpe Ratio]))/_xlfn.STDEV.P(Table2[Sharpe Ratio])</f>
        <v>-5.9531148845925544E-2</v>
      </c>
      <c r="AR1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1.9163523288318747</v>
      </c>
      <c r="AS144">
        <f>_xlfn.RANK.AVG(Table2[[#This Row],[1Y Return vs Nifty Z-Score]],Table2[1Y Return vs Nifty Z-Score])</f>
        <v>128</v>
      </c>
      <c r="AT144">
        <f>_xlfn.RANK.AVG(Table2[[#This Row],[6M Return vs Nifty Z-Score]],Table2[6M Return vs Nifty Z-Score])</f>
        <v>125</v>
      </c>
      <c r="AU144">
        <f>_xlfn.RANK.AVG(Table2[[#This Row],[Sharpe Ratio Z-Score]],Table2[Sharpe Ratio Z-Score])</f>
        <v>371</v>
      </c>
      <c r="AV144">
        <f>(Table2[[#This Row],[Rank 1Y]]+Table2[[#This Row],[Rank 6M]]+Table2[[#This Row],[Rank Sharpe]])/3</f>
        <v>208</v>
      </c>
    </row>
    <row r="145" spans="1:48" x14ac:dyDescent="0.3">
      <c r="A145" t="s">
        <v>1521</v>
      </c>
      <c r="B145" t="s">
        <v>1522</v>
      </c>
      <c r="C145" t="s">
        <v>3116</v>
      </c>
      <c r="D145" t="s">
        <v>163</v>
      </c>
      <c r="E145">
        <v>6370.6376812500002</v>
      </c>
      <c r="F145">
        <v>920.25</v>
      </c>
      <c r="G145">
        <v>83.207215603694806</v>
      </c>
      <c r="H145">
        <f>(Table2[[#This Row],[1Y Return vs Nifty]]-AVERAGE(Table2[1Y Return vs Nifty]))/_xlfn.STDEV.P(Table2[1Y Return vs Nifty])</f>
        <v>1.4186759476509947</v>
      </c>
      <c r="I145">
        <v>-7.2752429458005601</v>
      </c>
      <c r="J145">
        <f>(Table2[[#This Row],[1M Return vs Nifty]]-AVERAGE(Table2[1M Return vs Nifty]))/_xlfn.STDEV.P(Table2[1M Return vs Nifty])</f>
        <v>-0.64038924699109634</v>
      </c>
      <c r="K145">
        <v>15.8711769476353</v>
      </c>
      <c r="L145">
        <f>(Table2[[#This Row],[6M Return vs Nifty]]-AVERAGE(Table2[6M Return vs Nifty]))/_xlfn.STDEV.P(Table2[6M Return vs Nifty])</f>
        <v>0.48504079948376189</v>
      </c>
      <c r="M145">
        <v>-4.91106113502798</v>
      </c>
      <c r="N145">
        <f>(Table2[[#This Row],[1W Return vs Nifty]]-AVERAGE(Table2[1W Return vs Nifty]))/_xlfn.STDEV.P(Table2[1W Return vs Nifty])</f>
        <v>-0.88299642934919731</v>
      </c>
      <c r="O145">
        <v>990.12</v>
      </c>
      <c r="P145">
        <v>1001.32834681671</v>
      </c>
      <c r="Q145">
        <v>857.91880482548697</v>
      </c>
      <c r="R145">
        <v>33.016871833431502</v>
      </c>
      <c r="S145" s="1">
        <f>(Table2[[#This Row],[Close Price]]-Table2[[#This Row],[20D EMA]])/Table2[[#This Row],[20D EMA]]</f>
        <v>-7.056720397527573E-2</v>
      </c>
      <c r="T145" s="1">
        <f>(Table2[[#This Row],[Close Price]]-Table2[[#This Row],[50D EMA]])/Table2[[#This Row],[50D EMA]]</f>
        <v>-8.0970789526196379E-2</v>
      </c>
      <c r="U145" s="1">
        <f>(Table2[[#This Row],[Close Price]]-Table2[[#This Row],[200D EMA]])/Table2[[#This Row],[200D EMA]]</f>
        <v>7.265395608992635E-2</v>
      </c>
      <c r="V145">
        <v>0.53676002931018496</v>
      </c>
      <c r="W145">
        <v>904.15</v>
      </c>
      <c r="X145">
        <v>943.85</v>
      </c>
      <c r="Y145">
        <v>904.15</v>
      </c>
      <c r="Z145">
        <v>943.85</v>
      </c>
      <c r="AA145">
        <v>904.15</v>
      </c>
      <c r="AB145">
        <v>1078</v>
      </c>
      <c r="AC145" s="1">
        <f>(Table2[[#This Row],[Close Price]]/Table2[[#This Row],[Day Low]])-1</f>
        <v>1.7806779848476451E-2</v>
      </c>
      <c r="AD145" s="1">
        <f>(Table2[[#This Row],[Day High]]/Table2[[#This Row],[Close Price]])-1</f>
        <v>2.5645205107307723E-2</v>
      </c>
      <c r="AE145" s="1">
        <f>(Table2[[#This Row],[Close Price]]/Table2[[#This Row],[Current Week Low]])-1</f>
        <v>1.7806779848476451E-2</v>
      </c>
      <c r="AF145" s="1">
        <f>(Table2[[#This Row],[Current Week High]]/Table2[[#This Row],[Close Price]])-1</f>
        <v>2.5645205107307723E-2</v>
      </c>
      <c r="AG145" s="1">
        <f>(Table2[[#This Row],[Close Price]]/Table2[[#This Row],[Current Month Low]])-1</f>
        <v>1.7806779848476451E-2</v>
      </c>
      <c r="AH145" s="1">
        <f>(Table2[[#This Row],[Current Month High]]/Table2[[#This Row],[Close Price]])-1</f>
        <v>0.17142080956261885</v>
      </c>
      <c r="AI145">
        <v>34.142895952186898</v>
      </c>
      <c r="AJ145">
        <v>105.138207757467</v>
      </c>
      <c r="AK145" t="str">
        <f>IF(AND(Table2[[#This Row],[20D EMA]]&gt;Table2[[#This Row],[50D EMA]],Table2[[#This Row],[50D EMA]]&gt;Table2[[#This Row],[200D EMA]]),"Uptrend","Downtrend/NoTrend")</f>
        <v>Downtrend/NoTrend</v>
      </c>
      <c r="AL145">
        <v>0.03</v>
      </c>
      <c r="AM145" t="s">
        <v>3148</v>
      </c>
      <c r="AN145">
        <v>-7.88</v>
      </c>
      <c r="AO145" t="s">
        <v>3147</v>
      </c>
      <c r="AP145">
        <v>4.7003259589448003E-2</v>
      </c>
      <c r="AQ145">
        <f>(Table2[[#This Row],[Sharpe Ratio]]-AVERAGE(Table2[Sharpe Ratio]))/_xlfn.STDEV.P(Table2[Sharpe Ratio])</f>
        <v>-0.10783473997464363</v>
      </c>
      <c r="AR1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5">
        <f>_xlfn.RANK.AVG(Table2[[#This Row],[1Y Return vs Nifty Z-Score]],Table2[1Y Return vs Nifty Z-Score])</f>
        <v>62</v>
      </c>
      <c r="AT145">
        <f>_xlfn.RANK.AVG(Table2[[#This Row],[6M Return vs Nifty Z-Score]],Table2[6M Return vs Nifty Z-Score])</f>
        <v>179</v>
      </c>
      <c r="AU145">
        <f>_xlfn.RANK.AVG(Table2[[#This Row],[Sharpe Ratio Z-Score]],Table2[Sharpe Ratio Z-Score])</f>
        <v>384</v>
      </c>
      <c r="AV145">
        <f>(Table2[[#This Row],[Rank 1Y]]+Table2[[#This Row],[Rank 6M]]+Table2[[#This Row],[Rank Sharpe]])/3</f>
        <v>208.33333333333334</v>
      </c>
    </row>
    <row r="146" spans="1:48" x14ac:dyDescent="0.3">
      <c r="A146" t="s">
        <v>398</v>
      </c>
      <c r="B146" t="s">
        <v>399</v>
      </c>
      <c r="C146" t="s">
        <v>3113</v>
      </c>
      <c r="D146" t="s">
        <v>268</v>
      </c>
      <c r="E146">
        <v>54733.963146150003</v>
      </c>
      <c r="F146">
        <v>4859.45</v>
      </c>
      <c r="G146">
        <v>60.624825130587197</v>
      </c>
      <c r="H146">
        <f>(Table2[[#This Row],[1Y Return vs Nifty]]-AVERAGE(Table2[1Y Return vs Nifty]))/_xlfn.STDEV.P(Table2[1Y Return vs Nifty])</f>
        <v>0.9503520417280612</v>
      </c>
      <c r="I146">
        <v>4.7200292674973197</v>
      </c>
      <c r="J146">
        <f>(Table2[[#This Row],[1M Return vs Nifty]]-AVERAGE(Table2[1M Return vs Nifty]))/_xlfn.STDEV.P(Table2[1M Return vs Nifty])</f>
        <v>0.71802066272269394</v>
      </c>
      <c r="K146">
        <v>-3.8225060867996201</v>
      </c>
      <c r="L146">
        <f>(Table2[[#This Row],[6M Return vs Nifty]]-AVERAGE(Table2[6M Return vs Nifty]))/_xlfn.STDEV.P(Table2[6M Return vs Nifty])</f>
        <v>-0.21470996726022254</v>
      </c>
      <c r="M146">
        <v>0.96156079475567702</v>
      </c>
      <c r="N146">
        <f>(Table2[[#This Row],[1W Return vs Nifty]]-AVERAGE(Table2[1W Return vs Nifty]))/_xlfn.STDEV.P(Table2[1W Return vs Nifty])</f>
        <v>0.5172412594400424</v>
      </c>
      <c r="O146">
        <v>5053.67</v>
      </c>
      <c r="P146">
        <v>5015.6304861444396</v>
      </c>
      <c r="Q146">
        <v>4546.21925000592</v>
      </c>
      <c r="R146">
        <v>36.375353737532997</v>
      </c>
      <c r="S146" s="1">
        <f>(Table2[[#This Row],[Close Price]]-Table2[[#This Row],[20D EMA]])/Table2[[#This Row],[20D EMA]]</f>
        <v>-3.8431476530917184E-2</v>
      </c>
      <c r="T146" s="1">
        <f>(Table2[[#This Row],[Close Price]]-Table2[[#This Row],[50D EMA]])/Table2[[#This Row],[50D EMA]]</f>
        <v>-3.1138754454875548E-2</v>
      </c>
      <c r="U146" s="1">
        <f>(Table2[[#This Row],[Close Price]]-Table2[[#This Row],[200D EMA]])/Table2[[#This Row],[200D EMA]]</f>
        <v>6.8899173746112652E-2</v>
      </c>
      <c r="V146">
        <v>0.64487636538520798</v>
      </c>
      <c r="W146">
        <v>4780</v>
      </c>
      <c r="X146">
        <v>5165.7</v>
      </c>
      <c r="Y146">
        <v>4780</v>
      </c>
      <c r="Z146">
        <v>5165.7</v>
      </c>
      <c r="AA146">
        <v>4780</v>
      </c>
      <c r="AB146">
        <v>5355</v>
      </c>
      <c r="AC146" s="1">
        <f>(Table2[[#This Row],[Close Price]]/Table2[[#This Row],[Day Low]])-1</f>
        <v>1.6621338912133909E-2</v>
      </c>
      <c r="AD146" s="1">
        <f>(Table2[[#This Row],[Day High]]/Table2[[#This Row],[Close Price]])-1</f>
        <v>6.302153535893984E-2</v>
      </c>
      <c r="AE146" s="1">
        <f>(Table2[[#This Row],[Close Price]]/Table2[[#This Row],[Current Week Low]])-1</f>
        <v>1.6621338912133909E-2</v>
      </c>
      <c r="AF146" s="1">
        <f>(Table2[[#This Row],[Current Week High]]/Table2[[#This Row],[Close Price]])-1</f>
        <v>6.302153535893984E-2</v>
      </c>
      <c r="AG146" s="1">
        <f>(Table2[[#This Row],[Close Price]]/Table2[[#This Row],[Current Month Low]])-1</f>
        <v>1.6621338912133909E-2</v>
      </c>
      <c r="AH146" s="1">
        <f>(Table2[[#This Row],[Current Month High]]/Table2[[#This Row],[Close Price]])-1</f>
        <v>0.10197656113346154</v>
      </c>
      <c r="AI146">
        <v>20.177180545123399</v>
      </c>
      <c r="AJ146">
        <v>94.358564143585596</v>
      </c>
      <c r="AK146" t="str">
        <f>IF(AND(Table2[[#This Row],[20D EMA]]&gt;Table2[[#This Row],[50D EMA]],Table2[[#This Row],[50D EMA]]&gt;Table2[[#This Row],[200D EMA]]),"Uptrend","Downtrend/NoTrend")</f>
        <v>Uptrend</v>
      </c>
      <c r="AL146">
        <v>0.24</v>
      </c>
      <c r="AM146" t="s">
        <v>3148</v>
      </c>
      <c r="AN146">
        <v>-2.38</v>
      </c>
      <c r="AO146" t="s">
        <v>3147</v>
      </c>
      <c r="AP146">
        <v>0.119750802221838</v>
      </c>
      <c r="AQ146">
        <f>(Table2[[#This Row],[Sharpe Ratio]]-AVERAGE(Table2[Sharpe Ratio]))/_xlfn.STDEV.P(Table2[Sharpe Ratio])</f>
        <v>0.74315516953096483</v>
      </c>
      <c r="AR1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2.7140591661615403</v>
      </c>
      <c r="AS146">
        <f>_xlfn.RANK.AVG(Table2[[#This Row],[1Y Return vs Nifty Z-Score]],Table2[1Y Return vs Nifty Z-Score])</f>
        <v>100</v>
      </c>
      <c r="AT146">
        <f>_xlfn.RANK.AVG(Table2[[#This Row],[6M Return vs Nifty Z-Score]],Table2[6M Return vs Nifty Z-Score])</f>
        <v>375</v>
      </c>
      <c r="AU146">
        <f>_xlfn.RANK.AVG(Table2[[#This Row],[Sharpe Ratio Z-Score]],Table2[Sharpe Ratio Z-Score])</f>
        <v>153</v>
      </c>
      <c r="AV146">
        <f>(Table2[[#This Row],[Rank 1Y]]+Table2[[#This Row],[Rank 6M]]+Table2[[#This Row],[Rank Sharpe]])/3</f>
        <v>209.33333333333334</v>
      </c>
    </row>
    <row r="147" spans="1:48" x14ac:dyDescent="0.3">
      <c r="A147" t="s">
        <v>55</v>
      </c>
      <c r="B147" t="s">
        <v>56</v>
      </c>
      <c r="C147" t="s">
        <v>3107</v>
      </c>
      <c r="D147" t="s">
        <v>57</v>
      </c>
      <c r="E147">
        <v>355576.74713377998</v>
      </c>
      <c r="F147">
        <v>366.7</v>
      </c>
      <c r="G147">
        <v>29.513865178205801</v>
      </c>
      <c r="H147">
        <f>(Table2[[#This Row],[1Y Return vs Nifty]]-AVERAGE(Table2[1Y Return vs Nifty]))/_xlfn.STDEV.P(Table2[1Y Return vs Nifty])</f>
        <v>0.30515877490974064</v>
      </c>
      <c r="I147">
        <v>-5.3045432973503202</v>
      </c>
      <c r="J147">
        <f>(Table2[[#This Row],[1M Return vs Nifty]]-AVERAGE(Table2[1M Return vs Nifty]))/_xlfn.STDEV.P(Table2[1M Return vs Nifty])</f>
        <v>-0.41721649326596089</v>
      </c>
      <c r="K147">
        <v>-2.5372445432884501</v>
      </c>
      <c r="L147">
        <f>(Table2[[#This Row],[6M Return vs Nifty]]-AVERAGE(Table2[6M Return vs Nifty]))/_xlfn.STDEV.P(Table2[6M Return vs Nifty])</f>
        <v>-0.16904239208061095</v>
      </c>
      <c r="M147">
        <v>-3.48861768651205</v>
      </c>
      <c r="N147">
        <f>(Table2[[#This Row],[1W Return vs Nifty]]-AVERAGE(Table2[1W Return vs Nifty]))/_xlfn.STDEV.P(Table2[1W Return vs Nifty])</f>
        <v>-0.54383634879268905</v>
      </c>
      <c r="O147">
        <v>397.16</v>
      </c>
      <c r="P147">
        <v>405.10312973036503</v>
      </c>
      <c r="Q147">
        <v>370.91141268607601</v>
      </c>
      <c r="R147">
        <v>17.261721669150099</v>
      </c>
      <c r="S147" s="1">
        <f>(Table2[[#This Row],[Close Price]]-Table2[[#This Row],[20D EMA]])/Table2[[#This Row],[20D EMA]]</f>
        <v>-7.669453117131643E-2</v>
      </c>
      <c r="T147" s="1">
        <f>(Table2[[#This Row],[Close Price]]-Table2[[#This Row],[50D EMA]])/Table2[[#This Row],[50D EMA]]</f>
        <v>-9.4798402954640218E-2</v>
      </c>
      <c r="U147" s="1">
        <f>(Table2[[#This Row],[Close Price]]-Table2[[#This Row],[200D EMA]])/Table2[[#This Row],[200D EMA]]</f>
        <v>-1.1354227834559465E-2</v>
      </c>
      <c r="V147">
        <v>0.79317501232603504</v>
      </c>
      <c r="W147">
        <v>362.65</v>
      </c>
      <c r="X147">
        <v>380</v>
      </c>
      <c r="Y147">
        <v>362.65</v>
      </c>
      <c r="Z147">
        <v>380</v>
      </c>
      <c r="AA147">
        <v>362.65</v>
      </c>
      <c r="AB147">
        <v>415.45</v>
      </c>
      <c r="AC147" s="1">
        <f>(Table2[[#This Row],[Close Price]]/Table2[[#This Row],[Day Low]])-1</f>
        <v>1.1167792637529317E-2</v>
      </c>
      <c r="AD147" s="1">
        <f>(Table2[[#This Row],[Day High]]/Table2[[#This Row],[Close Price]])-1</f>
        <v>3.62694300518136E-2</v>
      </c>
      <c r="AE147" s="1">
        <f>(Table2[[#This Row],[Close Price]]/Table2[[#This Row],[Current Week Low]])-1</f>
        <v>1.1167792637529317E-2</v>
      </c>
      <c r="AF147" s="1">
        <f>(Table2[[#This Row],[Current Week High]]/Table2[[#This Row],[Close Price]])-1</f>
        <v>3.62694300518136E-2</v>
      </c>
      <c r="AG147" s="1">
        <f>(Table2[[#This Row],[Close Price]]/Table2[[#This Row],[Current Month Low]])-1</f>
        <v>1.1167792637529317E-2</v>
      </c>
      <c r="AH147" s="1">
        <f>(Table2[[#This Row],[Current Month High]]/Table2[[#This Row],[Close Price]])-1</f>
        <v>0.13294245977638397</v>
      </c>
      <c r="AI147">
        <v>22.2934278701936</v>
      </c>
      <c r="AJ147">
        <v>48.281439547108697</v>
      </c>
      <c r="AK147" t="str">
        <f>IF(AND(Table2[[#This Row],[20D EMA]]&gt;Table2[[#This Row],[50D EMA]],Table2[[#This Row],[50D EMA]]&gt;Table2[[#This Row],[200D EMA]]),"Uptrend","Downtrend/NoTrend")</f>
        <v>Downtrend/NoTrend</v>
      </c>
      <c r="AL147">
        <v>0.06</v>
      </c>
      <c r="AM147" t="s">
        <v>3148</v>
      </c>
      <c r="AN147">
        <v>-10.23</v>
      </c>
      <c r="AO147" t="s">
        <v>3147</v>
      </c>
      <c r="AP147">
        <v>0.17261940945364901</v>
      </c>
      <c r="AQ147">
        <f>(Table2[[#This Row],[Sharpe Ratio]]-AVERAGE(Table2[Sharpe Ratio]))/_xlfn.STDEV.P(Table2[Sharpe Ratio])</f>
        <v>1.3616042560002424</v>
      </c>
      <c r="AR1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7">
        <f>_xlfn.RANK.AVG(Table2[[#This Row],[1Y Return vs Nifty Z-Score]],Table2[1Y Return vs Nifty Z-Score])</f>
        <v>209</v>
      </c>
      <c r="AT147">
        <f>_xlfn.RANK.AVG(Table2[[#This Row],[6M Return vs Nifty Z-Score]],Table2[6M Return vs Nifty Z-Score])</f>
        <v>363</v>
      </c>
      <c r="AU147">
        <f>_xlfn.RANK.AVG(Table2[[#This Row],[Sharpe Ratio Z-Score]],Table2[Sharpe Ratio Z-Score])</f>
        <v>59</v>
      </c>
      <c r="AV147">
        <f>(Table2[[#This Row],[Rank 1Y]]+Table2[[#This Row],[Rank 6M]]+Table2[[#This Row],[Rank Sharpe]])/3</f>
        <v>210.33333333333334</v>
      </c>
    </row>
    <row r="148" spans="1:48" x14ac:dyDescent="0.3">
      <c r="A148" t="s">
        <v>868</v>
      </c>
      <c r="B148" t="s">
        <v>869</v>
      </c>
      <c r="C148" t="s">
        <v>3109</v>
      </c>
      <c r="D148" t="s">
        <v>114</v>
      </c>
      <c r="E148">
        <v>16633.992574619999</v>
      </c>
      <c r="F148">
        <v>911.7</v>
      </c>
      <c r="G148">
        <v>31.881095430195099</v>
      </c>
      <c r="H148">
        <f>(Table2[[#This Row],[1Y Return vs Nifty]]-AVERAGE(Table2[1Y Return vs Nifty]))/_xlfn.STDEV.P(Table2[1Y Return vs Nifty])</f>
        <v>0.35425147477917113</v>
      </c>
      <c r="I148">
        <v>-6.7631496925877199</v>
      </c>
      <c r="J148">
        <f>(Table2[[#This Row],[1M Return vs Nifty]]-AVERAGE(Table2[1M Return vs Nifty]))/_xlfn.STDEV.P(Table2[1M Return vs Nifty])</f>
        <v>-0.58239701992927762</v>
      </c>
      <c r="K148">
        <v>-6.6859320434449296</v>
      </c>
      <c r="L148">
        <f>(Table2[[#This Row],[6M Return vs Nifty]]-AVERAGE(Table2[6M Return vs Nifty]))/_xlfn.STDEV.P(Table2[6M Return vs Nifty])</f>
        <v>-0.31645246535840399</v>
      </c>
      <c r="M148">
        <v>-6.6430240939592302</v>
      </c>
      <c r="N148">
        <f>(Table2[[#This Row],[1W Return vs Nifty]]-AVERAGE(Table2[1W Return vs Nifty]))/_xlfn.STDEV.P(Table2[1W Return vs Nifty])</f>
        <v>-1.2959567458277703</v>
      </c>
      <c r="O148">
        <v>1023.25</v>
      </c>
      <c r="P148">
        <v>1034.6634927949699</v>
      </c>
      <c r="Q148">
        <v>929.90280626687399</v>
      </c>
      <c r="R148">
        <v>18.711553243909702</v>
      </c>
      <c r="S148" s="1">
        <f>(Table2[[#This Row],[Close Price]]-Table2[[#This Row],[20D EMA]])/Table2[[#This Row],[20D EMA]]</f>
        <v>-0.1090153921329098</v>
      </c>
      <c r="T148" s="1">
        <f>(Table2[[#This Row],[Close Price]]-Table2[[#This Row],[50D EMA]])/Table2[[#This Row],[50D EMA]]</f>
        <v>-0.11884394651134796</v>
      </c>
      <c r="U148" s="1">
        <f>(Table2[[#This Row],[Close Price]]-Table2[[#This Row],[200D EMA]])/Table2[[#This Row],[200D EMA]]</f>
        <v>-1.9574955731072288E-2</v>
      </c>
      <c r="V148">
        <v>0.55631667810242502</v>
      </c>
      <c r="W148">
        <v>905</v>
      </c>
      <c r="X148">
        <v>953.35</v>
      </c>
      <c r="Y148">
        <v>905</v>
      </c>
      <c r="Z148">
        <v>953.35</v>
      </c>
      <c r="AA148">
        <v>905</v>
      </c>
      <c r="AB148">
        <v>1123.45</v>
      </c>
      <c r="AC148" s="1">
        <f>(Table2[[#This Row],[Close Price]]/Table2[[#This Row],[Day Low]])-1</f>
        <v>7.4033149171270907E-3</v>
      </c>
      <c r="AD148" s="1">
        <f>(Table2[[#This Row],[Day High]]/Table2[[#This Row],[Close Price]])-1</f>
        <v>4.5683887243610721E-2</v>
      </c>
      <c r="AE148" s="1">
        <f>(Table2[[#This Row],[Close Price]]/Table2[[#This Row],[Current Week Low]])-1</f>
        <v>7.4033149171270907E-3</v>
      </c>
      <c r="AF148" s="1">
        <f>(Table2[[#This Row],[Current Week High]]/Table2[[#This Row],[Close Price]])-1</f>
        <v>4.5683887243610721E-2</v>
      </c>
      <c r="AG148" s="1">
        <f>(Table2[[#This Row],[Close Price]]/Table2[[#This Row],[Current Month Low]])-1</f>
        <v>7.4033149171270907E-3</v>
      </c>
      <c r="AH148" s="1">
        <f>(Table2[[#This Row],[Current Month High]]/Table2[[#This Row],[Close Price]])-1</f>
        <v>0.23225841833936611</v>
      </c>
      <c r="AI148">
        <v>44.126357354392802</v>
      </c>
      <c r="AJ148">
        <v>58.556521739130403</v>
      </c>
      <c r="AK148" t="str">
        <f>IF(AND(Table2[[#This Row],[20D EMA]]&gt;Table2[[#This Row],[50D EMA]],Table2[[#This Row],[50D EMA]]&gt;Table2[[#This Row],[200D EMA]]),"Uptrend","Downtrend/NoTrend")</f>
        <v>Downtrend/NoTrend</v>
      </c>
      <c r="AL148">
        <v>0.05</v>
      </c>
      <c r="AM148" t="s">
        <v>3148</v>
      </c>
      <c r="AN148">
        <v>-13.75</v>
      </c>
      <c r="AO148" t="s">
        <v>3147</v>
      </c>
      <c r="AP148">
        <v>0.230456229997687</v>
      </c>
      <c r="AQ148">
        <f>(Table2[[#This Row],[Sharpe Ratio]]-AVERAGE(Table2[Sharpe Ratio]))/_xlfn.STDEV.P(Table2[Sharpe Ratio])</f>
        <v>2.0381707612027018</v>
      </c>
      <c r="AR1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8">
        <f>_xlfn.RANK.AVG(Table2[[#This Row],[1Y Return vs Nifty Z-Score]],Table2[1Y Return vs Nifty Z-Score])</f>
        <v>197</v>
      </c>
      <c r="AT148">
        <f>_xlfn.RANK.AVG(Table2[[#This Row],[6M Return vs Nifty Z-Score]],Table2[6M Return vs Nifty Z-Score])</f>
        <v>423</v>
      </c>
      <c r="AU148">
        <f>_xlfn.RANK.AVG(Table2[[#This Row],[Sharpe Ratio Z-Score]],Table2[Sharpe Ratio Z-Score])</f>
        <v>15</v>
      </c>
      <c r="AV148">
        <f>(Table2[[#This Row],[Rank 1Y]]+Table2[[#This Row],[Rank 6M]]+Table2[[#This Row],[Rank Sharpe]])/3</f>
        <v>211.66666666666666</v>
      </c>
    </row>
    <row r="149" spans="1:48" x14ac:dyDescent="0.3">
      <c r="A149" t="s">
        <v>595</v>
      </c>
      <c r="B149" t="s">
        <v>596</v>
      </c>
      <c r="C149" t="s">
        <v>3104</v>
      </c>
      <c r="D149" t="s">
        <v>201</v>
      </c>
      <c r="E149">
        <v>30895.34764638</v>
      </c>
      <c r="F149">
        <v>9481.4</v>
      </c>
      <c r="G149">
        <v>29.530859388224901</v>
      </c>
      <c r="H149">
        <f>(Table2[[#This Row],[1Y Return vs Nifty]]-AVERAGE(Table2[1Y Return vs Nifty]))/_xlfn.STDEV.P(Table2[1Y Return vs Nifty])</f>
        <v>0.3055112085825043</v>
      </c>
      <c r="I149">
        <v>12.0483439153275</v>
      </c>
      <c r="J149">
        <f>(Table2[[#This Row],[1M Return vs Nifty]]-AVERAGE(Table2[1M Return vs Nifty]))/_xlfn.STDEV.P(Table2[1M Return vs Nifty])</f>
        <v>1.5479188978021243</v>
      </c>
      <c r="K149">
        <v>33.992079485852301</v>
      </c>
      <c r="L149">
        <f>(Table2[[#This Row],[6M Return vs Nifty]]-AVERAGE(Table2[6M Return vs Nifty]))/_xlfn.STDEV.P(Table2[6M Return vs Nifty])</f>
        <v>1.1289079432292384</v>
      </c>
      <c r="M149">
        <v>-1.2254677126161899</v>
      </c>
      <c r="N149">
        <f>(Table2[[#This Row],[1W Return vs Nifty]]-AVERAGE(Table2[1W Return vs Nifty]))/_xlfn.STDEV.P(Table2[1W Return vs Nifty])</f>
        <v>-4.2225397102936026E-3</v>
      </c>
      <c r="O149">
        <v>9479.5</v>
      </c>
      <c r="P149">
        <v>9094.0174398651907</v>
      </c>
      <c r="Q149">
        <v>7886.05211636063</v>
      </c>
      <c r="R149">
        <v>46.304043229551098</v>
      </c>
      <c r="S149" s="1">
        <f>(Table2[[#This Row],[Close Price]]-Table2[[#This Row],[20D EMA]])/Table2[[#This Row],[20D EMA]]</f>
        <v>2.0043251226326664E-4</v>
      </c>
      <c r="T149" s="1">
        <f>(Table2[[#This Row],[Close Price]]-Table2[[#This Row],[50D EMA]])/Table2[[#This Row],[50D EMA]]</f>
        <v>4.259751674069271E-2</v>
      </c>
      <c r="U149" s="1">
        <f>(Table2[[#This Row],[Close Price]]-Table2[[#This Row],[200D EMA]])/Table2[[#This Row],[200D EMA]]</f>
        <v>0.20229994173251978</v>
      </c>
      <c r="V149">
        <v>1.14191062574667</v>
      </c>
      <c r="W149">
        <v>9282.5499999999993</v>
      </c>
      <c r="X149">
        <v>9518.9500000000007</v>
      </c>
      <c r="Y149">
        <v>9282.5499999999993</v>
      </c>
      <c r="Z149">
        <v>9518.9500000000007</v>
      </c>
      <c r="AA149">
        <v>9248.15</v>
      </c>
      <c r="AB149">
        <v>10633</v>
      </c>
      <c r="AC149" s="1">
        <f>(Table2[[#This Row],[Close Price]]/Table2[[#This Row],[Day Low]])-1</f>
        <v>2.1421915314218554E-2</v>
      </c>
      <c r="AD149" s="1">
        <f>(Table2[[#This Row],[Day High]]/Table2[[#This Row],[Close Price]])-1</f>
        <v>3.960385597063798E-3</v>
      </c>
      <c r="AE149" s="1">
        <f>(Table2[[#This Row],[Close Price]]/Table2[[#This Row],[Current Week Low]])-1</f>
        <v>2.1421915314218554E-2</v>
      </c>
      <c r="AF149" s="1">
        <f>(Table2[[#This Row],[Current Week High]]/Table2[[#This Row],[Close Price]])-1</f>
        <v>3.960385597063798E-3</v>
      </c>
      <c r="AG149" s="1">
        <f>(Table2[[#This Row],[Close Price]]/Table2[[#This Row],[Current Month Low]])-1</f>
        <v>2.5221260468309969E-2</v>
      </c>
      <c r="AH149" s="1">
        <f>(Table2[[#This Row],[Current Month High]]/Table2[[#This Row],[Close Price]])-1</f>
        <v>0.12145885628704622</v>
      </c>
      <c r="AI149">
        <v>12.145885628704599</v>
      </c>
      <c r="AJ149">
        <v>59.189395656517299</v>
      </c>
      <c r="AK149" t="str">
        <f>IF(AND(Table2[[#This Row],[20D EMA]]&gt;Table2[[#This Row],[50D EMA]],Table2[[#This Row],[50D EMA]]&gt;Table2[[#This Row],[200D EMA]]),"Uptrend","Downtrend/NoTrend")</f>
        <v>Uptrend</v>
      </c>
      <c r="AL149">
        <v>0.18</v>
      </c>
      <c r="AM149" t="s">
        <v>3148</v>
      </c>
      <c r="AN149">
        <v>-2.83</v>
      </c>
      <c r="AO149" t="s">
        <v>3147</v>
      </c>
      <c r="AP149">
        <v>5.7317246222681001E-2</v>
      </c>
      <c r="AQ149">
        <f>(Table2[[#This Row],[Sharpe Ratio]]-AVERAGE(Table2[Sharpe Ratio]))/_xlfn.STDEV.P(Table2[Sharpe Ratio])</f>
        <v>1.2816738192937851E-2</v>
      </c>
      <c r="AR1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2.9909322480965113</v>
      </c>
      <c r="AS149">
        <f>_xlfn.RANK.AVG(Table2[[#This Row],[1Y Return vs Nifty Z-Score]],Table2[1Y Return vs Nifty Z-Score])</f>
        <v>208</v>
      </c>
      <c r="AT149">
        <f>_xlfn.RANK.AVG(Table2[[#This Row],[6M Return vs Nifty Z-Score]],Table2[6M Return vs Nifty Z-Score])</f>
        <v>81</v>
      </c>
      <c r="AU149">
        <f>_xlfn.RANK.AVG(Table2[[#This Row],[Sharpe Ratio Z-Score]],Table2[Sharpe Ratio Z-Score])</f>
        <v>348</v>
      </c>
      <c r="AV149">
        <f>(Table2[[#This Row],[Rank 1Y]]+Table2[[#This Row],[Rank 6M]]+Table2[[#This Row],[Rank Sharpe]])/3</f>
        <v>212.33333333333334</v>
      </c>
    </row>
    <row r="150" spans="1:48" x14ac:dyDescent="0.3">
      <c r="A150" t="s">
        <v>879</v>
      </c>
      <c r="B150" t="s">
        <v>880</v>
      </c>
      <c r="C150" t="s">
        <v>3113</v>
      </c>
      <c r="D150" t="s">
        <v>268</v>
      </c>
      <c r="E150">
        <v>16476.794157155</v>
      </c>
      <c r="F150">
        <v>1135.45</v>
      </c>
      <c r="G150">
        <v>91.105665127004897</v>
      </c>
      <c r="H150">
        <f>(Table2[[#This Row],[1Y Return vs Nifty]]-AVERAGE(Table2[1Y Return vs Nifty]))/_xlfn.STDEV.P(Table2[1Y Return vs Nifty])</f>
        <v>1.5824775937121915</v>
      </c>
      <c r="I150">
        <v>0.81380697162756599</v>
      </c>
      <c r="J150">
        <f>(Table2[[#This Row],[1M Return vs Nifty]]-AVERAGE(Table2[1M Return vs Nifty]))/_xlfn.STDEV.P(Table2[1M Return vs Nifty])</f>
        <v>0.27565879032000251</v>
      </c>
      <c r="K150">
        <v>-16.1378352379425</v>
      </c>
      <c r="L150">
        <f>(Table2[[#This Row],[6M Return vs Nifty]]-AVERAGE(Table2[6M Return vs Nifty]))/_xlfn.STDEV.P(Table2[6M Return vs Nifty])</f>
        <v>-0.65229500410419772</v>
      </c>
      <c r="M150">
        <v>-0.14164968991624799</v>
      </c>
      <c r="N150">
        <f>(Table2[[#This Row],[1W Return vs Nifty]]-AVERAGE(Table2[1W Return vs Nifty]))/_xlfn.STDEV.P(Table2[1W Return vs Nifty])</f>
        <v>0.25419744055044791</v>
      </c>
      <c r="O150">
        <v>1143.8900000000001</v>
      </c>
      <c r="P150">
        <v>1175.02539591389</v>
      </c>
      <c r="Q150">
        <v>1087.0140644683199</v>
      </c>
      <c r="R150">
        <v>48.690978442077203</v>
      </c>
      <c r="S150" s="1">
        <f>(Table2[[#This Row],[Close Price]]-Table2[[#This Row],[20D EMA]])/Table2[[#This Row],[20D EMA]]</f>
        <v>-7.3783318326063295E-3</v>
      </c>
      <c r="T150" s="1">
        <f>(Table2[[#This Row],[Close Price]]-Table2[[#This Row],[50D EMA]])/Table2[[#This Row],[50D EMA]]</f>
        <v>-3.3680460057724688E-2</v>
      </c>
      <c r="U150" s="1">
        <f>(Table2[[#This Row],[Close Price]]-Table2[[#This Row],[200D EMA]])/Table2[[#This Row],[200D EMA]]</f>
        <v>4.4558701782180792E-2</v>
      </c>
      <c r="V150">
        <v>0.88462038543347798</v>
      </c>
      <c r="W150">
        <v>1115</v>
      </c>
      <c r="X150">
        <v>1168.6500000000001</v>
      </c>
      <c r="Y150">
        <v>1115</v>
      </c>
      <c r="Z150">
        <v>1168.6500000000001</v>
      </c>
      <c r="AA150">
        <v>1091</v>
      </c>
      <c r="AB150">
        <v>1209</v>
      </c>
      <c r="AC150" s="1">
        <f>(Table2[[#This Row],[Close Price]]/Table2[[#This Row],[Day Low]])-1</f>
        <v>1.8340807174887841E-2</v>
      </c>
      <c r="AD150" s="1">
        <f>(Table2[[#This Row],[Day High]]/Table2[[#This Row],[Close Price]])-1</f>
        <v>2.9239508564886219E-2</v>
      </c>
      <c r="AE150" s="1">
        <f>(Table2[[#This Row],[Close Price]]/Table2[[#This Row],[Current Week Low]])-1</f>
        <v>1.8340807174887841E-2</v>
      </c>
      <c r="AF150" s="1">
        <f>(Table2[[#This Row],[Current Week High]]/Table2[[#This Row],[Close Price]])-1</f>
        <v>2.9239508564886219E-2</v>
      </c>
      <c r="AG150" s="1">
        <f>(Table2[[#This Row],[Close Price]]/Table2[[#This Row],[Current Month Low]])-1</f>
        <v>4.0742438130155767E-2</v>
      </c>
      <c r="AH150" s="1">
        <f>(Table2[[#This Row],[Current Month High]]/Table2[[#This Row],[Close Price]])-1</f>
        <v>6.4776079968294376E-2</v>
      </c>
      <c r="AI150">
        <v>27.702672949050999</v>
      </c>
      <c r="AJ150">
        <v>115.721478103923</v>
      </c>
      <c r="AK150" t="str">
        <f>IF(AND(Table2[[#This Row],[20D EMA]]&gt;Table2[[#This Row],[50D EMA]],Table2[[#This Row],[50D EMA]]&gt;Table2[[#This Row],[200D EMA]]),"Uptrend","Downtrend/NoTrend")</f>
        <v>Downtrend/NoTrend</v>
      </c>
      <c r="AL150">
        <v>-0.01</v>
      </c>
      <c r="AM150" t="s">
        <v>3147</v>
      </c>
      <c r="AN150">
        <v>1.73</v>
      </c>
      <c r="AO150" t="s">
        <v>3148</v>
      </c>
      <c r="AP150">
        <v>0.190442612698282</v>
      </c>
      <c r="AQ150">
        <f>(Table2[[#This Row],[Sharpe Ratio]]-AVERAGE(Table2[Sharpe Ratio]))/_xlfn.STDEV.P(Table2[Sharpe Ratio])</f>
        <v>1.5700974307167339</v>
      </c>
      <c r="AR1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0">
        <f>_xlfn.RANK.AVG(Table2[[#This Row],[1Y Return vs Nifty Z-Score]],Table2[1Y Return vs Nifty Z-Score])</f>
        <v>52</v>
      </c>
      <c r="AT150">
        <f>_xlfn.RANK.AVG(Table2[[#This Row],[6M Return vs Nifty Z-Score]],Table2[6M Return vs Nifty Z-Score])</f>
        <v>546</v>
      </c>
      <c r="AU150">
        <f>_xlfn.RANK.AVG(Table2[[#This Row],[Sharpe Ratio Z-Score]],Table2[Sharpe Ratio Z-Score])</f>
        <v>39</v>
      </c>
      <c r="AV150">
        <f>(Table2[[#This Row],[Rank 1Y]]+Table2[[#This Row],[Rank 6M]]+Table2[[#This Row],[Rank Sharpe]])/3</f>
        <v>212.33333333333334</v>
      </c>
    </row>
    <row r="151" spans="1:48" x14ac:dyDescent="0.3">
      <c r="A151" t="s">
        <v>1115</v>
      </c>
      <c r="B151" t="s">
        <v>1116</v>
      </c>
      <c r="C151" t="s">
        <v>3113</v>
      </c>
      <c r="D151" t="s">
        <v>268</v>
      </c>
      <c r="E151">
        <v>10798.630844400001</v>
      </c>
      <c r="F151">
        <v>5320.55</v>
      </c>
      <c r="G151">
        <v>24.967186696333901</v>
      </c>
      <c r="H151">
        <f>(Table2[[#This Row],[1Y Return vs Nifty]]-AVERAGE(Table2[1Y Return vs Nifty]))/_xlfn.STDEV.P(Table2[1Y Return vs Nifty])</f>
        <v>0.21086768433003808</v>
      </c>
      <c r="I151">
        <v>0.20799605148519701</v>
      </c>
      <c r="J151">
        <f>(Table2[[#This Row],[1M Return vs Nifty]]-AVERAGE(Table2[1M Return vs Nifty]))/_xlfn.STDEV.P(Table2[1M Return vs Nifty])</f>
        <v>0.20705346459659643</v>
      </c>
      <c r="K151">
        <v>-0.52706795091172098</v>
      </c>
      <c r="L151">
        <f>(Table2[[#This Row],[6M Return vs Nifty]]-AVERAGE(Table2[6M Return vs Nifty]))/_xlfn.STDEV.P(Table2[6M Return vs Nifty])</f>
        <v>-9.7617326015167052E-2</v>
      </c>
      <c r="M151">
        <v>5.1321770014270003</v>
      </c>
      <c r="N151">
        <f>(Table2[[#This Row],[1W Return vs Nifty]]-AVERAGE(Table2[1W Return vs Nifty]))/_xlfn.STDEV.P(Table2[1W Return vs Nifty])</f>
        <v>1.5116614805748185</v>
      </c>
      <c r="O151">
        <v>5386.51</v>
      </c>
      <c r="P151">
        <v>5376.2376791750303</v>
      </c>
      <c r="Q151">
        <v>4780.7435424595196</v>
      </c>
      <c r="R151">
        <v>45.765958247455401</v>
      </c>
      <c r="S151" s="1">
        <f>(Table2[[#This Row],[Close Price]]-Table2[[#This Row],[20D EMA]])/Table2[[#This Row],[20D EMA]]</f>
        <v>-1.2245405652268358E-2</v>
      </c>
      <c r="T151" s="1">
        <f>(Table2[[#This Row],[Close Price]]-Table2[[#This Row],[50D EMA]])/Table2[[#This Row],[50D EMA]]</f>
        <v>-1.0358113330952145E-2</v>
      </c>
      <c r="U151" s="1">
        <f>(Table2[[#This Row],[Close Price]]-Table2[[#This Row],[200D EMA]])/Table2[[#This Row],[200D EMA]]</f>
        <v>0.1129126573609865</v>
      </c>
      <c r="V151">
        <v>0.58375045311612495</v>
      </c>
      <c r="W151">
        <v>5256</v>
      </c>
      <c r="X151">
        <v>5447.05</v>
      </c>
      <c r="Y151">
        <v>5256</v>
      </c>
      <c r="Z151">
        <v>5447.05</v>
      </c>
      <c r="AA151">
        <v>5154</v>
      </c>
      <c r="AB151">
        <v>5700</v>
      </c>
      <c r="AC151" s="1">
        <f>(Table2[[#This Row],[Close Price]]/Table2[[#This Row],[Day Low]])-1</f>
        <v>1.2281202435312055E-2</v>
      </c>
      <c r="AD151" s="1">
        <f>(Table2[[#This Row],[Day High]]/Table2[[#This Row],[Close Price]])-1</f>
        <v>2.3775737470750125E-2</v>
      </c>
      <c r="AE151" s="1">
        <f>(Table2[[#This Row],[Close Price]]/Table2[[#This Row],[Current Week Low]])-1</f>
        <v>1.2281202435312055E-2</v>
      </c>
      <c r="AF151" s="1">
        <f>(Table2[[#This Row],[Current Week High]]/Table2[[#This Row],[Close Price]])-1</f>
        <v>2.3775737470750125E-2</v>
      </c>
      <c r="AG151" s="1">
        <f>(Table2[[#This Row],[Close Price]]/Table2[[#This Row],[Current Month Low]])-1</f>
        <v>3.2314707023670897E-2</v>
      </c>
      <c r="AH151" s="1">
        <f>(Table2[[#This Row],[Current Month High]]/Table2[[#This Row],[Close Price]])-1</f>
        <v>7.1317814887558617E-2</v>
      </c>
      <c r="AI151">
        <v>12.751501254569501</v>
      </c>
      <c r="AJ151">
        <v>76.6450863213811</v>
      </c>
      <c r="AK151" t="str">
        <f>IF(AND(Table2[[#This Row],[20D EMA]]&gt;Table2[[#This Row],[50D EMA]],Table2[[#This Row],[50D EMA]]&gt;Table2[[#This Row],[200D EMA]]),"Uptrend","Downtrend/NoTrend")</f>
        <v>Uptrend</v>
      </c>
      <c r="AL151">
        <v>0.17</v>
      </c>
      <c r="AM151" t="s">
        <v>3148</v>
      </c>
      <c r="AN151">
        <v>3.33</v>
      </c>
      <c r="AO151" t="s">
        <v>3148</v>
      </c>
      <c r="AP151">
        <v>0.176778952013458</v>
      </c>
      <c r="AQ151">
        <f>(Table2[[#This Row],[Sharpe Ratio]]-AVERAGE(Table2[Sharpe Ratio]))/_xlfn.STDEV.P(Table2[Sharpe Ratio])</f>
        <v>1.4102619648172072</v>
      </c>
      <c r="AR1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3.2422272683034929</v>
      </c>
      <c r="AS151">
        <f>_xlfn.RANK.AVG(Table2[[#This Row],[1Y Return vs Nifty Z-Score]],Table2[1Y Return vs Nifty Z-Score])</f>
        <v>244</v>
      </c>
      <c r="AT151">
        <f>_xlfn.RANK.AVG(Table2[[#This Row],[6M Return vs Nifty Z-Score]],Table2[6M Return vs Nifty Z-Score])</f>
        <v>339</v>
      </c>
      <c r="AU151">
        <f>_xlfn.RANK.AVG(Table2[[#This Row],[Sharpe Ratio Z-Score]],Table2[Sharpe Ratio Z-Score])</f>
        <v>54</v>
      </c>
      <c r="AV151">
        <f>(Table2[[#This Row],[Rank 1Y]]+Table2[[#This Row],[Rank 6M]]+Table2[[#This Row],[Rank Sharpe]])/3</f>
        <v>212.33333333333334</v>
      </c>
    </row>
    <row r="152" spans="1:48" x14ac:dyDescent="0.3">
      <c r="A152" t="s">
        <v>737</v>
      </c>
      <c r="B152" t="s">
        <v>738</v>
      </c>
      <c r="C152" t="s">
        <v>3108</v>
      </c>
      <c r="D152" t="s">
        <v>545</v>
      </c>
      <c r="E152">
        <v>22416.0314559</v>
      </c>
      <c r="F152">
        <v>1224.75</v>
      </c>
      <c r="G152">
        <v>77.094909691756101</v>
      </c>
      <c r="H152">
        <f>(Table2[[#This Row],[1Y Return vs Nifty]]-AVERAGE(Table2[1Y Return vs Nifty]))/_xlfn.STDEV.P(Table2[1Y Return vs Nifty])</f>
        <v>1.2919161618664097</v>
      </c>
      <c r="I152">
        <v>-1.9168217124503</v>
      </c>
      <c r="J152">
        <f>(Table2[[#This Row],[1M Return vs Nifty]]-AVERAGE(Table2[1M Return vs Nifty]))/_xlfn.STDEV.P(Table2[1M Return vs Nifty])</f>
        <v>-3.3572463314073403E-2</v>
      </c>
      <c r="K152">
        <v>4.1610377420103903</v>
      </c>
      <c r="L152">
        <f>(Table2[[#This Row],[6M Return vs Nifty]]-AVERAGE(Table2[6M Return vs Nifty]))/_xlfn.STDEV.P(Table2[6M Return vs Nifty])</f>
        <v>6.895921263750833E-2</v>
      </c>
      <c r="M152">
        <v>-0.64180655478750603</v>
      </c>
      <c r="N152">
        <f>(Table2[[#This Row],[1W Return vs Nifty]]-AVERAGE(Table2[1W Return vs Nifty]))/_xlfn.STDEV.P(Table2[1W Return vs Nifty])</f>
        <v>0.13494261691748805</v>
      </c>
      <c r="O152">
        <v>1306.3699999999999</v>
      </c>
      <c r="P152">
        <v>1354.44278329862</v>
      </c>
      <c r="Q152">
        <v>1245.67771512679</v>
      </c>
      <c r="R152">
        <v>26.541066145658501</v>
      </c>
      <c r="S152" s="1">
        <f>(Table2[[#This Row],[Close Price]]-Table2[[#This Row],[20D EMA]])/Table2[[#This Row],[20D EMA]]</f>
        <v>-6.2478470877316457E-2</v>
      </c>
      <c r="T152" s="1">
        <f>(Table2[[#This Row],[Close Price]]-Table2[[#This Row],[50D EMA]])/Table2[[#This Row],[50D EMA]]</f>
        <v>-9.5753607976532804E-2</v>
      </c>
      <c r="U152" s="1">
        <f>(Table2[[#This Row],[Close Price]]-Table2[[#This Row],[200D EMA]])/Table2[[#This Row],[200D EMA]]</f>
        <v>-1.6800264524809178E-2</v>
      </c>
      <c r="V152">
        <v>1.01410979961153</v>
      </c>
      <c r="W152">
        <v>1221</v>
      </c>
      <c r="X152">
        <v>1275.5999999999999</v>
      </c>
      <c r="Y152">
        <v>1221</v>
      </c>
      <c r="Z152">
        <v>1275.5999999999999</v>
      </c>
      <c r="AA152">
        <v>1221</v>
      </c>
      <c r="AB152">
        <v>1422</v>
      </c>
      <c r="AC152" s="1">
        <f>(Table2[[#This Row],[Close Price]]/Table2[[#This Row],[Day Low]])-1</f>
        <v>3.0712530712531105E-3</v>
      </c>
      <c r="AD152" s="1">
        <f>(Table2[[#This Row],[Day High]]/Table2[[#This Row],[Close Price]])-1</f>
        <v>4.1518677281077609E-2</v>
      </c>
      <c r="AE152" s="1">
        <f>(Table2[[#This Row],[Close Price]]/Table2[[#This Row],[Current Week Low]])-1</f>
        <v>3.0712530712531105E-3</v>
      </c>
      <c r="AF152" s="1">
        <f>(Table2[[#This Row],[Current Week High]]/Table2[[#This Row],[Close Price]])-1</f>
        <v>4.1518677281077609E-2</v>
      </c>
      <c r="AG152" s="1">
        <f>(Table2[[#This Row],[Close Price]]/Table2[[#This Row],[Current Month Low]])-1</f>
        <v>3.0712530712531105E-3</v>
      </c>
      <c r="AH152" s="1">
        <f>(Table2[[#This Row],[Current Month High]]/Table2[[#This Row],[Close Price]])-1</f>
        <v>0.16105327617881193</v>
      </c>
      <c r="AI152">
        <v>45.005103082261599</v>
      </c>
      <c r="AJ152">
        <v>91.6666666666666</v>
      </c>
      <c r="AK152" t="str">
        <f>IF(AND(Table2[[#This Row],[20D EMA]]&gt;Table2[[#This Row],[50D EMA]],Table2[[#This Row],[50D EMA]]&gt;Table2[[#This Row],[200D EMA]]),"Uptrend","Downtrend/NoTrend")</f>
        <v>Downtrend/NoTrend</v>
      </c>
      <c r="AL152">
        <v>-0.09</v>
      </c>
      <c r="AM152" t="s">
        <v>3147</v>
      </c>
      <c r="AN152">
        <v>-9.6999999999999993</v>
      </c>
      <c r="AO152" t="s">
        <v>3147</v>
      </c>
      <c r="AP152">
        <v>7.8092059063547006E-2</v>
      </c>
      <c r="AQ152">
        <f>(Table2[[#This Row],[Sharpe Ratio]]-AVERAGE(Table2[Sharpe Ratio]))/_xlfn.STDEV.P(Table2[Sharpe Ratio])</f>
        <v>0.2558374019805979</v>
      </c>
      <c r="AR1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2">
        <f>_xlfn.RANK.AVG(Table2[[#This Row],[1Y Return vs Nifty Z-Score]],Table2[1Y Return vs Nifty Z-Score])</f>
        <v>71</v>
      </c>
      <c r="AT152">
        <f>_xlfn.RANK.AVG(Table2[[#This Row],[6M Return vs Nifty Z-Score]],Table2[6M Return vs Nifty Z-Score])</f>
        <v>286</v>
      </c>
      <c r="AU152">
        <f>_xlfn.RANK.AVG(Table2[[#This Row],[Sharpe Ratio Z-Score]],Table2[Sharpe Ratio Z-Score])</f>
        <v>282</v>
      </c>
      <c r="AV152">
        <f>(Table2[[#This Row],[Rank 1Y]]+Table2[[#This Row],[Rank 6M]]+Table2[[#This Row],[Rank Sharpe]])/3</f>
        <v>213</v>
      </c>
    </row>
    <row r="153" spans="1:48" x14ac:dyDescent="0.3">
      <c r="A153" t="s">
        <v>1198</v>
      </c>
      <c r="B153" t="s">
        <v>1199</v>
      </c>
      <c r="C153" t="s">
        <v>3111</v>
      </c>
      <c r="D153" t="s">
        <v>289</v>
      </c>
      <c r="E153">
        <v>9622.9232819999997</v>
      </c>
      <c r="F153">
        <v>1401.3</v>
      </c>
      <c r="G153">
        <v>46.934999715416197</v>
      </c>
      <c r="H153">
        <f>(Table2[[#This Row],[1Y Return vs Nifty]]-AVERAGE(Table2[1Y Return vs Nifty]))/_xlfn.STDEV.P(Table2[1Y Return vs Nifty])</f>
        <v>0.66644620290772749</v>
      </c>
      <c r="I153">
        <v>-14.047835050775801</v>
      </c>
      <c r="J153">
        <f>(Table2[[#This Row],[1M Return vs Nifty]]-AVERAGE(Table2[1M Return vs Nifty]))/_xlfn.STDEV.P(Table2[1M Return vs Nifty])</f>
        <v>-1.407354436797188</v>
      </c>
      <c r="K153">
        <v>40.494705564441297</v>
      </c>
      <c r="L153">
        <f>(Table2[[#This Row],[6M Return vs Nifty]]-AVERAGE(Table2[6M Return vs Nifty]))/_xlfn.STDEV.P(Table2[6M Return vs Nifty])</f>
        <v>1.3599575430621342</v>
      </c>
      <c r="M153">
        <v>-3.3952699211804802</v>
      </c>
      <c r="N153">
        <f>(Table2[[#This Row],[1W Return vs Nifty]]-AVERAGE(Table2[1W Return vs Nifty]))/_xlfn.STDEV.P(Table2[1W Return vs Nifty])</f>
        <v>-0.52157898900614952</v>
      </c>
      <c r="O153">
        <v>1542.08</v>
      </c>
      <c r="P153">
        <v>1560.3359368275401</v>
      </c>
      <c r="Q153">
        <v>1312.75372205638</v>
      </c>
      <c r="R153">
        <v>27.080419808462299</v>
      </c>
      <c r="S153" s="1">
        <f>(Table2[[#This Row],[Close Price]]-Table2[[#This Row],[20D EMA]])/Table2[[#This Row],[20D EMA]]</f>
        <v>-9.1292280556131963E-2</v>
      </c>
      <c r="T153" s="1">
        <f>(Table2[[#This Row],[Close Price]]-Table2[[#This Row],[50D EMA]])/Table2[[#This Row],[50D EMA]]</f>
        <v>-0.10192416458143652</v>
      </c>
      <c r="U153" s="1">
        <f>(Table2[[#This Row],[Close Price]]-Table2[[#This Row],[200D EMA]])/Table2[[#This Row],[200D EMA]]</f>
        <v>6.7450791763831786E-2</v>
      </c>
      <c r="V153">
        <v>0.60672873597767396</v>
      </c>
      <c r="W153">
        <v>1388.3</v>
      </c>
      <c r="X153">
        <v>1429.95</v>
      </c>
      <c r="Y153">
        <v>1388.3</v>
      </c>
      <c r="Z153">
        <v>1429.95</v>
      </c>
      <c r="AA153">
        <v>1388.3</v>
      </c>
      <c r="AB153">
        <v>1644.25</v>
      </c>
      <c r="AC153" s="1">
        <f>(Table2[[#This Row],[Close Price]]/Table2[[#This Row],[Day Low]])-1</f>
        <v>9.3639703234171812E-3</v>
      </c>
      <c r="AD153" s="1">
        <f>(Table2[[#This Row],[Day High]]/Table2[[#This Row],[Close Price]])-1</f>
        <v>2.0445300792121701E-2</v>
      </c>
      <c r="AE153" s="1">
        <f>(Table2[[#This Row],[Close Price]]/Table2[[#This Row],[Current Week Low]])-1</f>
        <v>9.3639703234171812E-3</v>
      </c>
      <c r="AF153" s="1">
        <f>(Table2[[#This Row],[Current Week High]]/Table2[[#This Row],[Close Price]])-1</f>
        <v>2.0445300792121701E-2</v>
      </c>
      <c r="AG153" s="1">
        <f>(Table2[[#This Row],[Close Price]]/Table2[[#This Row],[Current Month Low]])-1</f>
        <v>9.3639703234171812E-3</v>
      </c>
      <c r="AH153" s="1">
        <f>(Table2[[#This Row],[Current Month High]]/Table2[[#This Row],[Close Price]])-1</f>
        <v>0.17337472347106253</v>
      </c>
      <c r="AI153">
        <v>34.228930279026599</v>
      </c>
      <c r="AJ153">
        <v>70.890243902438996</v>
      </c>
      <c r="AK153" t="str">
        <f>IF(AND(Table2[[#This Row],[20D EMA]]&gt;Table2[[#This Row],[50D EMA]],Table2[[#This Row],[50D EMA]]&gt;Table2[[#This Row],[200D EMA]]),"Uptrend","Downtrend/NoTrend")</f>
        <v>Downtrend/NoTrend</v>
      </c>
      <c r="AL153">
        <v>0</v>
      </c>
      <c r="AM153" t="s">
        <v>3149</v>
      </c>
      <c r="AN153">
        <v>-4.49</v>
      </c>
      <c r="AO153" t="s">
        <v>3147</v>
      </c>
      <c r="AP153">
        <v>2.3440270155881002E-2</v>
      </c>
      <c r="AQ153">
        <f>(Table2[[#This Row],[Sharpe Ratio]]-AVERAGE(Table2[Sharpe Ratio]))/_xlfn.STDEV.P(Table2[Sharpe Ratio])</f>
        <v>-0.38347107792051027</v>
      </c>
      <c r="AR1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3">
        <f>_xlfn.RANK.AVG(Table2[[#This Row],[1Y Return vs Nifty Z-Score]],Table2[1Y Return vs Nifty Z-Score])</f>
        <v>139</v>
      </c>
      <c r="AT153">
        <f>_xlfn.RANK.AVG(Table2[[#This Row],[6M Return vs Nifty Z-Score]],Table2[6M Return vs Nifty Z-Score])</f>
        <v>61</v>
      </c>
      <c r="AU153">
        <f>_xlfn.RANK.AVG(Table2[[#This Row],[Sharpe Ratio Z-Score]],Table2[Sharpe Ratio Z-Score])</f>
        <v>439</v>
      </c>
      <c r="AV153">
        <f>(Table2[[#This Row],[Rank 1Y]]+Table2[[#This Row],[Rank 6M]]+Table2[[#This Row],[Rank Sharpe]])/3</f>
        <v>213</v>
      </c>
    </row>
    <row r="154" spans="1:48" x14ac:dyDescent="0.3">
      <c r="A154" t="s">
        <v>344</v>
      </c>
      <c r="B154" t="s">
        <v>345</v>
      </c>
      <c r="C154" t="s">
        <v>3115</v>
      </c>
      <c r="D154" t="s">
        <v>141</v>
      </c>
      <c r="E154">
        <v>69498.931580179997</v>
      </c>
      <c r="F154">
        <v>1911.4</v>
      </c>
      <c r="G154">
        <v>27.929234905769601</v>
      </c>
      <c r="H154">
        <f>(Table2[[#This Row],[1Y Return vs Nifty]]-AVERAGE(Table2[1Y Return vs Nifty]))/_xlfn.STDEV.P(Table2[1Y Return vs Nifty])</f>
        <v>0.27229599009894739</v>
      </c>
      <c r="I154">
        <v>9.9920272472278295</v>
      </c>
      <c r="J154">
        <f>(Table2[[#This Row],[1M Return vs Nifty]]-AVERAGE(Table2[1M Return vs Nifty]))/_xlfn.STDEV.P(Table2[1M Return vs Nifty])</f>
        <v>1.3150504068011799</v>
      </c>
      <c r="K154">
        <v>9.6819717629018793</v>
      </c>
      <c r="L154">
        <f>(Table2[[#This Row],[6M Return vs Nifty]]-AVERAGE(Table2[6M Return vs Nifty]))/_xlfn.STDEV.P(Table2[6M Return vs Nifty])</f>
        <v>0.26512758843124512</v>
      </c>
      <c r="M154">
        <v>2.3353827500600199</v>
      </c>
      <c r="N154">
        <f>(Table2[[#This Row],[1W Return vs Nifty]]-AVERAGE(Table2[1W Return vs Nifty]))/_xlfn.STDEV.P(Table2[1W Return vs Nifty])</f>
        <v>0.84480828188824808</v>
      </c>
      <c r="O154">
        <v>1962.8</v>
      </c>
      <c r="P154">
        <v>1913.5652283890399</v>
      </c>
      <c r="Q154">
        <v>1704.1012078854501</v>
      </c>
      <c r="R154">
        <v>38.640179957559504</v>
      </c>
      <c r="S154" s="1">
        <f>(Table2[[#This Row],[Close Price]]-Table2[[#This Row],[20D EMA]])/Table2[[#This Row],[20D EMA]]</f>
        <v>-2.6187079682086747E-2</v>
      </c>
      <c r="T154" s="1">
        <f>(Table2[[#This Row],[Close Price]]-Table2[[#This Row],[50D EMA]])/Table2[[#This Row],[50D EMA]]</f>
        <v>-1.1315153290398497E-3</v>
      </c>
      <c r="U154" s="1">
        <f>(Table2[[#This Row],[Close Price]]-Table2[[#This Row],[200D EMA]])/Table2[[#This Row],[200D EMA]]</f>
        <v>0.12164699558647614</v>
      </c>
      <c r="V154">
        <v>1.384619055878</v>
      </c>
      <c r="W154">
        <v>1905</v>
      </c>
      <c r="X154">
        <v>1989.3</v>
      </c>
      <c r="Y154">
        <v>1905</v>
      </c>
      <c r="Z154">
        <v>1989.3</v>
      </c>
      <c r="AA154">
        <v>1905</v>
      </c>
      <c r="AB154">
        <v>2089.9</v>
      </c>
      <c r="AC154" s="1">
        <f>(Table2[[#This Row],[Close Price]]/Table2[[#This Row],[Day Low]])-1</f>
        <v>3.3595800524934827E-3</v>
      </c>
      <c r="AD154" s="1">
        <f>(Table2[[#This Row],[Day High]]/Table2[[#This Row],[Close Price]])-1</f>
        <v>4.0755467196819106E-2</v>
      </c>
      <c r="AE154" s="1">
        <f>(Table2[[#This Row],[Close Price]]/Table2[[#This Row],[Current Week Low]])-1</f>
        <v>3.3595800524934827E-3</v>
      </c>
      <c r="AF154" s="1">
        <f>(Table2[[#This Row],[Current Week High]]/Table2[[#This Row],[Close Price]])-1</f>
        <v>4.0755467196819106E-2</v>
      </c>
      <c r="AG154" s="1">
        <f>(Table2[[#This Row],[Close Price]]/Table2[[#This Row],[Current Month Low]])-1</f>
        <v>3.3595800524934827E-3</v>
      </c>
      <c r="AH154" s="1">
        <f>(Table2[[#This Row],[Current Month High]]/Table2[[#This Row],[Close Price]])-1</f>
        <v>9.3387046144187469E-2</v>
      </c>
      <c r="AI154">
        <v>9.3387046144187398</v>
      </c>
      <c r="AJ154">
        <v>50.7234948547096</v>
      </c>
      <c r="AK154" t="str">
        <f>IF(AND(Table2[[#This Row],[20D EMA]]&gt;Table2[[#This Row],[50D EMA]],Table2[[#This Row],[50D EMA]]&gt;Table2[[#This Row],[200D EMA]]),"Uptrend","Downtrend/NoTrend")</f>
        <v>Uptrend</v>
      </c>
      <c r="AL154">
        <v>0.21</v>
      </c>
      <c r="AM154" t="s">
        <v>3148</v>
      </c>
      <c r="AN154">
        <v>-0.85</v>
      </c>
      <c r="AO154" t="s">
        <v>3147</v>
      </c>
      <c r="AP154">
        <v>0.10958472766180501</v>
      </c>
      <c r="AQ154">
        <f>(Table2[[#This Row],[Sharpe Ratio]]-AVERAGE(Table2[Sharpe Ratio]))/_xlfn.STDEV.P(Table2[Sharpe Ratio])</f>
        <v>0.62423394474696936</v>
      </c>
      <c r="AR1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3.32151621196659</v>
      </c>
      <c r="AS154">
        <f>_xlfn.RANK.AVG(Table2[[#This Row],[1Y Return vs Nifty Z-Score]],Table2[1Y Return vs Nifty Z-Score])</f>
        <v>225</v>
      </c>
      <c r="AT154">
        <f>_xlfn.RANK.AVG(Table2[[#This Row],[6M Return vs Nifty Z-Score]],Table2[6M Return vs Nifty Z-Score])</f>
        <v>225</v>
      </c>
      <c r="AU154">
        <f>_xlfn.RANK.AVG(Table2[[#This Row],[Sharpe Ratio Z-Score]],Table2[Sharpe Ratio Z-Score])</f>
        <v>194</v>
      </c>
      <c r="AV154">
        <f>(Table2[[#This Row],[Rank 1Y]]+Table2[[#This Row],[Rank 6M]]+Table2[[#This Row],[Rank Sharpe]])/3</f>
        <v>214.66666666666666</v>
      </c>
    </row>
    <row r="155" spans="1:48" x14ac:dyDescent="0.3">
      <c r="A155" t="s">
        <v>881</v>
      </c>
      <c r="B155" t="s">
        <v>882</v>
      </c>
      <c r="C155" t="s">
        <v>3104</v>
      </c>
      <c r="D155" t="s">
        <v>883</v>
      </c>
      <c r="E155">
        <v>16446.54439218</v>
      </c>
      <c r="F155">
        <v>2710.05</v>
      </c>
      <c r="G155">
        <v>83.791548018530307</v>
      </c>
      <c r="H155">
        <f>(Table2[[#This Row],[1Y Return vs Nifty]]-AVERAGE(Table2[1Y Return vs Nifty]))/_xlfn.STDEV.P(Table2[1Y Return vs Nifty])</f>
        <v>1.4307940995888522</v>
      </c>
      <c r="I155">
        <v>1.3030908885991801</v>
      </c>
      <c r="J155">
        <f>(Table2[[#This Row],[1M Return vs Nifty]]-AVERAGE(Table2[1M Return vs Nifty]))/_xlfn.STDEV.P(Table2[1M Return vs Nifty])</f>
        <v>0.33106796400603156</v>
      </c>
      <c r="K155">
        <v>43.6148983519018</v>
      </c>
      <c r="L155">
        <f>(Table2[[#This Row],[6M Return vs Nifty]]-AVERAGE(Table2[6M Return vs Nifty]))/_xlfn.STDEV.P(Table2[6M Return vs Nifty])</f>
        <v>1.4708234126710276</v>
      </c>
      <c r="M155">
        <v>-1.85616730133993</v>
      </c>
      <c r="N155">
        <f>(Table2[[#This Row],[1W Return vs Nifty]]-AVERAGE(Table2[1W Return vs Nifty]))/_xlfn.STDEV.P(Table2[1W Return vs Nifty])</f>
        <v>-0.1546032972312171</v>
      </c>
      <c r="O155">
        <v>2718.9</v>
      </c>
      <c r="P155">
        <v>2667.5092957801799</v>
      </c>
      <c r="Q155">
        <v>2115.7389639553398</v>
      </c>
      <c r="R155">
        <v>48.757497253271197</v>
      </c>
      <c r="S155" s="1">
        <f>(Table2[[#This Row],[Close Price]]-Table2[[#This Row],[20D EMA]])/Table2[[#This Row],[20D EMA]]</f>
        <v>-3.254992827981871E-3</v>
      </c>
      <c r="T155" s="1">
        <f>(Table2[[#This Row],[Close Price]]-Table2[[#This Row],[50D EMA]])/Table2[[#This Row],[50D EMA]]</f>
        <v>1.5947724825970375E-2</v>
      </c>
      <c r="U155" s="1">
        <f>(Table2[[#This Row],[Close Price]]-Table2[[#This Row],[200D EMA]])/Table2[[#This Row],[200D EMA]]</f>
        <v>0.28089998159962298</v>
      </c>
      <c r="V155">
        <v>0.477119613798272</v>
      </c>
      <c r="W155">
        <v>2652.3</v>
      </c>
      <c r="X155">
        <v>2768.9</v>
      </c>
      <c r="Y155">
        <v>2652.3</v>
      </c>
      <c r="Z155">
        <v>2768.9</v>
      </c>
      <c r="AA155">
        <v>2580.0500000000002</v>
      </c>
      <c r="AB155">
        <v>2901</v>
      </c>
      <c r="AC155" s="1">
        <f>(Table2[[#This Row],[Close Price]]/Table2[[#This Row],[Day Low]])-1</f>
        <v>2.1773555027711833E-2</v>
      </c>
      <c r="AD155" s="1">
        <f>(Table2[[#This Row],[Day High]]/Table2[[#This Row],[Close Price]])-1</f>
        <v>2.1715466504308001E-2</v>
      </c>
      <c r="AE155" s="1">
        <f>(Table2[[#This Row],[Close Price]]/Table2[[#This Row],[Current Week Low]])-1</f>
        <v>2.1773555027711833E-2</v>
      </c>
      <c r="AF155" s="1">
        <f>(Table2[[#This Row],[Current Week High]]/Table2[[#This Row],[Close Price]])-1</f>
        <v>2.1715466504308001E-2</v>
      </c>
      <c r="AG155" s="1">
        <f>(Table2[[#This Row],[Close Price]]/Table2[[#This Row],[Current Month Low]])-1</f>
        <v>5.0386620414333061E-2</v>
      </c>
      <c r="AH155" s="1">
        <f>(Table2[[#This Row],[Current Month High]]/Table2[[#This Row],[Close Price]])-1</f>
        <v>7.0459954613383502E-2</v>
      </c>
      <c r="AI155">
        <v>12.123392557332799</v>
      </c>
      <c r="AJ155">
        <v>121.12026762402</v>
      </c>
      <c r="AK155" t="str">
        <f>IF(AND(Table2[[#This Row],[20D EMA]]&gt;Table2[[#This Row],[50D EMA]],Table2[[#This Row],[50D EMA]]&gt;Table2[[#This Row],[200D EMA]]),"Uptrend","Downtrend/NoTrend")</f>
        <v>Uptrend</v>
      </c>
      <c r="AL155">
        <v>0.22</v>
      </c>
      <c r="AM155" t="s">
        <v>3148</v>
      </c>
      <c r="AN155">
        <v>5.18</v>
      </c>
      <c r="AO155" t="s">
        <v>3148</v>
      </c>
      <c r="AQ155">
        <f>(Table2[[#This Row],[Sharpe Ratio]]-AVERAGE(Table2[Sharpe Ratio]))/_xlfn.STDEV.P(Table2[Sharpe Ratio])</f>
        <v>-0.65767186404931655</v>
      </c>
      <c r="AR1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2.4204103149853777</v>
      </c>
      <c r="AS155">
        <f>_xlfn.RANK.AVG(Table2[[#This Row],[1Y Return vs Nifty Z-Score]],Table2[1Y Return vs Nifty Z-Score])</f>
        <v>61</v>
      </c>
      <c r="AT155">
        <f>_xlfn.RANK.AVG(Table2[[#This Row],[6M Return vs Nifty Z-Score]],Table2[6M Return vs Nifty Z-Score])</f>
        <v>53</v>
      </c>
      <c r="AU155">
        <f>_xlfn.RANK.AVG(Table2[[#This Row],[Sharpe Ratio Z-Score]],Table2[Sharpe Ratio Z-Score])</f>
        <v>532</v>
      </c>
      <c r="AV155">
        <f>(Table2[[#This Row],[Rank 1Y]]+Table2[[#This Row],[Rank 6M]]+Table2[[#This Row],[Rank Sharpe]])/3</f>
        <v>215.33333333333334</v>
      </c>
    </row>
    <row r="156" spans="1:48" x14ac:dyDescent="0.3">
      <c r="A156" t="s">
        <v>209</v>
      </c>
      <c r="B156" t="s">
        <v>210</v>
      </c>
      <c r="C156" t="s">
        <v>3108</v>
      </c>
      <c r="D156" t="s">
        <v>211</v>
      </c>
      <c r="E156">
        <v>116063.687130165</v>
      </c>
      <c r="F156">
        <v>164.95</v>
      </c>
      <c r="G156">
        <v>67.143796967502894</v>
      </c>
      <c r="H156">
        <f>(Table2[[#This Row],[1Y Return vs Nifty]]-AVERAGE(Table2[1Y Return vs Nifty]))/_xlfn.STDEV.P(Table2[1Y Return vs Nifty])</f>
        <v>1.0855454508094264</v>
      </c>
      <c r="I156">
        <v>-12.330092081890101</v>
      </c>
      <c r="J156">
        <f>(Table2[[#This Row],[1M Return vs Nifty]]-AVERAGE(Table2[1M Return vs Nifty]))/_xlfn.STDEV.P(Table2[1M Return vs Nifty])</f>
        <v>-1.2128278741828997</v>
      </c>
      <c r="K156">
        <v>23.019095664840901</v>
      </c>
      <c r="L156">
        <f>(Table2[[#This Row],[6M Return vs Nifty]]-AVERAGE(Table2[6M Return vs Nifty]))/_xlfn.STDEV.P(Table2[6M Return vs Nifty])</f>
        <v>0.73901876765977992</v>
      </c>
      <c r="M156">
        <v>-2.95143122278242</v>
      </c>
      <c r="N156">
        <f>(Table2[[#This Row],[1W Return vs Nifty]]-AVERAGE(Table2[1W Return vs Nifty]))/_xlfn.STDEV.P(Table2[1W Return vs Nifty])</f>
        <v>-0.41575237856350872</v>
      </c>
      <c r="O156">
        <v>180.53</v>
      </c>
      <c r="P156">
        <v>188.62438313690899</v>
      </c>
      <c r="Q156">
        <v>166.270203685452</v>
      </c>
      <c r="R156">
        <v>27.8862045872064</v>
      </c>
      <c r="S156" s="1">
        <f>(Table2[[#This Row],[Close Price]]-Table2[[#This Row],[20D EMA]])/Table2[[#This Row],[20D EMA]]</f>
        <v>-8.6301445743089858E-2</v>
      </c>
      <c r="T156" s="1">
        <f>(Table2[[#This Row],[Close Price]]-Table2[[#This Row],[50D EMA]])/Table2[[#This Row],[50D EMA]]</f>
        <v>-0.12551072530069166</v>
      </c>
      <c r="U156" s="1">
        <f>(Table2[[#This Row],[Close Price]]-Table2[[#This Row],[200D EMA]])/Table2[[#This Row],[200D EMA]]</f>
        <v>-7.9401098704946563E-3</v>
      </c>
      <c r="V156">
        <v>1.1121568340293599</v>
      </c>
      <c r="W156">
        <v>163.80000000000001</v>
      </c>
      <c r="X156">
        <v>168</v>
      </c>
      <c r="Y156">
        <v>163.80000000000001</v>
      </c>
      <c r="Z156">
        <v>168</v>
      </c>
      <c r="AA156">
        <v>158.80000000000001</v>
      </c>
      <c r="AB156">
        <v>189.74</v>
      </c>
      <c r="AC156" s="1">
        <f>(Table2[[#This Row],[Close Price]]/Table2[[#This Row],[Day Low]])-1</f>
        <v>7.0207570207567738E-3</v>
      </c>
      <c r="AD156" s="1">
        <f>(Table2[[#This Row],[Day High]]/Table2[[#This Row],[Close Price]])-1</f>
        <v>1.8490451652015905E-2</v>
      </c>
      <c r="AE156" s="1">
        <f>(Table2[[#This Row],[Close Price]]/Table2[[#This Row],[Current Week Low]])-1</f>
        <v>7.0207570207567738E-3</v>
      </c>
      <c r="AF156" s="1">
        <f>(Table2[[#This Row],[Current Week High]]/Table2[[#This Row],[Close Price]])-1</f>
        <v>1.8490451652015905E-2</v>
      </c>
      <c r="AG156" s="1">
        <f>(Table2[[#This Row],[Close Price]]/Table2[[#This Row],[Current Month Low]])-1</f>
        <v>3.8727959697732794E-2</v>
      </c>
      <c r="AH156" s="1">
        <f>(Table2[[#This Row],[Current Month High]]/Table2[[#This Row],[Close Price]])-1</f>
        <v>0.15028796605031847</v>
      </c>
      <c r="AI156">
        <v>31.548954228554098</v>
      </c>
      <c r="AJ156">
        <v>90.034562211981495</v>
      </c>
      <c r="AK156" t="str">
        <f>IF(AND(Table2[[#This Row],[20D EMA]]&gt;Table2[[#This Row],[50D EMA]],Table2[[#This Row],[50D EMA]]&gt;Table2[[#This Row],[200D EMA]]),"Uptrend","Downtrend/NoTrend")</f>
        <v>Downtrend/NoTrend</v>
      </c>
      <c r="AL156">
        <v>-0.04</v>
      </c>
      <c r="AM156" t="s">
        <v>3147</v>
      </c>
      <c r="AN156">
        <v>-10.87</v>
      </c>
      <c r="AO156" t="s">
        <v>3147</v>
      </c>
      <c r="AP156">
        <v>2.5533451951022999E-2</v>
      </c>
      <c r="AQ156">
        <f>(Table2[[#This Row],[Sharpe Ratio]]-AVERAGE(Table2[Sharpe Ratio]))/_xlfn.STDEV.P(Table2[Sharpe Ratio])</f>
        <v>-0.35898534930383558</v>
      </c>
      <c r="AR1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6">
        <f>_xlfn.RANK.AVG(Table2[[#This Row],[1Y Return vs Nifty Z-Score]],Table2[1Y Return vs Nifty Z-Score])</f>
        <v>83</v>
      </c>
      <c r="AT156">
        <f>_xlfn.RANK.AVG(Table2[[#This Row],[6M Return vs Nifty Z-Score]],Table2[6M Return vs Nifty Z-Score])</f>
        <v>130</v>
      </c>
      <c r="AU156">
        <f>_xlfn.RANK.AVG(Table2[[#This Row],[Sharpe Ratio Z-Score]],Table2[Sharpe Ratio Z-Score])</f>
        <v>434</v>
      </c>
      <c r="AV156">
        <f>(Table2[[#This Row],[Rank 1Y]]+Table2[[#This Row],[Rank 6M]]+Table2[[#This Row],[Rank Sharpe]])/3</f>
        <v>215.66666666666666</v>
      </c>
    </row>
    <row r="157" spans="1:48" x14ac:dyDescent="0.3">
      <c r="A157" t="s">
        <v>913</v>
      </c>
      <c r="B157" t="s">
        <v>914</v>
      </c>
      <c r="C157" t="s">
        <v>3102</v>
      </c>
      <c r="D157" t="s">
        <v>144</v>
      </c>
      <c r="E157">
        <v>15867.111270620901</v>
      </c>
      <c r="F157">
        <v>60.71</v>
      </c>
      <c r="G157">
        <v>114.591593265692</v>
      </c>
      <c r="H157">
        <f>(Table2[[#This Row],[1Y Return vs Nifty]]-AVERAGE(Table2[1Y Return vs Nifty]))/_xlfn.STDEV.P(Table2[1Y Return vs Nifty])</f>
        <v>2.0695394755458945</v>
      </c>
      <c r="I157">
        <v>2.0624620822073498</v>
      </c>
      <c r="J157">
        <f>(Table2[[#This Row],[1M Return vs Nifty]]-AVERAGE(Table2[1M Return vs Nifty]))/_xlfn.STDEV.P(Table2[1M Return vs Nifty])</f>
        <v>0.41706329084863308</v>
      </c>
      <c r="K157">
        <v>-13.3807896321165</v>
      </c>
      <c r="L157">
        <f>(Table2[[#This Row],[6M Return vs Nifty]]-AVERAGE(Table2[6M Return vs Nifty]))/_xlfn.STDEV.P(Table2[6M Return vs Nifty])</f>
        <v>-0.55433238465655343</v>
      </c>
      <c r="M157">
        <v>-1.7269148149011899</v>
      </c>
      <c r="N157">
        <f>(Table2[[#This Row],[1W Return vs Nifty]]-AVERAGE(Table2[1W Return vs Nifty]))/_xlfn.STDEV.P(Table2[1W Return vs Nifty])</f>
        <v>-0.12378500089864332</v>
      </c>
      <c r="O157">
        <v>60.16</v>
      </c>
      <c r="P157">
        <v>62.327889997127301</v>
      </c>
      <c r="Q157">
        <v>57.0047992689382</v>
      </c>
      <c r="R157">
        <v>51.686628955342499</v>
      </c>
      <c r="S157" s="1">
        <f>(Table2[[#This Row],[Close Price]]-Table2[[#This Row],[20D EMA]])/Table2[[#This Row],[20D EMA]]</f>
        <v>9.1422872340426245E-3</v>
      </c>
      <c r="T157" s="1">
        <f>(Table2[[#This Row],[Close Price]]-Table2[[#This Row],[50D EMA]])/Table2[[#This Row],[50D EMA]]</f>
        <v>-2.5957721289808919E-2</v>
      </c>
      <c r="U157" s="1">
        <f>(Table2[[#This Row],[Close Price]]-Table2[[#This Row],[200D EMA]])/Table2[[#This Row],[200D EMA]]</f>
        <v>6.4998048911309073E-2</v>
      </c>
      <c r="V157">
        <v>1.2160719325557801</v>
      </c>
      <c r="W157">
        <v>56.51</v>
      </c>
      <c r="X157">
        <v>61.77</v>
      </c>
      <c r="Y157">
        <v>56.51</v>
      </c>
      <c r="Z157">
        <v>61.77</v>
      </c>
      <c r="AA157">
        <v>55.86</v>
      </c>
      <c r="AB157">
        <v>69.5</v>
      </c>
      <c r="AC157" s="1">
        <f>(Table2[[#This Row],[Close Price]]/Table2[[#This Row],[Day Low]])-1</f>
        <v>7.432312864979651E-2</v>
      </c>
      <c r="AD157" s="1">
        <f>(Table2[[#This Row],[Day High]]/Table2[[#This Row],[Close Price]])-1</f>
        <v>1.7460056003953284E-2</v>
      </c>
      <c r="AE157" s="1">
        <f>(Table2[[#This Row],[Close Price]]/Table2[[#This Row],[Current Week Low]])-1</f>
        <v>7.432312864979651E-2</v>
      </c>
      <c r="AF157" s="1">
        <f>(Table2[[#This Row],[Current Week High]]/Table2[[#This Row],[Close Price]])-1</f>
        <v>1.7460056003953284E-2</v>
      </c>
      <c r="AG157" s="1">
        <f>(Table2[[#This Row],[Close Price]]/Table2[[#This Row],[Current Month Low]])-1</f>
        <v>8.6824203365556851E-2</v>
      </c>
      <c r="AH157" s="1">
        <f>(Table2[[#This Row],[Current Month High]]/Table2[[#This Row],[Close Price]])-1</f>
        <v>0.14478669082523465</v>
      </c>
      <c r="AI157">
        <v>50.551803656728701</v>
      </c>
      <c r="AJ157">
        <v>157.24576271186399</v>
      </c>
      <c r="AK157" t="str">
        <f>IF(AND(Table2[[#This Row],[20D EMA]]&gt;Table2[[#This Row],[50D EMA]],Table2[[#This Row],[50D EMA]]&gt;Table2[[#This Row],[200D EMA]]),"Uptrend","Downtrend/NoTrend")</f>
        <v>Downtrend/NoTrend</v>
      </c>
      <c r="AL157">
        <v>-0.21</v>
      </c>
      <c r="AM157" t="s">
        <v>3147</v>
      </c>
      <c r="AN157">
        <v>5.62</v>
      </c>
      <c r="AO157" t="s">
        <v>3148</v>
      </c>
      <c r="AP157">
        <v>0.14309250903583301</v>
      </c>
      <c r="AQ157">
        <f>(Table2[[#This Row],[Sharpe Ratio]]-AVERAGE(Table2[Sharpe Ratio]))/_xlfn.STDEV.P(Table2[Sharpe Ratio])</f>
        <v>1.0162029763788629</v>
      </c>
      <c r="AR1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7">
        <f>_xlfn.RANK.AVG(Table2[[#This Row],[1Y Return vs Nifty Z-Score]],Table2[1Y Return vs Nifty Z-Score])</f>
        <v>34</v>
      </c>
      <c r="AT157">
        <f>_xlfn.RANK.AVG(Table2[[#This Row],[6M Return vs Nifty Z-Score]],Table2[6M Return vs Nifty Z-Score])</f>
        <v>504</v>
      </c>
      <c r="AU157">
        <f>_xlfn.RANK.AVG(Table2[[#This Row],[Sharpe Ratio Z-Score]],Table2[Sharpe Ratio Z-Score])</f>
        <v>111</v>
      </c>
      <c r="AV157">
        <f>(Table2[[#This Row],[Rank 1Y]]+Table2[[#This Row],[Rank 6M]]+Table2[[#This Row],[Rank Sharpe]])/3</f>
        <v>216.33333333333334</v>
      </c>
    </row>
    <row r="158" spans="1:48" x14ac:dyDescent="0.3">
      <c r="A158" t="s">
        <v>834</v>
      </c>
      <c r="B158" t="s">
        <v>835</v>
      </c>
      <c r="C158" t="s">
        <v>3113</v>
      </c>
      <c r="D158" t="s">
        <v>114</v>
      </c>
      <c r="E158">
        <v>17510.6757645</v>
      </c>
      <c r="F158">
        <v>11191.8</v>
      </c>
      <c r="G158">
        <v>77.553334227433794</v>
      </c>
      <c r="H158">
        <f>(Table2[[#This Row],[1Y Return vs Nifty]]-AVERAGE(Table2[1Y Return vs Nifty]))/_xlfn.STDEV.P(Table2[1Y Return vs Nifty])</f>
        <v>1.3014231788217294</v>
      </c>
      <c r="I158">
        <v>-10.874973925768</v>
      </c>
      <c r="J158">
        <f>(Table2[[#This Row],[1M Return vs Nifty]]-AVERAGE(Table2[1M Return vs Nifty]))/_xlfn.STDEV.P(Table2[1M Return vs Nifty])</f>
        <v>-1.048042374701744</v>
      </c>
      <c r="K158">
        <v>44.319127575838799</v>
      </c>
      <c r="L158">
        <f>(Table2[[#This Row],[6M Return vs Nifty]]-AVERAGE(Table2[6M Return vs Nifty]))/_xlfn.STDEV.P(Table2[6M Return vs Nifty])</f>
        <v>1.4958459002652369</v>
      </c>
      <c r="M158">
        <v>-1.37804114635519</v>
      </c>
      <c r="N158">
        <f>(Table2[[#This Row],[1W Return vs Nifty]]-AVERAGE(Table2[1W Return vs Nifty]))/_xlfn.STDEV.P(Table2[1W Return vs Nifty])</f>
        <v>-4.0601362454840015E-2</v>
      </c>
      <c r="O158">
        <v>11928.86</v>
      </c>
      <c r="P158">
        <v>12611.518595922</v>
      </c>
      <c r="Q158">
        <v>11168.4971113871</v>
      </c>
      <c r="R158">
        <v>33.952541590448199</v>
      </c>
      <c r="S158" s="1">
        <f>(Table2[[#This Row],[Close Price]]-Table2[[#This Row],[20D EMA]])/Table2[[#This Row],[20D EMA]]</f>
        <v>-6.1787966327042254E-2</v>
      </c>
      <c r="T158" s="1">
        <f>(Table2[[#This Row],[Close Price]]-Table2[[#This Row],[50D EMA]])/Table2[[#This Row],[50D EMA]]</f>
        <v>-0.11257316754709254</v>
      </c>
      <c r="U158" s="1">
        <f>(Table2[[#This Row],[Close Price]]-Table2[[#This Row],[200D EMA]])/Table2[[#This Row],[200D EMA]]</f>
        <v>2.0864838286201062E-3</v>
      </c>
      <c r="V158">
        <v>1.02038952901006</v>
      </c>
      <c r="W158">
        <v>11001</v>
      </c>
      <c r="X158">
        <v>11550</v>
      </c>
      <c r="Y158">
        <v>11001</v>
      </c>
      <c r="Z158">
        <v>11550</v>
      </c>
      <c r="AA158">
        <v>10600</v>
      </c>
      <c r="AB158">
        <v>12599</v>
      </c>
      <c r="AC158" s="1">
        <f>(Table2[[#This Row],[Close Price]]/Table2[[#This Row],[Day Low]])-1</f>
        <v>1.7343877829288257E-2</v>
      </c>
      <c r="AD158" s="1">
        <f>(Table2[[#This Row],[Day High]]/Table2[[#This Row],[Close Price]])-1</f>
        <v>3.200557551064187E-2</v>
      </c>
      <c r="AE158" s="1">
        <f>(Table2[[#This Row],[Close Price]]/Table2[[#This Row],[Current Week Low]])-1</f>
        <v>1.7343877829288257E-2</v>
      </c>
      <c r="AF158" s="1">
        <f>(Table2[[#This Row],[Current Week High]]/Table2[[#This Row],[Close Price]])-1</f>
        <v>3.200557551064187E-2</v>
      </c>
      <c r="AG158" s="1">
        <f>(Table2[[#This Row],[Close Price]]/Table2[[#This Row],[Current Month Low]])-1</f>
        <v>5.5830188679245163E-2</v>
      </c>
      <c r="AH158" s="1">
        <f>(Table2[[#This Row],[Current Month High]]/Table2[[#This Row],[Close Price]])-1</f>
        <v>0.12573491306134854</v>
      </c>
      <c r="AI158">
        <v>40.300041101520698</v>
      </c>
      <c r="AJ158">
        <v>110.174647887323</v>
      </c>
      <c r="AK158" t="str">
        <f>IF(AND(Table2[[#This Row],[20D EMA]]&gt;Table2[[#This Row],[50D EMA]],Table2[[#This Row],[50D EMA]]&gt;Table2[[#This Row],[200D EMA]]),"Uptrend","Downtrend/NoTrend")</f>
        <v>Downtrend/NoTrend</v>
      </c>
      <c r="AL158">
        <v>-0.11</v>
      </c>
      <c r="AM158" t="s">
        <v>3147</v>
      </c>
      <c r="AN158">
        <v>-6.16</v>
      </c>
      <c r="AO158" t="s">
        <v>3147</v>
      </c>
      <c r="AQ158">
        <f>(Table2[[#This Row],[Sharpe Ratio]]-AVERAGE(Table2[Sharpe Ratio]))/_xlfn.STDEV.P(Table2[Sharpe Ratio])</f>
        <v>-0.65767186404931655</v>
      </c>
      <c r="AR1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8">
        <f>_xlfn.RANK.AVG(Table2[[#This Row],[1Y Return vs Nifty Z-Score]],Table2[1Y Return vs Nifty Z-Score])</f>
        <v>69</v>
      </c>
      <c r="AT158">
        <f>_xlfn.RANK.AVG(Table2[[#This Row],[6M Return vs Nifty Z-Score]],Table2[6M Return vs Nifty Z-Score])</f>
        <v>51</v>
      </c>
      <c r="AU158">
        <f>_xlfn.RANK.AVG(Table2[[#This Row],[Sharpe Ratio Z-Score]],Table2[Sharpe Ratio Z-Score])</f>
        <v>532</v>
      </c>
      <c r="AV158">
        <f>(Table2[[#This Row],[Rank 1Y]]+Table2[[#This Row],[Rank 6M]]+Table2[[#This Row],[Rank Sharpe]])/3</f>
        <v>217.33333333333334</v>
      </c>
    </row>
    <row r="159" spans="1:48" x14ac:dyDescent="0.3">
      <c r="A159" t="s">
        <v>1938</v>
      </c>
      <c r="B159" t="s">
        <v>1939</v>
      </c>
      <c r="C159" t="s">
        <v>3116</v>
      </c>
      <c r="D159" t="s">
        <v>292</v>
      </c>
      <c r="E159">
        <v>3538.2802200000001</v>
      </c>
      <c r="F159">
        <v>1142.8</v>
      </c>
      <c r="G159">
        <v>40.456718799576301</v>
      </c>
      <c r="H159">
        <f>(Table2[[#This Row],[1Y Return vs Nifty]]-AVERAGE(Table2[1Y Return vs Nifty]))/_xlfn.STDEV.P(Table2[1Y Return vs Nifty])</f>
        <v>0.53209666069318118</v>
      </c>
      <c r="I159">
        <v>-9.0689706816538802</v>
      </c>
      <c r="J159">
        <f>(Table2[[#This Row],[1M Return vs Nifty]]-AVERAGE(Table2[1M Return vs Nifty]))/_xlfn.STDEV.P(Table2[1M Return vs Nifty])</f>
        <v>-0.84352073816396134</v>
      </c>
      <c r="K159">
        <v>41.022527577203299</v>
      </c>
      <c r="L159">
        <f>(Table2[[#This Row],[6M Return vs Nifty]]-AVERAGE(Table2[6M Return vs Nifty]))/_xlfn.STDEV.P(Table2[6M Return vs Nifty])</f>
        <v>1.378711976018568</v>
      </c>
      <c r="M159">
        <v>-2.6318579848944199</v>
      </c>
      <c r="N159">
        <f>(Table2[[#This Row],[1W Return vs Nifty]]-AVERAGE(Table2[1W Return vs Nifty]))/_xlfn.STDEV.P(Table2[1W Return vs Nifty])</f>
        <v>-0.3395549837082823</v>
      </c>
      <c r="O159">
        <v>1222.21</v>
      </c>
      <c r="P159">
        <v>1245.93828015041</v>
      </c>
      <c r="Q159">
        <v>1070.1726389073599</v>
      </c>
      <c r="R159">
        <v>37.143145068213499</v>
      </c>
      <c r="S159" s="1">
        <f>(Table2[[#This Row],[Close Price]]-Table2[[#This Row],[20D EMA]])/Table2[[#This Row],[20D EMA]]</f>
        <v>-6.4972467906497314E-2</v>
      </c>
      <c r="T159" s="1">
        <f>(Table2[[#This Row],[Close Price]]-Table2[[#This Row],[50D EMA]])/Table2[[#This Row],[50D EMA]]</f>
        <v>-8.2779606175964998E-2</v>
      </c>
      <c r="U159" s="1">
        <f>(Table2[[#This Row],[Close Price]]-Table2[[#This Row],[200D EMA]])/Table2[[#This Row],[200D EMA]]</f>
        <v>6.7865088726985379E-2</v>
      </c>
      <c r="V159">
        <v>0.70039065288607205</v>
      </c>
      <c r="W159">
        <v>1122.8499999999999</v>
      </c>
      <c r="X159">
        <v>1165.4000000000001</v>
      </c>
      <c r="Y159">
        <v>1122.8499999999999</v>
      </c>
      <c r="Z159">
        <v>1165.4000000000001</v>
      </c>
      <c r="AA159">
        <v>1090.8</v>
      </c>
      <c r="AB159">
        <v>1337.65</v>
      </c>
      <c r="AC159" s="1">
        <f>(Table2[[#This Row],[Close Price]]/Table2[[#This Row],[Day Low]])-1</f>
        <v>1.7767288595983421E-2</v>
      </c>
      <c r="AD159" s="1">
        <f>(Table2[[#This Row],[Day High]]/Table2[[#This Row],[Close Price]])-1</f>
        <v>1.9775988799440203E-2</v>
      </c>
      <c r="AE159" s="1">
        <f>(Table2[[#This Row],[Close Price]]/Table2[[#This Row],[Current Week Low]])-1</f>
        <v>1.7767288595983421E-2</v>
      </c>
      <c r="AF159" s="1">
        <f>(Table2[[#This Row],[Current Week High]]/Table2[[#This Row],[Close Price]])-1</f>
        <v>1.9775988799440203E-2</v>
      </c>
      <c r="AG159" s="1">
        <f>(Table2[[#This Row],[Close Price]]/Table2[[#This Row],[Current Month Low]])-1</f>
        <v>4.7671433810047681E-2</v>
      </c>
      <c r="AH159" s="1">
        <f>(Table2[[#This Row],[Current Month High]]/Table2[[#This Row],[Close Price]])-1</f>
        <v>0.17050227511375571</v>
      </c>
      <c r="AI159">
        <v>35.539901995099697</v>
      </c>
      <c r="AJ159">
        <v>68.4179500405276</v>
      </c>
      <c r="AK159" t="str">
        <f>IF(AND(Table2[[#This Row],[20D EMA]]&gt;Table2[[#This Row],[50D EMA]],Table2[[#This Row],[50D EMA]]&gt;Table2[[#This Row],[200D EMA]]),"Uptrend","Downtrend/NoTrend")</f>
        <v>Downtrend/NoTrend</v>
      </c>
      <c r="AL159">
        <v>0</v>
      </c>
      <c r="AM159" t="s">
        <v>3149</v>
      </c>
      <c r="AN159">
        <v>-4.75</v>
      </c>
      <c r="AO159" t="s">
        <v>3147</v>
      </c>
      <c r="AP159">
        <v>2.7371515694624999E-2</v>
      </c>
      <c r="AQ159">
        <f>(Table2[[#This Row],[Sharpe Ratio]]-AVERAGE(Table2[Sharpe Ratio]))/_xlfn.STDEV.P(Table2[Sharpe Ratio])</f>
        <v>-0.33748395362456796</v>
      </c>
      <c r="AR1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9">
        <f>_xlfn.RANK.AVG(Table2[[#This Row],[1Y Return vs Nifty Z-Score]],Table2[1Y Return vs Nifty Z-Score])</f>
        <v>161</v>
      </c>
      <c r="AT159">
        <f>_xlfn.RANK.AVG(Table2[[#This Row],[6M Return vs Nifty Z-Score]],Table2[6M Return vs Nifty Z-Score])</f>
        <v>60</v>
      </c>
      <c r="AU159">
        <f>_xlfn.RANK.AVG(Table2[[#This Row],[Sharpe Ratio Z-Score]],Table2[Sharpe Ratio Z-Score])</f>
        <v>431</v>
      </c>
      <c r="AV159">
        <f>(Table2[[#This Row],[Rank 1Y]]+Table2[[#This Row],[Rank 6M]]+Table2[[#This Row],[Rank Sharpe]])/3</f>
        <v>217.33333333333334</v>
      </c>
    </row>
    <row r="160" spans="1:48" x14ac:dyDescent="0.3">
      <c r="A160" t="s">
        <v>351</v>
      </c>
      <c r="B160" t="s">
        <v>352</v>
      </c>
      <c r="C160" t="s">
        <v>3115</v>
      </c>
      <c r="D160" t="s">
        <v>141</v>
      </c>
      <c r="E160">
        <v>66381.989704680003</v>
      </c>
      <c r="F160">
        <v>1541.15</v>
      </c>
      <c r="G160">
        <v>53.902027352653</v>
      </c>
      <c r="H160">
        <f>(Table2[[#This Row],[1Y Return vs Nifty]]-AVERAGE(Table2[1Y Return vs Nifty]))/_xlfn.STDEV.P(Table2[1Y Return vs Nifty])</f>
        <v>0.81093159738486775</v>
      </c>
      <c r="I160">
        <v>-6.8696438144972998</v>
      </c>
      <c r="J160">
        <f>(Table2[[#This Row],[1M Return vs Nifty]]-AVERAGE(Table2[1M Return vs Nifty]))/_xlfn.STDEV.P(Table2[1M Return vs Nifty])</f>
        <v>-0.5944569938886739</v>
      </c>
      <c r="K160">
        <v>-7.5419322251414798</v>
      </c>
      <c r="L160">
        <f>(Table2[[#This Row],[6M Return vs Nifty]]-AVERAGE(Table2[6M Return vs Nifty]))/_xlfn.STDEV.P(Table2[6M Return vs Nifty])</f>
        <v>-0.34686763871261134</v>
      </c>
      <c r="M160">
        <v>1.58425586737365</v>
      </c>
      <c r="N160">
        <f>(Table2[[#This Row],[1W Return vs Nifty]]-AVERAGE(Table2[1W Return vs Nifty]))/_xlfn.STDEV.P(Table2[1W Return vs Nifty])</f>
        <v>0.66571346141868382</v>
      </c>
      <c r="O160">
        <v>1634.64</v>
      </c>
      <c r="P160">
        <v>1706.4117948165999</v>
      </c>
      <c r="Q160">
        <v>1557.8968441038501</v>
      </c>
      <c r="R160">
        <v>34.777820433120702</v>
      </c>
      <c r="S160" s="1">
        <f>(Table2[[#This Row],[Close Price]]-Table2[[#This Row],[20D EMA]])/Table2[[#This Row],[20D EMA]]</f>
        <v>-5.7193021093329417E-2</v>
      </c>
      <c r="T160" s="1">
        <f>(Table2[[#This Row],[Close Price]]-Table2[[#This Row],[50D EMA]])/Table2[[#This Row],[50D EMA]]</f>
        <v>-9.6847546013570346E-2</v>
      </c>
      <c r="U160" s="1">
        <f>(Table2[[#This Row],[Close Price]]-Table2[[#This Row],[200D EMA]])/Table2[[#This Row],[200D EMA]]</f>
        <v>-1.0749648904695791E-2</v>
      </c>
      <c r="V160">
        <v>0.48535772436494701</v>
      </c>
      <c r="W160">
        <v>1527.3</v>
      </c>
      <c r="X160">
        <v>1590</v>
      </c>
      <c r="Y160">
        <v>1527.3</v>
      </c>
      <c r="Z160">
        <v>1590</v>
      </c>
      <c r="AA160">
        <v>1505.95</v>
      </c>
      <c r="AB160">
        <v>1713</v>
      </c>
      <c r="AC160" s="1">
        <f>(Table2[[#This Row],[Close Price]]/Table2[[#This Row],[Day Low]])-1</f>
        <v>9.0682904471945935E-3</v>
      </c>
      <c r="AD160" s="1">
        <f>(Table2[[#This Row],[Day High]]/Table2[[#This Row],[Close Price]])-1</f>
        <v>3.1697109301495496E-2</v>
      </c>
      <c r="AE160" s="1">
        <f>(Table2[[#This Row],[Close Price]]/Table2[[#This Row],[Current Week Low]])-1</f>
        <v>9.0682904471945935E-3</v>
      </c>
      <c r="AF160" s="1">
        <f>(Table2[[#This Row],[Current Week High]]/Table2[[#This Row],[Close Price]])-1</f>
        <v>3.1697109301495496E-2</v>
      </c>
      <c r="AG160" s="1">
        <f>(Table2[[#This Row],[Close Price]]/Table2[[#This Row],[Current Month Low]])-1</f>
        <v>2.337394999833986E-2</v>
      </c>
      <c r="AH160" s="1">
        <f>(Table2[[#This Row],[Current Month High]]/Table2[[#This Row],[Close Price]])-1</f>
        <v>0.11150764039840366</v>
      </c>
      <c r="AI160">
        <v>34.626739772247902</v>
      </c>
      <c r="AJ160">
        <v>76.717119596376506</v>
      </c>
      <c r="AK160" t="str">
        <f>IF(AND(Table2[[#This Row],[20D EMA]]&gt;Table2[[#This Row],[50D EMA]],Table2[[#This Row],[50D EMA]]&gt;Table2[[#This Row],[200D EMA]]),"Uptrend","Downtrend/NoTrend")</f>
        <v>Downtrend/NoTrend</v>
      </c>
      <c r="AL160">
        <v>-0.03</v>
      </c>
      <c r="AM160" t="s">
        <v>3147</v>
      </c>
      <c r="AN160">
        <v>-6.38</v>
      </c>
      <c r="AO160" t="s">
        <v>3147</v>
      </c>
      <c r="AP160">
        <v>0.14884975370207401</v>
      </c>
      <c r="AQ160">
        <f>(Table2[[#This Row],[Sharpe Ratio]]-AVERAGE(Table2[Sharpe Ratio]))/_xlfn.STDEV.P(Table2[Sharpe Ratio])</f>
        <v>1.0835503662733046</v>
      </c>
      <c r="AR1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0">
        <f>_xlfn.RANK.AVG(Table2[[#This Row],[1Y Return vs Nifty Z-Score]],Table2[1Y Return vs Nifty Z-Score])</f>
        <v>119</v>
      </c>
      <c r="AT160">
        <f>_xlfn.RANK.AVG(Table2[[#This Row],[6M Return vs Nifty Z-Score]],Table2[6M Return vs Nifty Z-Score])</f>
        <v>436</v>
      </c>
      <c r="AU160">
        <f>_xlfn.RANK.AVG(Table2[[#This Row],[Sharpe Ratio Z-Score]],Table2[Sharpe Ratio Z-Score])</f>
        <v>98</v>
      </c>
      <c r="AV160">
        <f>(Table2[[#This Row],[Rank 1Y]]+Table2[[#This Row],[Rank 6M]]+Table2[[#This Row],[Rank Sharpe]])/3</f>
        <v>217.66666666666666</v>
      </c>
    </row>
    <row r="161" spans="1:48" x14ac:dyDescent="0.3">
      <c r="A161" t="s">
        <v>441</v>
      </c>
      <c r="B161" t="s">
        <v>442</v>
      </c>
      <c r="C161" t="s">
        <v>3102</v>
      </c>
      <c r="D161" t="s">
        <v>24</v>
      </c>
      <c r="E161">
        <v>49127.883027299999</v>
      </c>
      <c r="F161">
        <v>200.25</v>
      </c>
      <c r="G161">
        <v>14.7734114475111</v>
      </c>
      <c r="H161">
        <f>(Table2[[#This Row],[1Y Return vs Nifty]]-AVERAGE(Table2[1Y Return vs Nifty]))/_xlfn.STDEV.P(Table2[1Y Return vs Nifty])</f>
        <v>-5.3547275886061914E-4</v>
      </c>
      <c r="I161">
        <v>8.3078546880377999</v>
      </c>
      <c r="J161">
        <f>(Table2[[#This Row],[1M Return vs Nifty]]-AVERAGE(Table2[1M Return vs Nifty]))/_xlfn.STDEV.P(Table2[1M Return vs Nifty])</f>
        <v>1.1243255400878147</v>
      </c>
      <c r="K161">
        <v>15.9898669163832</v>
      </c>
      <c r="L161">
        <f>(Table2[[#This Row],[6M Return vs Nifty]]-AVERAGE(Table2[6M Return vs Nifty]))/_xlfn.STDEV.P(Table2[6M Return vs Nifty])</f>
        <v>0.48925806024148516</v>
      </c>
      <c r="M161">
        <v>-1.62820277982484</v>
      </c>
      <c r="N161">
        <f>(Table2[[#This Row],[1W Return vs Nifty]]-AVERAGE(Table2[1W Return vs Nifty]))/_xlfn.STDEV.P(Table2[1W Return vs Nifty])</f>
        <v>-0.10024861229681781</v>
      </c>
      <c r="O161">
        <v>199.97</v>
      </c>
      <c r="P161">
        <v>195.93234411528601</v>
      </c>
      <c r="Q161">
        <v>179.05425921495899</v>
      </c>
      <c r="R161">
        <v>47.186407070563398</v>
      </c>
      <c r="S161" s="1">
        <f>(Table2[[#This Row],[Close Price]]-Table2[[#This Row],[20D EMA]])/Table2[[#This Row],[20D EMA]]</f>
        <v>1.4002100315047314E-3</v>
      </c>
      <c r="T161" s="1">
        <f>(Table2[[#This Row],[Close Price]]-Table2[[#This Row],[50D EMA]])/Table2[[#This Row],[50D EMA]]</f>
        <v>2.2036463169008431E-2</v>
      </c>
      <c r="U161" s="1">
        <f>(Table2[[#This Row],[Close Price]]-Table2[[#This Row],[200D EMA]])/Table2[[#This Row],[200D EMA]]</f>
        <v>0.11837607705044877</v>
      </c>
      <c r="V161">
        <v>1.07495052940964</v>
      </c>
      <c r="W161">
        <v>195.04</v>
      </c>
      <c r="X161">
        <v>200.89</v>
      </c>
      <c r="Y161">
        <v>195.04</v>
      </c>
      <c r="Z161">
        <v>200.89</v>
      </c>
      <c r="AA161">
        <v>195.04</v>
      </c>
      <c r="AB161">
        <v>209.77</v>
      </c>
      <c r="AC161" s="1">
        <f>(Table2[[#This Row],[Close Price]]/Table2[[#This Row],[Day Low]])-1</f>
        <v>2.6712469237079706E-2</v>
      </c>
      <c r="AD161" s="1">
        <f>(Table2[[#This Row],[Day High]]/Table2[[#This Row],[Close Price]])-1</f>
        <v>3.1960049937578283E-3</v>
      </c>
      <c r="AE161" s="1">
        <f>(Table2[[#This Row],[Close Price]]/Table2[[#This Row],[Current Week Low]])-1</f>
        <v>2.6712469237079706E-2</v>
      </c>
      <c r="AF161" s="1">
        <f>(Table2[[#This Row],[Current Week High]]/Table2[[#This Row],[Close Price]])-1</f>
        <v>3.1960049937578283E-3</v>
      </c>
      <c r="AG161" s="1">
        <f>(Table2[[#This Row],[Close Price]]/Table2[[#This Row],[Current Month Low]])-1</f>
        <v>2.6712469237079706E-2</v>
      </c>
      <c r="AH161" s="1">
        <f>(Table2[[#This Row],[Current Month High]]/Table2[[#This Row],[Close Price]])-1</f>
        <v>4.7540574282147308E-2</v>
      </c>
      <c r="AI161">
        <v>4.7540574282147299</v>
      </c>
      <c r="AJ161">
        <v>43.651362984217997</v>
      </c>
      <c r="AK161" t="str">
        <f>IF(AND(Table2[[#This Row],[20D EMA]]&gt;Table2[[#This Row],[50D EMA]],Table2[[#This Row],[50D EMA]]&gt;Table2[[#This Row],[200D EMA]]),"Uptrend","Downtrend/NoTrend")</f>
        <v>Uptrend</v>
      </c>
      <c r="AL161">
        <v>0.04</v>
      </c>
      <c r="AM161" t="s">
        <v>3148</v>
      </c>
      <c r="AN161">
        <v>-1.47</v>
      </c>
      <c r="AO161" t="s">
        <v>3147</v>
      </c>
      <c r="AP161">
        <v>0.116520641531229</v>
      </c>
      <c r="AQ161">
        <f>(Table2[[#This Row],[Sharpe Ratio]]-AVERAGE(Table2[Sharpe Ratio]))/_xlfn.STDEV.P(Table2[Sharpe Ratio])</f>
        <v>0.7053692312803711</v>
      </c>
      <c r="AR1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2.2181687465539928</v>
      </c>
      <c r="AS161">
        <f>_xlfn.RANK.AVG(Table2[[#This Row],[1Y Return vs Nifty Z-Score]],Table2[1Y Return vs Nifty Z-Score])</f>
        <v>306</v>
      </c>
      <c r="AT161">
        <f>_xlfn.RANK.AVG(Table2[[#This Row],[6M Return vs Nifty Z-Score]],Table2[6M Return vs Nifty Z-Score])</f>
        <v>178</v>
      </c>
      <c r="AU161">
        <f>_xlfn.RANK.AVG(Table2[[#This Row],[Sharpe Ratio Z-Score]],Table2[Sharpe Ratio Z-Score])</f>
        <v>171</v>
      </c>
      <c r="AV161">
        <f>(Table2[[#This Row],[Rank 1Y]]+Table2[[#This Row],[Rank 6M]]+Table2[[#This Row],[Rank Sharpe]])/3</f>
        <v>218.33333333333334</v>
      </c>
    </row>
    <row r="162" spans="1:48" x14ac:dyDescent="0.3">
      <c r="A162" t="s">
        <v>803</v>
      </c>
      <c r="B162" t="s">
        <v>804</v>
      </c>
      <c r="C162" t="s">
        <v>3114</v>
      </c>
      <c r="D162" t="s">
        <v>229</v>
      </c>
      <c r="E162">
        <v>18440.764735525001</v>
      </c>
      <c r="F162">
        <v>844.25</v>
      </c>
      <c r="G162">
        <v>21.384597237962499</v>
      </c>
      <c r="H162">
        <f>(Table2[[#This Row],[1Y Return vs Nifty]]-AVERAGE(Table2[1Y Return vs Nifty]))/_xlfn.STDEV.P(Table2[1Y Return vs Nifty])</f>
        <v>0.13657031131893654</v>
      </c>
      <c r="I162">
        <v>3.7965745306055099</v>
      </c>
      <c r="J162">
        <f>(Table2[[#This Row],[1M Return vs Nifty]]-AVERAGE(Table2[1M Return vs Nifty]))/_xlfn.STDEV.P(Table2[1M Return vs Nifty])</f>
        <v>0.61344362241381933</v>
      </c>
      <c r="K162">
        <v>1.4937432186780699</v>
      </c>
      <c r="L162">
        <f>(Table2[[#This Row],[6M Return vs Nifty]]-AVERAGE(Table2[6M Return vs Nifty]))/_xlfn.STDEV.P(Table2[6M Return vs Nifty])</f>
        <v>-2.5814394948756769E-2</v>
      </c>
      <c r="M162">
        <v>-2.6172148248562399</v>
      </c>
      <c r="N162">
        <f>(Table2[[#This Row],[1W Return vs Nifty]]-AVERAGE(Table2[1W Return vs Nifty]))/_xlfn.STDEV.P(Table2[1W Return vs Nifty])</f>
        <v>-0.33606354414115397</v>
      </c>
      <c r="O162">
        <v>860.2</v>
      </c>
      <c r="P162">
        <v>859.43630894212902</v>
      </c>
      <c r="Q162">
        <v>802.73975504481098</v>
      </c>
      <c r="R162">
        <v>43.411314318503798</v>
      </c>
      <c r="S162" s="1">
        <f>(Table2[[#This Row],[Close Price]]-Table2[[#This Row],[20D EMA]])/Table2[[#This Row],[20D EMA]]</f>
        <v>-1.8542199488491101E-2</v>
      </c>
      <c r="T162" s="1">
        <f>(Table2[[#This Row],[Close Price]]-Table2[[#This Row],[50D EMA]])/Table2[[#This Row],[50D EMA]]</f>
        <v>-1.7670080707692794E-2</v>
      </c>
      <c r="U162" s="1">
        <f>(Table2[[#This Row],[Close Price]]-Table2[[#This Row],[200D EMA]])/Table2[[#This Row],[200D EMA]]</f>
        <v>5.1710712836032166E-2</v>
      </c>
      <c r="V162">
        <v>0.82026495568837299</v>
      </c>
      <c r="W162">
        <v>831.05</v>
      </c>
      <c r="X162">
        <v>855.2</v>
      </c>
      <c r="Y162">
        <v>831.05</v>
      </c>
      <c r="Z162">
        <v>855.2</v>
      </c>
      <c r="AA162">
        <v>810.8</v>
      </c>
      <c r="AB162">
        <v>947</v>
      </c>
      <c r="AC162" s="1">
        <f>(Table2[[#This Row],[Close Price]]/Table2[[#This Row],[Day Low]])-1</f>
        <v>1.588352084712108E-2</v>
      </c>
      <c r="AD162" s="1">
        <f>(Table2[[#This Row],[Day High]]/Table2[[#This Row],[Close Price]])-1</f>
        <v>1.2970091797453343E-2</v>
      </c>
      <c r="AE162" s="1">
        <f>(Table2[[#This Row],[Close Price]]/Table2[[#This Row],[Current Week Low]])-1</f>
        <v>1.588352084712108E-2</v>
      </c>
      <c r="AF162" s="1">
        <f>(Table2[[#This Row],[Current Week High]]/Table2[[#This Row],[Close Price]])-1</f>
        <v>1.2970091797453343E-2</v>
      </c>
      <c r="AG162" s="1">
        <f>(Table2[[#This Row],[Close Price]]/Table2[[#This Row],[Current Month Low]])-1</f>
        <v>4.1255550074001057E-2</v>
      </c>
      <c r="AH162" s="1">
        <f>(Table2[[#This Row],[Current Month High]]/Table2[[#This Row],[Close Price]])-1</f>
        <v>0.1217056559076104</v>
      </c>
      <c r="AI162">
        <v>13.4734971868522</v>
      </c>
      <c r="AJ162">
        <v>50.476784600302999</v>
      </c>
      <c r="AK162" t="str">
        <f>IF(AND(Table2[[#This Row],[20D EMA]]&gt;Table2[[#This Row],[50D EMA]],Table2[[#This Row],[50D EMA]]&gt;Table2[[#This Row],[200D EMA]]),"Uptrend","Downtrend/NoTrend")</f>
        <v>Uptrend</v>
      </c>
      <c r="AL162">
        <v>0.08</v>
      </c>
      <c r="AM162" t="s">
        <v>3148</v>
      </c>
      <c r="AN162">
        <v>0.45</v>
      </c>
      <c r="AO162" t="s">
        <v>3148</v>
      </c>
      <c r="AP162">
        <v>0.164122949047285</v>
      </c>
      <c r="AQ162">
        <f>(Table2[[#This Row],[Sharpe Ratio]]-AVERAGE(Table2[Sharpe Ratio]))/_xlfn.STDEV.P(Table2[Sharpe Ratio])</f>
        <v>1.2622139287026375</v>
      </c>
      <c r="AR1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1.6503499233454828</v>
      </c>
      <c r="AS162">
        <f>_xlfn.RANK.AVG(Table2[[#This Row],[1Y Return vs Nifty Z-Score]],Table2[1Y Return vs Nifty Z-Score])</f>
        <v>266</v>
      </c>
      <c r="AT162">
        <f>_xlfn.RANK.AVG(Table2[[#This Row],[6M Return vs Nifty Z-Score]],Table2[6M Return vs Nifty Z-Score])</f>
        <v>319</v>
      </c>
      <c r="AU162">
        <f>_xlfn.RANK.AVG(Table2[[#This Row],[Sharpe Ratio Z-Score]],Table2[Sharpe Ratio Z-Score])</f>
        <v>70</v>
      </c>
      <c r="AV162">
        <f>(Table2[[#This Row],[Rank 1Y]]+Table2[[#This Row],[Rank 6M]]+Table2[[#This Row],[Rank Sharpe]])/3</f>
        <v>218.33333333333334</v>
      </c>
    </row>
    <row r="163" spans="1:48" x14ac:dyDescent="0.3">
      <c r="A163" t="s">
        <v>479</v>
      </c>
      <c r="B163" t="s">
        <v>480</v>
      </c>
      <c r="C163" t="s">
        <v>3116</v>
      </c>
      <c r="D163" t="s">
        <v>481</v>
      </c>
      <c r="E163">
        <v>43913.086750000002</v>
      </c>
      <c r="F163">
        <v>3997.55</v>
      </c>
      <c r="G163">
        <v>28.296169281340202</v>
      </c>
      <c r="H163">
        <f>(Table2[[#This Row],[1Y Return vs Nifty]]-AVERAGE(Table2[1Y Return vs Nifty]))/_xlfn.STDEV.P(Table2[1Y Return vs Nifty])</f>
        <v>0.27990564241583821</v>
      </c>
      <c r="I163">
        <v>-7.4384131770797097</v>
      </c>
      <c r="J163">
        <f>(Table2[[#This Row],[1M Return vs Nifty]]-AVERAGE(Table2[1M Return vs Nifty]))/_xlfn.STDEV.P(Table2[1M Return vs Nifty])</f>
        <v>-0.65886753203527948</v>
      </c>
      <c r="K163">
        <v>22.4689281150097</v>
      </c>
      <c r="L163">
        <f>(Table2[[#This Row],[6M Return vs Nifty]]-AVERAGE(Table2[6M Return vs Nifty]))/_xlfn.STDEV.P(Table2[6M Return vs Nifty])</f>
        <v>0.71947035895639544</v>
      </c>
      <c r="M163">
        <v>2.8941356806980001</v>
      </c>
      <c r="N163">
        <f>(Table2[[#This Row],[1W Return vs Nifty]]-AVERAGE(Table2[1W Return vs Nifty]))/_xlfn.STDEV.P(Table2[1W Return vs Nifty])</f>
        <v>0.97803444927232175</v>
      </c>
      <c r="O163">
        <v>4223.47</v>
      </c>
      <c r="P163">
        <v>4148.7435748184498</v>
      </c>
      <c r="Q163">
        <v>3669.6685348319002</v>
      </c>
      <c r="R163">
        <v>31.678707829720501</v>
      </c>
      <c r="S163" s="1">
        <f>(Table2[[#This Row],[Close Price]]-Table2[[#This Row],[20D EMA]])/Table2[[#This Row],[20D EMA]]</f>
        <v>-5.3491560257323968E-2</v>
      </c>
      <c r="T163" s="1">
        <f>(Table2[[#This Row],[Close Price]]-Table2[[#This Row],[50D EMA]])/Table2[[#This Row],[50D EMA]]</f>
        <v>-3.644321999945873E-2</v>
      </c>
      <c r="U163" s="1">
        <f>(Table2[[#This Row],[Close Price]]-Table2[[#This Row],[200D EMA]])/Table2[[#This Row],[200D EMA]]</f>
        <v>8.9349068466511944E-2</v>
      </c>
      <c r="V163">
        <v>0.325345424799104</v>
      </c>
      <c r="W163">
        <v>3939.45</v>
      </c>
      <c r="X163">
        <v>4116.7</v>
      </c>
      <c r="Y163">
        <v>3939.45</v>
      </c>
      <c r="Z163">
        <v>4116.7</v>
      </c>
      <c r="AA163">
        <v>3939.45</v>
      </c>
      <c r="AB163">
        <v>4473.95</v>
      </c>
      <c r="AC163" s="1">
        <f>(Table2[[#This Row],[Close Price]]/Table2[[#This Row],[Day Low]])-1</f>
        <v>1.474825165949567E-2</v>
      </c>
      <c r="AD163" s="1">
        <f>(Table2[[#This Row],[Day High]]/Table2[[#This Row],[Close Price]])-1</f>
        <v>2.9805756025565566E-2</v>
      </c>
      <c r="AE163" s="1">
        <f>(Table2[[#This Row],[Close Price]]/Table2[[#This Row],[Current Week Low]])-1</f>
        <v>1.474825165949567E-2</v>
      </c>
      <c r="AF163" s="1">
        <f>(Table2[[#This Row],[Current Week High]]/Table2[[#This Row],[Close Price]])-1</f>
        <v>2.9805756025565566E-2</v>
      </c>
      <c r="AG163" s="1">
        <f>(Table2[[#This Row],[Close Price]]/Table2[[#This Row],[Current Month Low]])-1</f>
        <v>1.474825165949567E-2</v>
      </c>
      <c r="AH163" s="1">
        <f>(Table2[[#This Row],[Current Month High]]/Table2[[#This Row],[Close Price]])-1</f>
        <v>0.1191729934584933</v>
      </c>
      <c r="AI163">
        <v>22.0985353529036</v>
      </c>
      <c r="AJ163">
        <v>61.451938610662303</v>
      </c>
      <c r="AK163" t="str">
        <f>IF(AND(Table2[[#This Row],[20D EMA]]&gt;Table2[[#This Row],[50D EMA]],Table2[[#This Row],[50D EMA]]&gt;Table2[[#This Row],[200D EMA]]),"Uptrend","Downtrend/NoTrend")</f>
        <v>Uptrend</v>
      </c>
      <c r="AL163">
        <v>0.4</v>
      </c>
      <c r="AM163" t="s">
        <v>3148</v>
      </c>
      <c r="AN163">
        <v>-5.94</v>
      </c>
      <c r="AO163" t="s">
        <v>3147</v>
      </c>
      <c r="AP163">
        <v>6.9724398864295004E-2</v>
      </c>
      <c r="AQ163">
        <f>(Table2[[#This Row],[Sharpe Ratio]]-AVERAGE(Table2[Sharpe Ratio]))/_xlfn.STDEV.P(Table2[Sharpe Ratio])</f>
        <v>0.15795376030601721</v>
      </c>
      <c r="AR1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1.4764966789152931</v>
      </c>
      <c r="AS163">
        <f>_xlfn.RANK.AVG(Table2[[#This Row],[1Y Return vs Nifty Z-Score]],Table2[1Y Return vs Nifty Z-Score])</f>
        <v>220</v>
      </c>
      <c r="AT163">
        <f>_xlfn.RANK.AVG(Table2[[#This Row],[6M Return vs Nifty Z-Score]],Table2[6M Return vs Nifty Z-Score])</f>
        <v>136</v>
      </c>
      <c r="AU163">
        <f>_xlfn.RANK.AVG(Table2[[#This Row],[Sharpe Ratio Z-Score]],Table2[Sharpe Ratio Z-Score])</f>
        <v>303</v>
      </c>
      <c r="AV163">
        <f>(Table2[[#This Row],[Rank 1Y]]+Table2[[#This Row],[Rank 6M]]+Table2[[#This Row],[Rank Sharpe]])/3</f>
        <v>219.66666666666666</v>
      </c>
    </row>
    <row r="164" spans="1:48" x14ac:dyDescent="0.3">
      <c r="A164" t="s">
        <v>89</v>
      </c>
      <c r="B164" t="s">
        <v>90</v>
      </c>
      <c r="C164" t="s">
        <v>3113</v>
      </c>
      <c r="D164" t="s">
        <v>91</v>
      </c>
      <c r="E164">
        <v>272716.413375</v>
      </c>
      <c r="F164">
        <v>4077.85</v>
      </c>
      <c r="G164">
        <v>71.533488694404696</v>
      </c>
      <c r="H164">
        <f>(Table2[[#This Row],[1Y Return vs Nifty]]-AVERAGE(Table2[1Y Return vs Nifty]))/_xlfn.STDEV.P(Table2[1Y Return vs Nifty])</f>
        <v>1.1765808785152929</v>
      </c>
      <c r="I164">
        <v>-3.3759607405868102</v>
      </c>
      <c r="J164">
        <f>(Table2[[#This Row],[1M Return vs Nifty]]-AVERAGE(Table2[1M Return vs Nifty]))/_xlfn.STDEV.P(Table2[1M Return vs Nifty])</f>
        <v>-0.1988133082257405</v>
      </c>
      <c r="K164">
        <v>-17.832002456162801</v>
      </c>
      <c r="L164">
        <f>(Table2[[#This Row],[6M Return vs Nifty]]-AVERAGE(Table2[6M Return vs Nifty]))/_xlfn.STDEV.P(Table2[6M Return vs Nifty])</f>
        <v>-0.71249170818790364</v>
      </c>
      <c r="M164">
        <v>-3.7477747002646402</v>
      </c>
      <c r="N164">
        <f>(Table2[[#This Row],[1W Return vs Nifty]]-AVERAGE(Table2[1W Return vs Nifty]))/_xlfn.STDEV.P(Table2[1W Return vs Nifty])</f>
        <v>-0.60562841072162998</v>
      </c>
      <c r="O164">
        <v>4272.58</v>
      </c>
      <c r="P164">
        <v>4393.7344115915803</v>
      </c>
      <c r="Q164">
        <v>4127.4125335911003</v>
      </c>
      <c r="R164">
        <v>32.215972824988803</v>
      </c>
      <c r="S164" s="1">
        <f>(Table2[[#This Row],[Close Price]]-Table2[[#This Row],[20D EMA]])/Table2[[#This Row],[20D EMA]]</f>
        <v>-4.5576677323771589E-2</v>
      </c>
      <c r="T164" s="1">
        <f>(Table2[[#This Row],[Close Price]]-Table2[[#This Row],[50D EMA]])/Table2[[#This Row],[50D EMA]]</f>
        <v>-7.1894289003498243E-2</v>
      </c>
      <c r="U164" s="1">
        <f>(Table2[[#This Row],[Close Price]]-Table2[[#This Row],[200D EMA]])/Table2[[#This Row],[200D EMA]]</f>
        <v>-1.2008136620154613E-2</v>
      </c>
      <c r="V164">
        <v>1.0010747125250901</v>
      </c>
      <c r="W164">
        <v>4060.05</v>
      </c>
      <c r="X164">
        <v>4248</v>
      </c>
      <c r="Y164">
        <v>4060.05</v>
      </c>
      <c r="Z164">
        <v>4248</v>
      </c>
      <c r="AA164">
        <v>3920.35</v>
      </c>
      <c r="AB164">
        <v>4489.8999999999996</v>
      </c>
      <c r="AC164" s="1">
        <f>(Table2[[#This Row],[Close Price]]/Table2[[#This Row],[Day Low]])-1</f>
        <v>4.3841824608070734E-3</v>
      </c>
      <c r="AD164" s="1">
        <f>(Table2[[#This Row],[Day High]]/Table2[[#This Row],[Close Price]])-1</f>
        <v>4.1725419032087929E-2</v>
      </c>
      <c r="AE164" s="1">
        <f>(Table2[[#This Row],[Close Price]]/Table2[[#This Row],[Current Week Low]])-1</f>
        <v>4.3841824608070734E-3</v>
      </c>
      <c r="AF164" s="1">
        <f>(Table2[[#This Row],[Current Week High]]/Table2[[#This Row],[Close Price]])-1</f>
        <v>4.1725419032087929E-2</v>
      </c>
      <c r="AG164" s="1">
        <f>(Table2[[#This Row],[Close Price]]/Table2[[#This Row],[Current Month Low]])-1</f>
        <v>4.0174984376394995E-2</v>
      </c>
      <c r="AH164" s="1">
        <f>(Table2[[#This Row],[Current Month High]]/Table2[[#This Row],[Close Price]])-1</f>
        <v>0.10104589428252631</v>
      </c>
      <c r="AI164">
        <v>39.160341846806503</v>
      </c>
      <c r="AJ164">
        <v>95.210512458412097</v>
      </c>
      <c r="AK164" t="str">
        <f>IF(AND(Table2[[#This Row],[20D EMA]]&gt;Table2[[#This Row],[50D EMA]],Table2[[#This Row],[50D EMA]]&gt;Table2[[#This Row],[200D EMA]]),"Uptrend","Downtrend/NoTrend")</f>
        <v>Downtrend/NoTrend</v>
      </c>
      <c r="AL164">
        <v>0</v>
      </c>
      <c r="AM164">
        <v>0</v>
      </c>
      <c r="AN164">
        <v>-3.74</v>
      </c>
      <c r="AO164" t="s">
        <v>3147</v>
      </c>
      <c r="AP164">
        <v>0.24396559498263001</v>
      </c>
      <c r="AQ164">
        <f>(Table2[[#This Row],[Sharpe Ratio]]-AVERAGE(Table2[Sharpe Ratio]))/_xlfn.STDEV.P(Table2[Sharpe Ratio])</f>
        <v>2.1962012990053115</v>
      </c>
      <c r="AR1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4">
        <f>_xlfn.RANK.AVG(Table2[[#This Row],[1Y Return vs Nifty Z-Score]],Table2[1Y Return vs Nifty Z-Score])</f>
        <v>77</v>
      </c>
      <c r="AT164">
        <f>_xlfn.RANK.AVG(Table2[[#This Row],[6M Return vs Nifty Z-Score]],Table2[6M Return vs Nifty Z-Score])</f>
        <v>576</v>
      </c>
      <c r="AU164">
        <f>_xlfn.RANK.AVG(Table2[[#This Row],[Sharpe Ratio Z-Score]],Table2[Sharpe Ratio Z-Score])</f>
        <v>11</v>
      </c>
      <c r="AV164">
        <f>(Table2[[#This Row],[Rank 1Y]]+Table2[[#This Row],[Rank 6M]]+Table2[[#This Row],[Rank Sharpe]])/3</f>
        <v>221.33333333333334</v>
      </c>
    </row>
    <row r="165" spans="1:48" x14ac:dyDescent="0.3">
      <c r="A165" t="s">
        <v>225</v>
      </c>
      <c r="B165" t="s">
        <v>226</v>
      </c>
      <c r="C165" t="s">
        <v>3106</v>
      </c>
      <c r="D165" t="s">
        <v>51</v>
      </c>
      <c r="E165">
        <v>105107.6158464</v>
      </c>
      <c r="F165">
        <v>3105.6</v>
      </c>
      <c r="G165">
        <v>28.269583639644399</v>
      </c>
      <c r="H165">
        <f>(Table2[[#This Row],[1Y Return vs Nifty]]-AVERAGE(Table2[1Y Return vs Nifty]))/_xlfn.STDEV.P(Table2[1Y Return vs Nifty])</f>
        <v>0.27935429726151217</v>
      </c>
      <c r="I165">
        <v>-3.19949165609078</v>
      </c>
      <c r="J165">
        <f>(Table2[[#This Row],[1M Return vs Nifty]]-AVERAGE(Table2[1M Return vs Nifty]))/_xlfn.STDEV.P(Table2[1M Return vs Nifty])</f>
        <v>-0.17882898866425706</v>
      </c>
      <c r="K165">
        <v>10.376729308993401</v>
      </c>
      <c r="L165">
        <f>(Table2[[#This Row],[6M Return vs Nifty]]-AVERAGE(Table2[6M Return vs Nifty]))/_xlfn.STDEV.P(Table2[6M Return vs Nifty])</f>
        <v>0.28981353085901007</v>
      </c>
      <c r="M165">
        <v>0.15206509074388599</v>
      </c>
      <c r="N165">
        <f>(Table2[[#This Row],[1W Return vs Nifty]]-AVERAGE(Table2[1W Return vs Nifty]))/_xlfn.STDEV.P(Table2[1W Return vs Nifty])</f>
        <v>0.32422927821208597</v>
      </c>
      <c r="O165">
        <v>3217.58</v>
      </c>
      <c r="P165">
        <v>3281.2838372359802</v>
      </c>
      <c r="Q165">
        <v>2966.6549627955701</v>
      </c>
      <c r="R165">
        <v>30.2921822983939</v>
      </c>
      <c r="S165" s="1">
        <f>(Table2[[#This Row],[Close Price]]-Table2[[#This Row],[20D EMA]])/Table2[[#This Row],[20D EMA]]</f>
        <v>-3.4802553471863951E-2</v>
      </c>
      <c r="T165" s="1">
        <f>(Table2[[#This Row],[Close Price]]-Table2[[#This Row],[50D EMA]])/Table2[[#This Row],[50D EMA]]</f>
        <v>-5.3541188739090965E-2</v>
      </c>
      <c r="U165" s="1">
        <f>(Table2[[#This Row],[Close Price]]-Table2[[#This Row],[200D EMA]])/Table2[[#This Row],[200D EMA]]</f>
        <v>4.6835590571509413E-2</v>
      </c>
      <c r="V165">
        <v>0.94414189972512996</v>
      </c>
      <c r="W165">
        <v>3075.25</v>
      </c>
      <c r="X165">
        <v>3141</v>
      </c>
      <c r="Y165">
        <v>3075.25</v>
      </c>
      <c r="Z165">
        <v>3141</v>
      </c>
      <c r="AA165">
        <v>3052</v>
      </c>
      <c r="AB165">
        <v>3242</v>
      </c>
      <c r="AC165" s="1">
        <f>(Table2[[#This Row],[Close Price]]/Table2[[#This Row],[Day Low]])-1</f>
        <v>9.8691163320054898E-3</v>
      </c>
      <c r="AD165" s="1">
        <f>(Table2[[#This Row],[Day High]]/Table2[[#This Row],[Close Price]])-1</f>
        <v>1.1398763523956745E-2</v>
      </c>
      <c r="AE165" s="1">
        <f>(Table2[[#This Row],[Close Price]]/Table2[[#This Row],[Current Week Low]])-1</f>
        <v>9.8691163320054898E-3</v>
      </c>
      <c r="AF165" s="1">
        <f>(Table2[[#This Row],[Current Week High]]/Table2[[#This Row],[Close Price]])-1</f>
        <v>1.1398763523956745E-2</v>
      </c>
      <c r="AG165" s="1">
        <f>(Table2[[#This Row],[Close Price]]/Table2[[#This Row],[Current Month Low]])-1</f>
        <v>1.7562254259501975E-2</v>
      </c>
      <c r="AH165" s="1">
        <f>(Table2[[#This Row],[Current Month High]]/Table2[[#This Row],[Close Price]])-1</f>
        <v>4.3920659453889677E-2</v>
      </c>
      <c r="AI165">
        <v>15.6201700154559</v>
      </c>
      <c r="AJ165">
        <v>53.309966925013498</v>
      </c>
      <c r="AK165" t="str">
        <f>IF(AND(Table2[[#This Row],[20D EMA]]&gt;Table2[[#This Row],[50D EMA]],Table2[[#This Row],[50D EMA]]&gt;Table2[[#This Row],[200D EMA]]),"Uptrend","Downtrend/NoTrend")</f>
        <v>Downtrend/NoTrend</v>
      </c>
      <c r="AL165">
        <v>-0.04</v>
      </c>
      <c r="AM165" t="s">
        <v>3147</v>
      </c>
      <c r="AN165">
        <v>-1.03</v>
      </c>
      <c r="AO165" t="s">
        <v>3147</v>
      </c>
      <c r="AP165">
        <v>9.7266350933417997E-2</v>
      </c>
      <c r="AQ165">
        <f>(Table2[[#This Row],[Sharpe Ratio]]-AVERAGE(Table2[Sharpe Ratio]))/_xlfn.STDEV.P(Table2[Sharpe Ratio])</f>
        <v>0.48013541003332111</v>
      </c>
      <c r="AR1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5">
        <f>_xlfn.RANK.AVG(Table2[[#This Row],[1Y Return vs Nifty Z-Score]],Table2[1Y Return vs Nifty Z-Score])</f>
        <v>221</v>
      </c>
      <c r="AT165">
        <f>_xlfn.RANK.AVG(Table2[[#This Row],[6M Return vs Nifty Z-Score]],Table2[6M Return vs Nifty Z-Score])</f>
        <v>218</v>
      </c>
      <c r="AU165">
        <f>_xlfn.RANK.AVG(Table2[[#This Row],[Sharpe Ratio Z-Score]],Table2[Sharpe Ratio Z-Score])</f>
        <v>225</v>
      </c>
      <c r="AV165">
        <f>(Table2[[#This Row],[Rank 1Y]]+Table2[[#This Row],[Rank 6M]]+Table2[[#This Row],[Rank Sharpe]])/3</f>
        <v>221.33333333333334</v>
      </c>
    </row>
    <row r="166" spans="1:48" x14ac:dyDescent="0.3">
      <c r="A166" t="s">
        <v>766</v>
      </c>
      <c r="B166" t="s">
        <v>767</v>
      </c>
      <c r="C166" t="s">
        <v>3113</v>
      </c>
      <c r="D166" t="s">
        <v>178</v>
      </c>
      <c r="E166">
        <v>20531.669810669999</v>
      </c>
      <c r="F166">
        <v>645.9</v>
      </c>
      <c r="G166">
        <v>33.471953471524799</v>
      </c>
      <c r="H166">
        <f>(Table2[[#This Row],[1Y Return vs Nifty]]-AVERAGE(Table2[1Y Return vs Nifty]))/_xlfn.STDEV.P(Table2[1Y Return vs Nifty])</f>
        <v>0.38724341389968481</v>
      </c>
      <c r="I166">
        <v>-8.8781375098688695</v>
      </c>
      <c r="J166">
        <f>(Table2[[#This Row],[1M Return vs Nifty]]-AVERAGE(Table2[1M Return vs Nifty]))/_xlfn.STDEV.P(Table2[1M Return vs Nifty])</f>
        <v>-0.8219097511813156</v>
      </c>
      <c r="K166">
        <v>-1.59208793908362</v>
      </c>
      <c r="L166">
        <f>(Table2[[#This Row],[6M Return vs Nifty]]-AVERAGE(Table2[6M Return vs Nifty]))/_xlfn.STDEV.P(Table2[6M Return vs Nifty])</f>
        <v>-0.13545933616724826</v>
      </c>
      <c r="M166">
        <v>6.9192453832821101</v>
      </c>
      <c r="N166">
        <f>(Table2[[#This Row],[1W Return vs Nifty]]-AVERAGE(Table2[1W Return vs Nifty]))/_xlfn.STDEV.P(Table2[1W Return vs Nifty])</f>
        <v>1.9377608499257259</v>
      </c>
      <c r="O166">
        <v>675.62</v>
      </c>
      <c r="P166">
        <v>696.25794901393704</v>
      </c>
      <c r="Q166">
        <v>617.90002993878102</v>
      </c>
      <c r="R166">
        <v>40.325625295336501</v>
      </c>
      <c r="S166" s="1">
        <f>(Table2[[#This Row],[Close Price]]-Table2[[#This Row],[20D EMA]])/Table2[[#This Row],[20D EMA]]</f>
        <v>-4.3989224712116318E-2</v>
      </c>
      <c r="T166" s="1">
        <f>(Table2[[#This Row],[Close Price]]-Table2[[#This Row],[50D EMA]])/Table2[[#This Row],[50D EMA]]</f>
        <v>-7.2326569607220448E-2</v>
      </c>
      <c r="U166" s="1">
        <f>(Table2[[#This Row],[Close Price]]-Table2[[#This Row],[200D EMA]])/Table2[[#This Row],[200D EMA]]</f>
        <v>4.5314725205617939E-2</v>
      </c>
      <c r="V166">
        <v>2.0749330960346999</v>
      </c>
      <c r="W166">
        <v>645</v>
      </c>
      <c r="X166">
        <v>667.8</v>
      </c>
      <c r="Y166">
        <v>645</v>
      </c>
      <c r="Z166">
        <v>667.8</v>
      </c>
      <c r="AA166">
        <v>613.04999999999995</v>
      </c>
      <c r="AB166">
        <v>709.9</v>
      </c>
      <c r="AC166" s="1">
        <f>(Table2[[#This Row],[Close Price]]/Table2[[#This Row],[Day Low]])-1</f>
        <v>1.3953488372093759E-3</v>
      </c>
      <c r="AD166" s="1">
        <f>(Table2[[#This Row],[Day High]]/Table2[[#This Row],[Close Price]])-1</f>
        <v>3.3906177426846318E-2</v>
      </c>
      <c r="AE166" s="1">
        <f>(Table2[[#This Row],[Close Price]]/Table2[[#This Row],[Current Week Low]])-1</f>
        <v>1.3953488372093759E-3</v>
      </c>
      <c r="AF166" s="1">
        <f>(Table2[[#This Row],[Current Week High]]/Table2[[#This Row],[Close Price]])-1</f>
        <v>3.3906177426846318E-2</v>
      </c>
      <c r="AG166" s="1">
        <f>(Table2[[#This Row],[Close Price]]/Table2[[#This Row],[Current Month Low]])-1</f>
        <v>5.3584536334719823E-2</v>
      </c>
      <c r="AH166" s="1">
        <f>(Table2[[#This Row],[Current Month High]]/Table2[[#This Row],[Close Price]])-1</f>
        <v>9.9086545904938816E-2</v>
      </c>
      <c r="AI166">
        <v>30.662641275739301</v>
      </c>
      <c r="AJ166">
        <v>84.358498644212901</v>
      </c>
      <c r="AK166" t="str">
        <f>IF(AND(Table2[[#This Row],[20D EMA]]&gt;Table2[[#This Row],[50D EMA]],Table2[[#This Row],[50D EMA]]&gt;Table2[[#This Row],[200D EMA]]),"Uptrend","Downtrend/NoTrend")</f>
        <v>Downtrend/NoTrend</v>
      </c>
      <c r="AL166">
        <v>0</v>
      </c>
      <c r="AM166" t="s">
        <v>3149</v>
      </c>
      <c r="AN166">
        <v>-3.88</v>
      </c>
      <c r="AO166" t="s">
        <v>3147</v>
      </c>
      <c r="AP166">
        <v>0.13844937476488101</v>
      </c>
      <c r="AQ166">
        <f>(Table2[[#This Row],[Sharpe Ratio]]-AVERAGE(Table2[Sharpe Ratio]))/_xlfn.STDEV.P(Table2[Sharpe Ratio])</f>
        <v>0.96188828381218128</v>
      </c>
      <c r="AR1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6">
        <f>_xlfn.RANK.AVG(Table2[[#This Row],[1Y Return vs Nifty Z-Score]],Table2[1Y Return vs Nifty Z-Score])</f>
        <v>192</v>
      </c>
      <c r="AT166">
        <f>_xlfn.RANK.AVG(Table2[[#This Row],[6M Return vs Nifty Z-Score]],Table2[6M Return vs Nifty Z-Score])</f>
        <v>352</v>
      </c>
      <c r="AU166">
        <f>_xlfn.RANK.AVG(Table2[[#This Row],[Sharpe Ratio Z-Score]],Table2[Sharpe Ratio Z-Score])</f>
        <v>123</v>
      </c>
      <c r="AV166">
        <f>(Table2[[#This Row],[Rank 1Y]]+Table2[[#This Row],[Rank 6M]]+Table2[[#This Row],[Rank Sharpe]])/3</f>
        <v>222.33333333333334</v>
      </c>
    </row>
    <row r="167" spans="1:48" x14ac:dyDescent="0.3">
      <c r="A167" t="s">
        <v>711</v>
      </c>
      <c r="B167" t="s">
        <v>712</v>
      </c>
      <c r="C167" t="s">
        <v>3102</v>
      </c>
      <c r="D167" t="s">
        <v>408</v>
      </c>
      <c r="E167">
        <v>23654.081079</v>
      </c>
      <c r="F167">
        <v>6606</v>
      </c>
      <c r="G167">
        <v>90.540207098362501</v>
      </c>
      <c r="H167">
        <f>(Table2[[#This Row],[1Y Return vs Nifty]]-AVERAGE(Table2[1Y Return vs Nifty]))/_xlfn.STDEV.P(Table2[1Y Return vs Nifty])</f>
        <v>1.570750867397515</v>
      </c>
      <c r="I167">
        <v>0.88587459802177904</v>
      </c>
      <c r="J167">
        <f>(Table2[[#This Row],[1M Return vs Nifty]]-AVERAGE(Table2[1M Return vs Nifty]))/_xlfn.STDEV.P(Table2[1M Return vs Nifty])</f>
        <v>0.28382012056100547</v>
      </c>
      <c r="K167">
        <v>32.493317605917703</v>
      </c>
      <c r="L167">
        <f>(Table2[[#This Row],[6M Return vs Nifty]]-AVERAGE(Table2[6M Return vs Nifty]))/_xlfn.STDEV.P(Table2[6M Return vs Nifty])</f>
        <v>1.07565433023988</v>
      </c>
      <c r="M167">
        <v>-0.429422227474757</v>
      </c>
      <c r="N167">
        <f>(Table2[[#This Row],[1W Return vs Nifty]]-AVERAGE(Table2[1W Return vs Nifty]))/_xlfn.STDEV.P(Table2[1W Return vs Nifty])</f>
        <v>0.18558244069078803</v>
      </c>
      <c r="O167">
        <v>6806.19</v>
      </c>
      <c r="P167">
        <v>6670.4510556248697</v>
      </c>
      <c r="Q167">
        <v>5457.97012981442</v>
      </c>
      <c r="R167">
        <v>42.686090678789</v>
      </c>
      <c r="S167" s="1">
        <f>(Table2[[#This Row],[Close Price]]-Table2[[#This Row],[20D EMA]])/Table2[[#This Row],[20D EMA]]</f>
        <v>-2.9412931463858576E-2</v>
      </c>
      <c r="T167" s="1">
        <f>(Table2[[#This Row],[Close Price]]-Table2[[#This Row],[50D EMA]])/Table2[[#This Row],[50D EMA]]</f>
        <v>-9.6621735303074035E-3</v>
      </c>
      <c r="U167" s="1">
        <f>(Table2[[#This Row],[Close Price]]-Table2[[#This Row],[200D EMA]])/Table2[[#This Row],[200D EMA]]</f>
        <v>0.21034007934825669</v>
      </c>
      <c r="V167">
        <v>0.768073960321354</v>
      </c>
      <c r="W167">
        <v>6511</v>
      </c>
      <c r="X167">
        <v>6829.7</v>
      </c>
      <c r="Y167">
        <v>6511</v>
      </c>
      <c r="Z167">
        <v>6829.7</v>
      </c>
      <c r="AA167">
        <v>6273.05</v>
      </c>
      <c r="AB167">
        <v>7489.75</v>
      </c>
      <c r="AC167" s="1">
        <f>(Table2[[#This Row],[Close Price]]/Table2[[#This Row],[Day Low]])-1</f>
        <v>1.4590692673936312E-2</v>
      </c>
      <c r="AD167" s="1">
        <f>(Table2[[#This Row],[Day High]]/Table2[[#This Row],[Close Price]])-1</f>
        <v>3.3863154707841403E-2</v>
      </c>
      <c r="AE167" s="1">
        <f>(Table2[[#This Row],[Close Price]]/Table2[[#This Row],[Current Week Low]])-1</f>
        <v>1.4590692673936312E-2</v>
      </c>
      <c r="AF167" s="1">
        <f>(Table2[[#This Row],[Current Week High]]/Table2[[#This Row],[Close Price]])-1</f>
        <v>3.3863154707841403E-2</v>
      </c>
      <c r="AG167" s="1">
        <f>(Table2[[#This Row],[Close Price]]/Table2[[#This Row],[Current Month Low]])-1</f>
        <v>5.3076254772399301E-2</v>
      </c>
      <c r="AH167" s="1">
        <f>(Table2[[#This Row],[Current Month High]]/Table2[[#This Row],[Close Price]])-1</f>
        <v>0.13377989706327575</v>
      </c>
      <c r="AI167">
        <v>13.377989706327501</v>
      </c>
      <c r="AJ167">
        <v>116.16492146596801</v>
      </c>
      <c r="AK167" t="str">
        <f>IF(AND(Table2[[#This Row],[20D EMA]]&gt;Table2[[#This Row],[50D EMA]],Table2[[#This Row],[50D EMA]]&gt;Table2[[#This Row],[200D EMA]]),"Uptrend","Downtrend/NoTrend")</f>
        <v>Uptrend</v>
      </c>
      <c r="AL167">
        <v>0.04</v>
      </c>
      <c r="AM167" t="s">
        <v>3148</v>
      </c>
      <c r="AN167">
        <v>-1.44</v>
      </c>
      <c r="AO167" t="s">
        <v>3147</v>
      </c>
      <c r="AQ167">
        <f>(Table2[[#This Row],[Sharpe Ratio]]-AVERAGE(Table2[Sharpe Ratio]))/_xlfn.STDEV.P(Table2[Sharpe Ratio])</f>
        <v>-0.65767186404931655</v>
      </c>
      <c r="AR1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2.4581358948398719</v>
      </c>
      <c r="AS167">
        <f>_xlfn.RANK.AVG(Table2[[#This Row],[1Y Return vs Nifty Z-Score]],Table2[1Y Return vs Nifty Z-Score])</f>
        <v>53</v>
      </c>
      <c r="AT167">
        <f>_xlfn.RANK.AVG(Table2[[#This Row],[6M Return vs Nifty Z-Score]],Table2[6M Return vs Nifty Z-Score])</f>
        <v>85</v>
      </c>
      <c r="AU167">
        <f>_xlfn.RANK.AVG(Table2[[#This Row],[Sharpe Ratio Z-Score]],Table2[Sharpe Ratio Z-Score])</f>
        <v>532</v>
      </c>
      <c r="AV167">
        <f>(Table2[[#This Row],[Rank 1Y]]+Table2[[#This Row],[Rank 6M]]+Table2[[#This Row],[Rank Sharpe]])/3</f>
        <v>223.33333333333334</v>
      </c>
    </row>
    <row r="168" spans="1:48" x14ac:dyDescent="0.3">
      <c r="A168" t="s">
        <v>1159</v>
      </c>
      <c r="B168" t="s">
        <v>1160</v>
      </c>
      <c r="C168" t="s">
        <v>3113</v>
      </c>
      <c r="D168" t="s">
        <v>268</v>
      </c>
      <c r="E168">
        <v>10133.284206899199</v>
      </c>
      <c r="F168">
        <v>1544</v>
      </c>
      <c r="G168">
        <v>150.973793081943</v>
      </c>
      <c r="H168">
        <f>(Table2[[#This Row],[1Y Return vs Nifty]]-AVERAGE(Table2[1Y Return vs Nifty]))/_xlfn.STDEV.P(Table2[1Y Return vs Nifty])</f>
        <v>2.8240501171144161</v>
      </c>
      <c r="I168">
        <v>10.2100824051088</v>
      </c>
      <c r="J168">
        <f>(Table2[[#This Row],[1M Return vs Nifty]]-AVERAGE(Table2[1M Return vs Nifty]))/_xlfn.STDEV.P(Table2[1M Return vs Nifty])</f>
        <v>1.3397441596450161</v>
      </c>
      <c r="K168">
        <v>24.389224910354901</v>
      </c>
      <c r="L168">
        <f>(Table2[[#This Row],[6M Return vs Nifty]]-AVERAGE(Table2[6M Return vs Nifty]))/_xlfn.STDEV.P(Table2[6M Return vs Nifty])</f>
        <v>0.78770183970934937</v>
      </c>
      <c r="M168">
        <v>-4.4108223046409298</v>
      </c>
      <c r="N168">
        <f>(Table2[[#This Row],[1W Return vs Nifty]]-AVERAGE(Table2[1W Return vs Nifty]))/_xlfn.STDEV.P(Table2[1W Return vs Nifty])</f>
        <v>-0.76372206228133477</v>
      </c>
      <c r="O168">
        <v>1539.46</v>
      </c>
      <c r="P168">
        <v>1451.6162215215099</v>
      </c>
      <c r="Q168">
        <v>1182.14460434936</v>
      </c>
      <c r="R168">
        <v>50.065018366636899</v>
      </c>
      <c r="S168" s="1">
        <f>(Table2[[#This Row],[Close Price]]-Table2[[#This Row],[20D EMA]])/Table2[[#This Row],[20D EMA]]</f>
        <v>2.9490860431579669E-3</v>
      </c>
      <c r="T168" s="1">
        <f>(Table2[[#This Row],[Close Price]]-Table2[[#This Row],[50D EMA]])/Table2[[#This Row],[50D EMA]]</f>
        <v>6.364201302576937E-2</v>
      </c>
      <c r="U168" s="1">
        <f>(Table2[[#This Row],[Close Price]]-Table2[[#This Row],[200D EMA]])/Table2[[#This Row],[200D EMA]]</f>
        <v>0.30610078861697421</v>
      </c>
      <c r="V168">
        <v>0.942048687490459</v>
      </c>
      <c r="W168">
        <v>1521.1</v>
      </c>
      <c r="X168">
        <v>1578.7</v>
      </c>
      <c r="Y168">
        <v>1521.1</v>
      </c>
      <c r="Z168">
        <v>1578.7</v>
      </c>
      <c r="AA168">
        <v>1505.05</v>
      </c>
      <c r="AB168">
        <v>1734.85</v>
      </c>
      <c r="AC168" s="1">
        <f>(Table2[[#This Row],[Close Price]]/Table2[[#This Row],[Day Low]])-1</f>
        <v>1.5054894484254788E-2</v>
      </c>
      <c r="AD168" s="1">
        <f>(Table2[[#This Row],[Day High]]/Table2[[#This Row],[Close Price]])-1</f>
        <v>2.2474093264248651E-2</v>
      </c>
      <c r="AE168" s="1">
        <f>(Table2[[#This Row],[Close Price]]/Table2[[#This Row],[Current Week Low]])-1</f>
        <v>1.5054894484254788E-2</v>
      </c>
      <c r="AF168" s="1">
        <f>(Table2[[#This Row],[Current Week High]]/Table2[[#This Row],[Close Price]])-1</f>
        <v>2.2474093264248651E-2</v>
      </c>
      <c r="AG168" s="1">
        <f>(Table2[[#This Row],[Close Price]]/Table2[[#This Row],[Current Month Low]])-1</f>
        <v>2.5879538885751341E-2</v>
      </c>
      <c r="AH168" s="1">
        <f>(Table2[[#This Row],[Current Month High]]/Table2[[#This Row],[Close Price]])-1</f>
        <v>0.1236075129533678</v>
      </c>
      <c r="AI168">
        <v>12.3607512953367</v>
      </c>
      <c r="AJ168">
        <v>175.29642506909099</v>
      </c>
      <c r="AK168" t="str">
        <f>IF(AND(Table2[[#This Row],[20D EMA]]&gt;Table2[[#This Row],[50D EMA]],Table2[[#This Row],[50D EMA]]&gt;Table2[[#This Row],[200D EMA]]),"Uptrend","Downtrend/NoTrend")</f>
        <v>Uptrend</v>
      </c>
      <c r="AL168">
        <v>0.4</v>
      </c>
      <c r="AM168" t="s">
        <v>3148</v>
      </c>
      <c r="AN168">
        <v>-0.14000000000000001</v>
      </c>
      <c r="AO168" t="s">
        <v>3147</v>
      </c>
      <c r="AQ168">
        <f>(Table2[[#This Row],[Sharpe Ratio]]-AVERAGE(Table2[Sharpe Ratio]))/_xlfn.STDEV.P(Table2[Sharpe Ratio])</f>
        <v>-0.65767186404931655</v>
      </c>
      <c r="AR1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3.53010219013813</v>
      </c>
      <c r="AS168">
        <f>_xlfn.RANK.AVG(Table2[[#This Row],[1Y Return vs Nifty Z-Score]],Table2[1Y Return vs Nifty Z-Score])</f>
        <v>15</v>
      </c>
      <c r="AT168">
        <f>_xlfn.RANK.AVG(Table2[[#This Row],[6M Return vs Nifty Z-Score]],Table2[6M Return vs Nifty Z-Score])</f>
        <v>124</v>
      </c>
      <c r="AU168">
        <f>_xlfn.RANK.AVG(Table2[[#This Row],[Sharpe Ratio Z-Score]],Table2[Sharpe Ratio Z-Score])</f>
        <v>532</v>
      </c>
      <c r="AV168">
        <f>(Table2[[#This Row],[Rank 1Y]]+Table2[[#This Row],[Rank 6M]]+Table2[[#This Row],[Rank Sharpe]])/3</f>
        <v>223.66666666666666</v>
      </c>
    </row>
    <row r="169" spans="1:48" x14ac:dyDescent="0.3">
      <c r="A169" t="s">
        <v>749</v>
      </c>
      <c r="B169" t="s">
        <v>750</v>
      </c>
      <c r="C169" t="s">
        <v>3102</v>
      </c>
      <c r="D169" t="s">
        <v>408</v>
      </c>
      <c r="E169">
        <v>22153.919447324999</v>
      </c>
      <c r="F169">
        <v>4495.25</v>
      </c>
      <c r="G169">
        <v>38.6026752741477</v>
      </c>
      <c r="H169">
        <f>(Table2[[#This Row],[1Y Return vs Nifty]]-AVERAGE(Table2[1Y Return vs Nifty]))/_xlfn.STDEV.P(Table2[1Y Return vs Nifty])</f>
        <v>0.49364666105236105</v>
      </c>
      <c r="I169">
        <v>1.33342175841154</v>
      </c>
      <c r="J169">
        <f>(Table2[[#This Row],[1M Return vs Nifty]]-AVERAGE(Table2[1M Return vs Nifty]))/_xlfn.STDEV.P(Table2[1M Return vs Nifty])</f>
        <v>0.33450279677936978</v>
      </c>
      <c r="K169">
        <v>33.907599308962801</v>
      </c>
      <c r="L169">
        <f>(Table2[[#This Row],[6M Return vs Nifty]]-AVERAGE(Table2[6M Return vs Nifty]))/_xlfn.STDEV.P(Table2[6M Return vs Nifty])</f>
        <v>1.1259062157997002</v>
      </c>
      <c r="M169">
        <v>1.0002095970812499</v>
      </c>
      <c r="N169">
        <f>(Table2[[#This Row],[1W Return vs Nifty]]-AVERAGE(Table2[1W Return vs Nifty]))/_xlfn.STDEV.P(Table2[1W Return vs Nifty])</f>
        <v>0.52645648056101557</v>
      </c>
      <c r="O169">
        <v>4553.58</v>
      </c>
      <c r="P169">
        <v>4473.8949788919499</v>
      </c>
      <c r="Q169">
        <v>3862.2986347545898</v>
      </c>
      <c r="R169">
        <v>43.517605635487797</v>
      </c>
      <c r="S169" s="1">
        <f>(Table2[[#This Row],[Close Price]]-Table2[[#This Row],[20D EMA]])/Table2[[#This Row],[20D EMA]]</f>
        <v>-1.2809701377816998E-2</v>
      </c>
      <c r="T169" s="1">
        <f>(Table2[[#This Row],[Close Price]]-Table2[[#This Row],[50D EMA]])/Table2[[#This Row],[50D EMA]]</f>
        <v>4.7732504246979657E-3</v>
      </c>
      <c r="U169" s="1">
        <f>(Table2[[#This Row],[Close Price]]-Table2[[#This Row],[200D EMA]])/Table2[[#This Row],[200D EMA]]</f>
        <v>0.16387944721566769</v>
      </c>
      <c r="V169">
        <v>1.0439962629691699</v>
      </c>
      <c r="W169">
        <v>4451</v>
      </c>
      <c r="X169">
        <v>4618</v>
      </c>
      <c r="Y169">
        <v>4451</v>
      </c>
      <c r="Z169">
        <v>4618</v>
      </c>
      <c r="AA169">
        <v>4451</v>
      </c>
      <c r="AB169">
        <v>4892.2</v>
      </c>
      <c r="AC169" s="1">
        <f>(Table2[[#This Row],[Close Price]]/Table2[[#This Row],[Day Low]])-1</f>
        <v>9.941586160413296E-3</v>
      </c>
      <c r="AD169" s="1">
        <f>(Table2[[#This Row],[Day High]]/Table2[[#This Row],[Close Price]])-1</f>
        <v>2.7306601412602216E-2</v>
      </c>
      <c r="AE169" s="1">
        <f>(Table2[[#This Row],[Close Price]]/Table2[[#This Row],[Current Week Low]])-1</f>
        <v>9.941586160413296E-3</v>
      </c>
      <c r="AF169" s="1">
        <f>(Table2[[#This Row],[Current Week High]]/Table2[[#This Row],[Close Price]])-1</f>
        <v>2.7306601412602216E-2</v>
      </c>
      <c r="AG169" s="1">
        <f>(Table2[[#This Row],[Close Price]]/Table2[[#This Row],[Current Month Low]])-1</f>
        <v>9.941586160413296E-3</v>
      </c>
      <c r="AH169" s="1">
        <f>(Table2[[#This Row],[Current Month High]]/Table2[[#This Row],[Close Price]])-1</f>
        <v>8.8304321227962834E-2</v>
      </c>
      <c r="AI169">
        <v>10.557811022746201</v>
      </c>
      <c r="AJ169">
        <v>71.702221118771604</v>
      </c>
      <c r="AK169" t="str">
        <f>IF(AND(Table2[[#This Row],[20D EMA]]&gt;Table2[[#This Row],[50D EMA]],Table2[[#This Row],[50D EMA]]&gt;Table2[[#This Row],[200D EMA]]),"Uptrend","Downtrend/NoTrend")</f>
        <v>Uptrend</v>
      </c>
      <c r="AL169">
        <v>0.05</v>
      </c>
      <c r="AM169" t="s">
        <v>3148</v>
      </c>
      <c r="AN169">
        <v>2.59</v>
      </c>
      <c r="AO169" t="s">
        <v>3148</v>
      </c>
      <c r="AP169">
        <v>3.1314070912776E-2</v>
      </c>
      <c r="AQ169">
        <f>(Table2[[#This Row],[Sharpe Ratio]]-AVERAGE(Table2[Sharpe Ratio]))/_xlfn.STDEV.P(Table2[Sharpe Ratio])</f>
        <v>-0.29136453038481475</v>
      </c>
      <c r="AR1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2.1891476238076319</v>
      </c>
      <c r="AS169">
        <f>_xlfn.RANK.AVG(Table2[[#This Row],[1Y Return vs Nifty Z-Score]],Table2[1Y Return vs Nifty Z-Score])</f>
        <v>169</v>
      </c>
      <c r="AT169">
        <f>_xlfn.RANK.AVG(Table2[[#This Row],[6M Return vs Nifty Z-Score]],Table2[6M Return vs Nifty Z-Score])</f>
        <v>82</v>
      </c>
      <c r="AU169">
        <f>_xlfn.RANK.AVG(Table2[[#This Row],[Sharpe Ratio Z-Score]],Table2[Sharpe Ratio Z-Score])</f>
        <v>421</v>
      </c>
      <c r="AV169">
        <f>(Table2[[#This Row],[Rank 1Y]]+Table2[[#This Row],[Rank 6M]]+Table2[[#This Row],[Rank Sharpe]])/3</f>
        <v>224</v>
      </c>
    </row>
    <row r="170" spans="1:48" x14ac:dyDescent="0.3">
      <c r="A170" t="s">
        <v>937</v>
      </c>
      <c r="B170" t="s">
        <v>938</v>
      </c>
      <c r="C170" t="s">
        <v>3112</v>
      </c>
      <c r="D170" t="s">
        <v>467</v>
      </c>
      <c r="E170">
        <v>15246.818958995</v>
      </c>
      <c r="F170">
        <v>1067.95</v>
      </c>
      <c r="G170">
        <v>23.741394800953199</v>
      </c>
      <c r="H170">
        <f>(Table2[[#This Row],[1Y Return vs Nifty]]-AVERAGE(Table2[1Y Return vs Nifty]))/_xlfn.STDEV.P(Table2[1Y Return vs Nifty])</f>
        <v>0.18544665332904647</v>
      </c>
      <c r="I170">
        <v>-9.4081261530867604</v>
      </c>
      <c r="J170">
        <f>(Table2[[#This Row],[1M Return vs Nifty]]-AVERAGE(Table2[1M Return vs Nifty]))/_xlfn.STDEV.P(Table2[1M Return vs Nifty])</f>
        <v>-0.88192854960298261</v>
      </c>
      <c r="K170">
        <v>-0.21750055687780701</v>
      </c>
      <c r="L170">
        <f>(Table2[[#This Row],[6M Return vs Nifty]]-AVERAGE(Table2[6M Return vs Nifty]))/_xlfn.STDEV.P(Table2[6M Return vs Nifty])</f>
        <v>-8.6617858777098752E-2</v>
      </c>
      <c r="M170">
        <v>-4.4424170258355904</v>
      </c>
      <c r="N170">
        <f>(Table2[[#This Row],[1W Return vs Nifty]]-AVERAGE(Table2[1W Return vs Nifty]))/_xlfn.STDEV.P(Table2[1W Return vs Nifty])</f>
        <v>-0.77125534467419288</v>
      </c>
      <c r="O170">
        <v>1202.98</v>
      </c>
      <c r="P170">
        <v>1237.93277848403</v>
      </c>
      <c r="Q170">
        <v>1155.9369769278601</v>
      </c>
      <c r="R170">
        <v>23.229729647905199</v>
      </c>
      <c r="S170" s="1">
        <f>(Table2[[#This Row],[Close Price]]-Table2[[#This Row],[20D EMA]])/Table2[[#This Row],[20D EMA]]</f>
        <v>-0.11224625513308614</v>
      </c>
      <c r="T170" s="1">
        <f>(Table2[[#This Row],[Close Price]]-Table2[[#This Row],[50D EMA]])/Table2[[#This Row],[50D EMA]]</f>
        <v>-0.13731180031616136</v>
      </c>
      <c r="U170" s="1">
        <f>(Table2[[#This Row],[Close Price]]-Table2[[#This Row],[200D EMA]])/Table2[[#This Row],[200D EMA]]</f>
        <v>-7.6117451629329744E-2</v>
      </c>
      <c r="V170">
        <v>1.3157374449066299</v>
      </c>
      <c r="W170">
        <v>1065</v>
      </c>
      <c r="X170">
        <v>1119.9000000000001</v>
      </c>
      <c r="Y170">
        <v>1065</v>
      </c>
      <c r="Z170">
        <v>1119.9000000000001</v>
      </c>
      <c r="AA170">
        <v>1065</v>
      </c>
      <c r="AB170">
        <v>1334.6</v>
      </c>
      <c r="AC170" s="1">
        <f>(Table2[[#This Row],[Close Price]]/Table2[[#This Row],[Day Low]])-1</f>
        <v>2.7699530516431814E-3</v>
      </c>
      <c r="AD170" s="1">
        <f>(Table2[[#This Row],[Day High]]/Table2[[#This Row],[Close Price]])-1</f>
        <v>4.8644599466267202E-2</v>
      </c>
      <c r="AE170" s="1">
        <f>(Table2[[#This Row],[Close Price]]/Table2[[#This Row],[Current Week Low]])-1</f>
        <v>2.7699530516431814E-3</v>
      </c>
      <c r="AF170" s="1">
        <f>(Table2[[#This Row],[Current Week High]]/Table2[[#This Row],[Close Price]])-1</f>
        <v>4.8644599466267202E-2</v>
      </c>
      <c r="AG170" s="1">
        <f>(Table2[[#This Row],[Close Price]]/Table2[[#This Row],[Current Month Low]])-1</f>
        <v>2.7699530516431814E-3</v>
      </c>
      <c r="AH170" s="1">
        <f>(Table2[[#This Row],[Current Month High]]/Table2[[#This Row],[Close Price]])-1</f>
        <v>0.24968397396881858</v>
      </c>
      <c r="AI170">
        <v>44.547965728732599</v>
      </c>
      <c r="AJ170">
        <v>38.694805194805099</v>
      </c>
      <c r="AK170" t="str">
        <f>IF(AND(Table2[[#This Row],[20D EMA]]&gt;Table2[[#This Row],[50D EMA]],Table2[[#This Row],[50D EMA]]&gt;Table2[[#This Row],[200D EMA]]),"Uptrend","Downtrend/NoTrend")</f>
        <v>Downtrend/NoTrend</v>
      </c>
      <c r="AL170">
        <v>-0.08</v>
      </c>
      <c r="AM170" t="s">
        <v>3147</v>
      </c>
      <c r="AN170">
        <v>-17.079999999999998</v>
      </c>
      <c r="AO170" t="s">
        <v>3147</v>
      </c>
      <c r="AP170">
        <v>0.156334249064388</v>
      </c>
      <c r="AQ170">
        <f>(Table2[[#This Row],[Sharpe Ratio]]-AVERAGE(Table2[Sharpe Ratio]))/_xlfn.STDEV.P(Table2[Sharpe Ratio])</f>
        <v>1.1711028773355119</v>
      </c>
      <c r="AR1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0">
        <f>_xlfn.RANK.AVG(Table2[[#This Row],[1Y Return vs Nifty Z-Score]],Table2[1Y Return vs Nifty Z-Score])</f>
        <v>251</v>
      </c>
      <c r="AT170">
        <f>_xlfn.RANK.AVG(Table2[[#This Row],[6M Return vs Nifty Z-Score]],Table2[6M Return vs Nifty Z-Score])</f>
        <v>337</v>
      </c>
      <c r="AU170">
        <f>_xlfn.RANK.AVG(Table2[[#This Row],[Sharpe Ratio Z-Score]],Table2[Sharpe Ratio Z-Score])</f>
        <v>85</v>
      </c>
      <c r="AV170">
        <f>(Table2[[#This Row],[Rank 1Y]]+Table2[[#This Row],[Rank 6M]]+Table2[[#This Row],[Rank Sharpe]])/3</f>
        <v>224.33333333333334</v>
      </c>
    </row>
    <row r="171" spans="1:48" x14ac:dyDescent="0.3">
      <c r="A171" t="s">
        <v>320</v>
      </c>
      <c r="B171" t="s">
        <v>321</v>
      </c>
      <c r="C171" t="s">
        <v>3100</v>
      </c>
      <c r="D171" t="s">
        <v>18</v>
      </c>
      <c r="E171">
        <v>78154.921049409997</v>
      </c>
      <c r="F171">
        <v>367.3</v>
      </c>
      <c r="G171">
        <v>62.972985311147397</v>
      </c>
      <c r="H171">
        <f>(Table2[[#This Row],[1Y Return vs Nifty]]-AVERAGE(Table2[1Y Return vs Nifty]))/_xlfn.STDEV.P(Table2[1Y Return vs Nifty])</f>
        <v>0.99904925776469988</v>
      </c>
      <c r="I171">
        <v>-7.8017206899252098</v>
      </c>
      <c r="J171">
        <f>(Table2[[#This Row],[1M Return vs Nifty]]-AVERAGE(Table2[1M Return vs Nifty]))/_xlfn.STDEV.P(Table2[1M Return vs Nifty])</f>
        <v>-0.70001045209137325</v>
      </c>
      <c r="K171">
        <v>6.3730643670204596</v>
      </c>
      <c r="L171">
        <f>(Table2[[#This Row],[6M Return vs Nifty]]-AVERAGE(Table2[6M Return vs Nifty]))/_xlfn.STDEV.P(Table2[6M Return vs Nifty])</f>
        <v>0.14755636098210279</v>
      </c>
      <c r="M171">
        <v>0.334727806617937</v>
      </c>
      <c r="N171">
        <f>(Table2[[#This Row],[1W Return vs Nifty]]-AVERAGE(Table2[1W Return vs Nifty]))/_xlfn.STDEV.P(Table2[1W Return vs Nifty])</f>
        <v>0.36778243422341961</v>
      </c>
      <c r="O171">
        <v>384.7</v>
      </c>
      <c r="P171">
        <v>392.90659683443801</v>
      </c>
      <c r="Q171">
        <v>355.27004449931599</v>
      </c>
      <c r="R171">
        <v>34.3033831621945</v>
      </c>
      <c r="S171" s="1">
        <f>(Table2[[#This Row],[Close Price]]-Table2[[#This Row],[20D EMA]])/Table2[[#This Row],[20D EMA]]</f>
        <v>-4.523004938913433E-2</v>
      </c>
      <c r="T171" s="1">
        <f>(Table2[[#This Row],[Close Price]]-Table2[[#This Row],[50D EMA]])/Table2[[#This Row],[50D EMA]]</f>
        <v>-6.5172224240429427E-2</v>
      </c>
      <c r="U171" s="1">
        <f>(Table2[[#This Row],[Close Price]]-Table2[[#This Row],[200D EMA]])/Table2[[#This Row],[200D EMA]]</f>
        <v>3.386144057723163E-2</v>
      </c>
      <c r="V171">
        <v>0.751038792726893</v>
      </c>
      <c r="W171">
        <v>366.4</v>
      </c>
      <c r="X171">
        <v>375.75</v>
      </c>
      <c r="Y171">
        <v>366.4</v>
      </c>
      <c r="Z171">
        <v>375.75</v>
      </c>
      <c r="AA171">
        <v>362.25</v>
      </c>
      <c r="AB171">
        <v>400</v>
      </c>
      <c r="AC171" s="1">
        <f>(Table2[[#This Row],[Close Price]]/Table2[[#This Row],[Day Low]])-1</f>
        <v>2.4563318777293119E-3</v>
      </c>
      <c r="AD171" s="1">
        <f>(Table2[[#This Row],[Day High]]/Table2[[#This Row],[Close Price]])-1</f>
        <v>2.3005717397222902E-2</v>
      </c>
      <c r="AE171" s="1">
        <f>(Table2[[#This Row],[Close Price]]/Table2[[#This Row],[Current Week Low]])-1</f>
        <v>2.4563318777293119E-3</v>
      </c>
      <c r="AF171" s="1">
        <f>(Table2[[#This Row],[Current Week High]]/Table2[[#This Row],[Close Price]])-1</f>
        <v>2.3005717397222902E-2</v>
      </c>
      <c r="AG171" s="1">
        <f>(Table2[[#This Row],[Close Price]]/Table2[[#This Row],[Current Month Low]])-1</f>
        <v>1.3940648723257398E-2</v>
      </c>
      <c r="AH171" s="1">
        <f>(Table2[[#This Row],[Current Month High]]/Table2[[#This Row],[Close Price]])-1</f>
        <v>8.9028042472093727E-2</v>
      </c>
      <c r="AI171">
        <v>24.462292404029299</v>
      </c>
      <c r="AJ171">
        <v>83.466533466533406</v>
      </c>
      <c r="AK171" t="str">
        <f>IF(AND(Table2[[#This Row],[20D EMA]]&gt;Table2[[#This Row],[50D EMA]],Table2[[#This Row],[50D EMA]]&gt;Table2[[#This Row],[200D EMA]]),"Uptrend","Downtrend/NoTrend")</f>
        <v>Downtrend/NoTrend</v>
      </c>
      <c r="AL171">
        <v>0.05</v>
      </c>
      <c r="AM171" t="s">
        <v>3148</v>
      </c>
      <c r="AN171">
        <v>-2.74</v>
      </c>
      <c r="AO171" t="s">
        <v>3147</v>
      </c>
      <c r="AP171">
        <v>6.2969230424698999E-2</v>
      </c>
      <c r="AQ171">
        <f>(Table2[[#This Row],[Sharpe Ratio]]-AVERAGE(Table2[Sharpe Ratio]))/_xlfn.STDEV.P(Table2[Sharpe Ratio])</f>
        <v>7.8932806867688193E-2</v>
      </c>
      <c r="AR1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1">
        <f>_xlfn.RANK.AVG(Table2[[#This Row],[1Y Return vs Nifty Z-Score]],Table2[1Y Return vs Nifty Z-Score])</f>
        <v>93</v>
      </c>
      <c r="AT171">
        <f>_xlfn.RANK.AVG(Table2[[#This Row],[6M Return vs Nifty Z-Score]],Table2[6M Return vs Nifty Z-Score])</f>
        <v>251</v>
      </c>
      <c r="AU171">
        <f>_xlfn.RANK.AVG(Table2[[#This Row],[Sharpe Ratio Z-Score]],Table2[Sharpe Ratio Z-Score])</f>
        <v>330</v>
      </c>
      <c r="AV171">
        <f>(Table2[[#This Row],[Rank 1Y]]+Table2[[#This Row],[Rank 6M]]+Table2[[#This Row],[Rank Sharpe]])/3</f>
        <v>224.66666666666666</v>
      </c>
    </row>
    <row r="172" spans="1:48" x14ac:dyDescent="0.3">
      <c r="A172" t="s">
        <v>484</v>
      </c>
      <c r="B172" t="s">
        <v>485</v>
      </c>
      <c r="C172" t="s">
        <v>3102</v>
      </c>
      <c r="D172" t="s">
        <v>204</v>
      </c>
      <c r="E172">
        <v>42904.890515464998</v>
      </c>
      <c r="F172">
        <v>677.45</v>
      </c>
      <c r="G172">
        <v>43.921342759675099</v>
      </c>
      <c r="H172">
        <f>(Table2[[#This Row],[1Y Return vs Nifty]]-AVERAGE(Table2[1Y Return vs Nifty]))/_xlfn.STDEV.P(Table2[1Y Return vs Nifty])</f>
        <v>0.60394761143641162</v>
      </c>
      <c r="I172">
        <v>2.8737905463781499</v>
      </c>
      <c r="J172">
        <f>(Table2[[#This Row],[1M Return vs Nifty]]-AVERAGE(Table2[1M Return vs Nifty]))/_xlfn.STDEV.P(Table2[1M Return vs Nifty])</f>
        <v>0.50894254178723908</v>
      </c>
      <c r="K172">
        <v>10.442554472432599</v>
      </c>
      <c r="L172">
        <f>(Table2[[#This Row],[6M Return vs Nifty]]-AVERAGE(Table2[6M Return vs Nifty]))/_xlfn.STDEV.P(Table2[6M Return vs Nifty])</f>
        <v>0.2921524132563294</v>
      </c>
      <c r="M172">
        <v>-0.45849718132051498</v>
      </c>
      <c r="N172">
        <f>(Table2[[#This Row],[1W Return vs Nifty]]-AVERAGE(Table2[1W Return vs Nifty]))/_xlfn.STDEV.P(Table2[1W Return vs Nifty])</f>
        <v>0.17864995863057512</v>
      </c>
      <c r="O172">
        <v>691.8</v>
      </c>
      <c r="P172">
        <v>683.81703427199</v>
      </c>
      <c r="Q172">
        <v>607.61766960416105</v>
      </c>
      <c r="R172">
        <v>40.282803773045998</v>
      </c>
      <c r="S172" s="1">
        <f>(Table2[[#This Row],[Close Price]]-Table2[[#This Row],[20D EMA]])/Table2[[#This Row],[20D EMA]]</f>
        <v>-2.074298930326671E-2</v>
      </c>
      <c r="T172" s="1">
        <f>(Table2[[#This Row],[Close Price]]-Table2[[#This Row],[50D EMA]])/Table2[[#This Row],[50D EMA]]</f>
        <v>-9.311020277183453E-3</v>
      </c>
      <c r="U172" s="1">
        <f>(Table2[[#This Row],[Close Price]]-Table2[[#This Row],[200D EMA]])/Table2[[#This Row],[200D EMA]]</f>
        <v>0.1149280771267432</v>
      </c>
      <c r="V172">
        <v>0.765315921565071</v>
      </c>
      <c r="W172">
        <v>660.9</v>
      </c>
      <c r="X172">
        <v>688.4</v>
      </c>
      <c r="Y172">
        <v>660.9</v>
      </c>
      <c r="Z172">
        <v>688.4</v>
      </c>
      <c r="AA172">
        <v>660.9</v>
      </c>
      <c r="AB172">
        <v>745</v>
      </c>
      <c r="AC172" s="1">
        <f>(Table2[[#This Row],[Close Price]]/Table2[[#This Row],[Day Low]])-1</f>
        <v>2.5041609925858799E-2</v>
      </c>
      <c r="AD172" s="1">
        <f>(Table2[[#This Row],[Day High]]/Table2[[#This Row],[Close Price]])-1</f>
        <v>1.6163554505867594E-2</v>
      </c>
      <c r="AE172" s="1">
        <f>(Table2[[#This Row],[Close Price]]/Table2[[#This Row],[Current Week Low]])-1</f>
        <v>2.5041609925858799E-2</v>
      </c>
      <c r="AF172" s="1">
        <f>(Table2[[#This Row],[Current Week High]]/Table2[[#This Row],[Close Price]])-1</f>
        <v>1.6163554505867594E-2</v>
      </c>
      <c r="AG172" s="1">
        <f>(Table2[[#This Row],[Close Price]]/Table2[[#This Row],[Current Month Low]])-1</f>
        <v>2.5041609925858799E-2</v>
      </c>
      <c r="AH172" s="1">
        <f>(Table2[[#This Row],[Current Month High]]/Table2[[#This Row],[Close Price]])-1</f>
        <v>9.9712155878662667E-2</v>
      </c>
      <c r="AI172">
        <v>10.502620119566</v>
      </c>
      <c r="AJ172">
        <v>68.122595855565194</v>
      </c>
      <c r="AK172" t="str">
        <f>IF(AND(Table2[[#This Row],[20D EMA]]&gt;Table2[[#This Row],[50D EMA]],Table2[[#This Row],[50D EMA]]&gt;Table2[[#This Row],[200D EMA]]),"Uptrend","Downtrend/NoTrend")</f>
        <v>Uptrend</v>
      </c>
      <c r="AL172">
        <v>0.01</v>
      </c>
      <c r="AM172" t="s">
        <v>3148</v>
      </c>
      <c r="AN172">
        <v>-1.35</v>
      </c>
      <c r="AO172" t="s">
        <v>3147</v>
      </c>
      <c r="AP172">
        <v>6.7584897789776999E-2</v>
      </c>
      <c r="AQ172">
        <f>(Table2[[#This Row],[Sharpe Ratio]]-AVERAGE(Table2[Sharpe Ratio]))/_xlfn.STDEV.P(Table2[Sharpe Ratio])</f>
        <v>0.13292619566384625</v>
      </c>
      <c r="AR1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1.7166187207744015</v>
      </c>
      <c r="AS172">
        <f>_xlfn.RANK.AVG(Table2[[#This Row],[1Y Return vs Nifty Z-Score]],Table2[1Y Return vs Nifty Z-Score])</f>
        <v>146</v>
      </c>
      <c r="AT172">
        <f>_xlfn.RANK.AVG(Table2[[#This Row],[6M Return vs Nifty Z-Score]],Table2[6M Return vs Nifty Z-Score])</f>
        <v>217</v>
      </c>
      <c r="AU172">
        <f>_xlfn.RANK.AVG(Table2[[#This Row],[Sharpe Ratio Z-Score]],Table2[Sharpe Ratio Z-Score])</f>
        <v>314</v>
      </c>
      <c r="AV172">
        <f>(Table2[[#This Row],[Rank 1Y]]+Table2[[#This Row],[Rank 6M]]+Table2[[#This Row],[Rank Sharpe]])/3</f>
        <v>225.66666666666666</v>
      </c>
    </row>
    <row r="173" spans="1:48" x14ac:dyDescent="0.3">
      <c r="A173" t="s">
        <v>756</v>
      </c>
      <c r="B173" t="s">
        <v>757</v>
      </c>
      <c r="C173" t="s">
        <v>3106</v>
      </c>
      <c r="D173" t="s">
        <v>253</v>
      </c>
      <c r="E173">
        <v>21432.351379349999</v>
      </c>
      <c r="F173">
        <v>430.35</v>
      </c>
      <c r="G173">
        <v>8.4743259176563495</v>
      </c>
      <c r="H173">
        <f>(Table2[[#This Row],[1Y Return vs Nifty]]-AVERAGE(Table2[1Y Return vs Nifty]))/_xlfn.STDEV.P(Table2[1Y Return vs Nifty])</f>
        <v>-0.13116877938763624</v>
      </c>
      <c r="I173">
        <v>8.6250368608625294</v>
      </c>
      <c r="J173">
        <f>(Table2[[#This Row],[1M Return vs Nifty]]-AVERAGE(Table2[1M Return vs Nifty]))/_xlfn.STDEV.P(Table2[1M Return vs Nifty])</f>
        <v>1.1602449756027513</v>
      </c>
      <c r="K173">
        <v>19.466087087863201</v>
      </c>
      <c r="L173">
        <f>(Table2[[#This Row],[6M Return vs Nifty]]-AVERAGE(Table2[6M Return vs Nifty]))/_xlfn.STDEV.P(Table2[6M Return vs Nifty])</f>
        <v>0.61277420123505999</v>
      </c>
      <c r="M173">
        <v>0.66599863003535797</v>
      </c>
      <c r="N173">
        <f>(Table2[[#This Row],[1W Return vs Nifty]]-AVERAGE(Table2[1W Return vs Nifty]))/_xlfn.STDEV.P(Table2[1W Return vs Nifty])</f>
        <v>0.44676894104975057</v>
      </c>
      <c r="O173">
        <v>433.05</v>
      </c>
      <c r="P173">
        <v>422.39460457157497</v>
      </c>
      <c r="Q173">
        <v>394.25546111462199</v>
      </c>
      <c r="R173">
        <v>41.843836464094501</v>
      </c>
      <c r="S173" s="1">
        <f>(Table2[[#This Row],[Close Price]]-Table2[[#This Row],[20D EMA]])/Table2[[#This Row],[20D EMA]]</f>
        <v>-6.2348458607550828E-3</v>
      </c>
      <c r="T173" s="1">
        <f>(Table2[[#This Row],[Close Price]]-Table2[[#This Row],[50D EMA]])/Table2[[#This Row],[50D EMA]]</f>
        <v>1.8834036567522028E-2</v>
      </c>
      <c r="U173" s="1">
        <f>(Table2[[#This Row],[Close Price]]-Table2[[#This Row],[200D EMA]])/Table2[[#This Row],[200D EMA]]</f>
        <v>9.1551144994499525E-2</v>
      </c>
      <c r="V173">
        <v>0.71822853843520895</v>
      </c>
      <c r="W173">
        <v>427.05</v>
      </c>
      <c r="X173">
        <v>436.5</v>
      </c>
      <c r="Y173">
        <v>427.05</v>
      </c>
      <c r="Z173">
        <v>436.5</v>
      </c>
      <c r="AA173">
        <v>426.75</v>
      </c>
      <c r="AB173">
        <v>452.85</v>
      </c>
      <c r="AC173" s="1">
        <f>(Table2[[#This Row],[Close Price]]/Table2[[#This Row],[Day Low]])-1</f>
        <v>7.7274323849667592E-3</v>
      </c>
      <c r="AD173" s="1">
        <f>(Table2[[#This Row],[Day High]]/Table2[[#This Row],[Close Price]])-1</f>
        <v>1.429069362147084E-2</v>
      </c>
      <c r="AE173" s="1">
        <f>(Table2[[#This Row],[Close Price]]/Table2[[#This Row],[Current Week Low]])-1</f>
        <v>7.7274323849667592E-3</v>
      </c>
      <c r="AF173" s="1">
        <f>(Table2[[#This Row],[Current Week High]]/Table2[[#This Row],[Close Price]])-1</f>
        <v>1.429069362147084E-2</v>
      </c>
      <c r="AG173" s="1">
        <f>(Table2[[#This Row],[Close Price]]/Table2[[#This Row],[Current Month Low]])-1</f>
        <v>8.4358523725835965E-3</v>
      </c>
      <c r="AH173" s="1">
        <f>(Table2[[#This Row],[Current Month High]]/Table2[[#This Row],[Close Price]])-1</f>
        <v>5.2283025444405773E-2</v>
      </c>
      <c r="AI173">
        <v>29.6619031021261</v>
      </c>
      <c r="AJ173">
        <v>38.331726133076103</v>
      </c>
      <c r="AK173" t="str">
        <f>IF(AND(Table2[[#This Row],[20D EMA]]&gt;Table2[[#This Row],[50D EMA]],Table2[[#This Row],[50D EMA]]&gt;Table2[[#This Row],[200D EMA]]),"Uptrend","Downtrend/NoTrend")</f>
        <v>Uptrend</v>
      </c>
      <c r="AL173">
        <v>0.14000000000000001</v>
      </c>
      <c r="AM173" t="s">
        <v>3148</v>
      </c>
      <c r="AN173">
        <v>-1.68</v>
      </c>
      <c r="AO173" t="s">
        <v>3147</v>
      </c>
      <c r="AP173">
        <v>0.115336729716015</v>
      </c>
      <c r="AQ173">
        <f>(Table2[[#This Row],[Sharpe Ratio]]-AVERAGE(Table2[Sharpe Ratio]))/_xlfn.STDEV.P(Table2[Sharpe Ratio])</f>
        <v>0.69152000734736896</v>
      </c>
      <c r="AR1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2.7801393458472945</v>
      </c>
      <c r="AS173">
        <f>_xlfn.RANK.AVG(Table2[[#This Row],[1Y Return vs Nifty Z-Score]],Table2[1Y Return vs Nifty Z-Score])</f>
        <v>345</v>
      </c>
      <c r="AT173">
        <f>_xlfn.RANK.AVG(Table2[[#This Row],[6M Return vs Nifty Z-Score]],Table2[6M Return vs Nifty Z-Score])</f>
        <v>156</v>
      </c>
      <c r="AU173">
        <f>_xlfn.RANK.AVG(Table2[[#This Row],[Sharpe Ratio Z-Score]],Table2[Sharpe Ratio Z-Score])</f>
        <v>176</v>
      </c>
      <c r="AV173">
        <f>(Table2[[#This Row],[Rank 1Y]]+Table2[[#This Row],[Rank 6M]]+Table2[[#This Row],[Rank Sharpe]])/3</f>
        <v>225.66666666666666</v>
      </c>
    </row>
    <row r="174" spans="1:48" x14ac:dyDescent="0.3">
      <c r="A174" t="s">
        <v>895</v>
      </c>
      <c r="B174" t="s">
        <v>896</v>
      </c>
      <c r="C174" t="s">
        <v>3102</v>
      </c>
      <c r="D174" t="s">
        <v>204</v>
      </c>
      <c r="E174">
        <v>16180.20672172</v>
      </c>
      <c r="F174">
        <v>1268.5999999999999</v>
      </c>
      <c r="G174">
        <v>47.569017363954302</v>
      </c>
      <c r="H174">
        <f>(Table2[[#This Row],[1Y Return vs Nifty]]-AVERAGE(Table2[1Y Return vs Nifty]))/_xlfn.STDEV.P(Table2[1Y Return vs Nifty])</f>
        <v>0.67959474986696267</v>
      </c>
      <c r="I174">
        <v>8.0460686395844103</v>
      </c>
      <c r="J174">
        <f>(Table2[[#This Row],[1M Return vs Nifty]]-AVERAGE(Table2[1M Return vs Nifty]))/_xlfn.STDEV.P(Table2[1M Return vs Nifty])</f>
        <v>1.094679463190146</v>
      </c>
      <c r="K174">
        <v>38.313751308522299</v>
      </c>
      <c r="L174">
        <f>(Table2[[#This Row],[6M Return vs Nifty]]-AVERAGE(Table2[6M Return vs Nifty]))/_xlfn.STDEV.P(Table2[6M Return vs Nifty])</f>
        <v>1.2824644499650022</v>
      </c>
      <c r="M174">
        <v>3.2995779144569202</v>
      </c>
      <c r="N174">
        <f>(Table2[[#This Row],[1W Return vs Nifty]]-AVERAGE(Table2[1W Return vs Nifty]))/_xlfn.STDEV.P(Table2[1W Return vs Nifty])</f>
        <v>1.0747060046906782</v>
      </c>
      <c r="O174">
        <v>1290.3399999999999</v>
      </c>
      <c r="P174">
        <v>1249.2083693690599</v>
      </c>
      <c r="Q174">
        <v>1075.6660334754899</v>
      </c>
      <c r="R174">
        <v>44.322065582135203</v>
      </c>
      <c r="S174" s="1">
        <f>(Table2[[#This Row],[Close Price]]-Table2[[#This Row],[20D EMA]])/Table2[[#This Row],[20D EMA]]</f>
        <v>-1.6848272548320605E-2</v>
      </c>
      <c r="T174" s="1">
        <f>(Table2[[#This Row],[Close Price]]-Table2[[#This Row],[50D EMA]])/Table2[[#This Row],[50D EMA]]</f>
        <v>1.5523135376313673E-2</v>
      </c>
      <c r="U174" s="1">
        <f>(Table2[[#This Row],[Close Price]]-Table2[[#This Row],[200D EMA]])/Table2[[#This Row],[200D EMA]]</f>
        <v>0.17936233042623648</v>
      </c>
      <c r="V174">
        <v>0.81064071660085801</v>
      </c>
      <c r="W174">
        <v>1259.95</v>
      </c>
      <c r="X174">
        <v>1297.8499999999999</v>
      </c>
      <c r="Y174">
        <v>1259.95</v>
      </c>
      <c r="Z174">
        <v>1297.8499999999999</v>
      </c>
      <c r="AA174">
        <v>1253.8499999999999</v>
      </c>
      <c r="AB174">
        <v>1400</v>
      </c>
      <c r="AC174" s="1">
        <f>(Table2[[#This Row],[Close Price]]/Table2[[#This Row],[Day Low]])-1</f>
        <v>6.8653517996744018E-3</v>
      </c>
      <c r="AD174" s="1">
        <f>(Table2[[#This Row],[Day High]]/Table2[[#This Row],[Close Price]])-1</f>
        <v>2.3056913132587065E-2</v>
      </c>
      <c r="AE174" s="1">
        <f>(Table2[[#This Row],[Close Price]]/Table2[[#This Row],[Current Week Low]])-1</f>
        <v>6.8653517996744018E-3</v>
      </c>
      <c r="AF174" s="1">
        <f>(Table2[[#This Row],[Current Week High]]/Table2[[#This Row],[Close Price]])-1</f>
        <v>2.3056913132587065E-2</v>
      </c>
      <c r="AG174" s="1">
        <f>(Table2[[#This Row],[Close Price]]/Table2[[#This Row],[Current Month Low]])-1</f>
        <v>1.1763767595804886E-2</v>
      </c>
      <c r="AH174" s="1">
        <f>(Table2[[#This Row],[Current Month High]]/Table2[[#This Row],[Close Price]])-1</f>
        <v>0.10357874822639146</v>
      </c>
      <c r="AI174">
        <v>10.357874822639101</v>
      </c>
      <c r="AJ174">
        <v>63.626983103314799</v>
      </c>
      <c r="AK174" t="str">
        <f>IF(AND(Table2[[#This Row],[20D EMA]]&gt;Table2[[#This Row],[50D EMA]],Table2[[#This Row],[50D EMA]]&gt;Table2[[#This Row],[200D EMA]]),"Uptrend","Downtrend/NoTrend")</f>
        <v>Uptrend</v>
      </c>
      <c r="AL174">
        <v>0.15</v>
      </c>
      <c r="AM174" t="s">
        <v>3148</v>
      </c>
      <c r="AN174">
        <v>-1.61</v>
      </c>
      <c r="AO174" t="s">
        <v>3147</v>
      </c>
      <c r="AP174">
        <v>1.1568222332019E-2</v>
      </c>
      <c r="AQ174">
        <f>(Table2[[#This Row],[Sharpe Ratio]]-AVERAGE(Table2[Sharpe Ratio]))/_xlfn.STDEV.P(Table2[Sharpe Ratio])</f>
        <v>-0.52234852364162998</v>
      </c>
      <c r="AR1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3.6090961440711586</v>
      </c>
      <c r="AS174">
        <f>_xlfn.RANK.AVG(Table2[[#This Row],[1Y Return vs Nifty Z-Score]],Table2[1Y Return vs Nifty Z-Score])</f>
        <v>137</v>
      </c>
      <c r="AT174">
        <f>_xlfn.RANK.AVG(Table2[[#This Row],[6M Return vs Nifty Z-Score]],Table2[6M Return vs Nifty Z-Score])</f>
        <v>65</v>
      </c>
      <c r="AU174">
        <f>_xlfn.RANK.AVG(Table2[[#This Row],[Sharpe Ratio Z-Score]],Table2[Sharpe Ratio Z-Score])</f>
        <v>478</v>
      </c>
      <c r="AV174">
        <f>(Table2[[#This Row],[Rank 1Y]]+Table2[[#This Row],[Rank 6M]]+Table2[[#This Row],[Rank Sharpe]])/3</f>
        <v>226.66666666666666</v>
      </c>
    </row>
    <row r="175" spans="1:48" x14ac:dyDescent="0.3">
      <c r="A175" t="s">
        <v>402</v>
      </c>
      <c r="B175" t="s">
        <v>403</v>
      </c>
      <c r="C175" t="s">
        <v>3101</v>
      </c>
      <c r="D175" t="s">
        <v>21</v>
      </c>
      <c r="E175">
        <v>53422.892755540001</v>
      </c>
      <c r="F175">
        <v>8006.6</v>
      </c>
      <c r="G175">
        <v>22.576492844387602</v>
      </c>
      <c r="H175">
        <f>(Table2[[#This Row],[1Y Return vs Nifty]]-AVERAGE(Table2[1Y Return vs Nifty]))/_xlfn.STDEV.P(Table2[1Y Return vs Nifty])</f>
        <v>0.16128838563078213</v>
      </c>
      <c r="I175">
        <v>17.772779542524798</v>
      </c>
      <c r="J175">
        <f>(Table2[[#This Row],[1M Return vs Nifty]]-AVERAGE(Table2[1M Return vs Nifty]))/_xlfn.STDEV.P(Table2[1M Return vs Nifty])</f>
        <v>2.1961851434720576</v>
      </c>
      <c r="K175">
        <v>66.482264724867605</v>
      </c>
      <c r="L175">
        <f>(Table2[[#This Row],[6M Return vs Nifty]]-AVERAGE(Table2[6M Return vs Nifty]))/_xlfn.STDEV.P(Table2[6M Return vs Nifty])</f>
        <v>2.283340661218161</v>
      </c>
      <c r="M175">
        <v>4.4075652395264999</v>
      </c>
      <c r="N175">
        <f>(Table2[[#This Row],[1W Return vs Nifty]]-AVERAGE(Table2[1W Return vs Nifty]))/_xlfn.STDEV.P(Table2[1W Return vs Nifty])</f>
        <v>1.3388887887713068</v>
      </c>
      <c r="O175">
        <v>7749.05</v>
      </c>
      <c r="P175">
        <v>7318.7990729715002</v>
      </c>
      <c r="Q175">
        <v>6318.28220624817</v>
      </c>
      <c r="R175">
        <v>65.635199013836498</v>
      </c>
      <c r="S175" s="1">
        <f>(Table2[[#This Row],[Close Price]]-Table2[[#This Row],[20D EMA]])/Table2[[#This Row],[20D EMA]]</f>
        <v>3.3236332195559479E-2</v>
      </c>
      <c r="T175" s="1">
        <f>(Table2[[#This Row],[Close Price]]-Table2[[#This Row],[50D EMA]])/Table2[[#This Row],[50D EMA]]</f>
        <v>9.3977293292360681E-2</v>
      </c>
      <c r="U175" s="1">
        <f>(Table2[[#This Row],[Close Price]]-Table2[[#This Row],[200D EMA]])/Table2[[#This Row],[200D EMA]]</f>
        <v>0.26721152025818778</v>
      </c>
      <c r="V175">
        <v>0.94254876347528205</v>
      </c>
      <c r="W175">
        <v>7905.45</v>
      </c>
      <c r="X175">
        <v>8091.9</v>
      </c>
      <c r="Y175">
        <v>7905.45</v>
      </c>
      <c r="Z175">
        <v>8091.9</v>
      </c>
      <c r="AA175">
        <v>7468.9</v>
      </c>
      <c r="AB175">
        <v>8159.95</v>
      </c>
      <c r="AC175" s="1">
        <f>(Table2[[#This Row],[Close Price]]/Table2[[#This Row],[Day Low]])-1</f>
        <v>1.2794970558285712E-2</v>
      </c>
      <c r="AD175" s="1">
        <f>(Table2[[#This Row],[Day High]]/Table2[[#This Row],[Close Price]])-1</f>
        <v>1.0653710688681706E-2</v>
      </c>
      <c r="AE175" s="1">
        <f>(Table2[[#This Row],[Close Price]]/Table2[[#This Row],[Current Week Low]])-1</f>
        <v>1.2794970558285712E-2</v>
      </c>
      <c r="AF175" s="1">
        <f>(Table2[[#This Row],[Current Week High]]/Table2[[#This Row],[Close Price]])-1</f>
        <v>1.0653710688681706E-2</v>
      </c>
      <c r="AG175" s="1">
        <f>(Table2[[#This Row],[Close Price]]/Table2[[#This Row],[Current Month Low]])-1</f>
        <v>7.1991859577715589E-2</v>
      </c>
      <c r="AH175" s="1">
        <f>(Table2[[#This Row],[Current Month High]]/Table2[[#This Row],[Close Price]])-1</f>
        <v>1.9152948817225735E-2</v>
      </c>
      <c r="AI175">
        <v>1.9152948817225699</v>
      </c>
      <c r="AJ175">
        <v>86.753746574144202</v>
      </c>
      <c r="AK175" t="str">
        <f>IF(AND(Table2[[#This Row],[20D EMA]]&gt;Table2[[#This Row],[50D EMA]],Table2[[#This Row],[50D EMA]]&gt;Table2[[#This Row],[200D EMA]]),"Uptrend","Downtrend/NoTrend")</f>
        <v>Uptrend</v>
      </c>
      <c r="AL175">
        <v>0.31</v>
      </c>
      <c r="AM175" t="s">
        <v>3148</v>
      </c>
      <c r="AN175">
        <v>3.41</v>
      </c>
      <c r="AO175" t="s">
        <v>3148</v>
      </c>
      <c r="AP175">
        <v>3.9188942653948997E-2</v>
      </c>
      <c r="AQ175">
        <f>(Table2[[#This Row],[Sharpe Ratio]]-AVERAGE(Table2[Sharpe Ratio]))/_xlfn.STDEV.P(Table2[Sharpe Ratio])</f>
        <v>-0.19924545463468288</v>
      </c>
      <c r="AR1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5.7804575244576242</v>
      </c>
      <c r="AS175">
        <f>_xlfn.RANK.AVG(Table2[[#This Row],[1Y Return vs Nifty Z-Score]],Table2[1Y Return vs Nifty Z-Score])</f>
        <v>258</v>
      </c>
      <c r="AT175">
        <f>_xlfn.RANK.AVG(Table2[[#This Row],[6M Return vs Nifty Z-Score]],Table2[6M Return vs Nifty Z-Score])</f>
        <v>22</v>
      </c>
      <c r="AU175">
        <f>_xlfn.RANK.AVG(Table2[[#This Row],[Sharpe Ratio Z-Score]],Table2[Sharpe Ratio Z-Score])</f>
        <v>401</v>
      </c>
      <c r="AV175">
        <f>(Table2[[#This Row],[Rank 1Y]]+Table2[[#This Row],[Rank 6M]]+Table2[[#This Row],[Rank Sharpe]])/3</f>
        <v>227</v>
      </c>
    </row>
    <row r="176" spans="1:48" x14ac:dyDescent="0.3">
      <c r="A176" t="s">
        <v>532</v>
      </c>
      <c r="B176" t="s">
        <v>533</v>
      </c>
      <c r="C176" t="s">
        <v>3106</v>
      </c>
      <c r="D176" t="s">
        <v>51</v>
      </c>
      <c r="E176">
        <v>36086.480840605</v>
      </c>
      <c r="F176">
        <v>2888.95</v>
      </c>
      <c r="G176">
        <v>26.185611197143899</v>
      </c>
      <c r="H176">
        <f>(Table2[[#This Row],[1Y Return vs Nifty]]-AVERAGE(Table2[1Y Return vs Nifty]))/_xlfn.STDEV.P(Table2[1Y Return vs Nifty])</f>
        <v>0.23613592694461258</v>
      </c>
      <c r="I176">
        <v>-5.6060224438190698</v>
      </c>
      <c r="J176">
        <f>(Table2[[#This Row],[1M Return vs Nifty]]-AVERAGE(Table2[1M Return vs Nifty]))/_xlfn.STDEV.P(Table2[1M Return vs Nifty])</f>
        <v>-0.45135763261261114</v>
      </c>
      <c r="K176">
        <v>15.1818325047933</v>
      </c>
      <c r="L176">
        <f>(Table2[[#This Row],[6M Return vs Nifty]]-AVERAGE(Table2[6M Return vs Nifty]))/_xlfn.STDEV.P(Table2[6M Return vs Nifty])</f>
        <v>0.46054719401717858</v>
      </c>
      <c r="M176">
        <v>3.2075164188159202</v>
      </c>
      <c r="N176">
        <f>(Table2[[#This Row],[1W Return vs Nifty]]-AVERAGE(Table2[1W Return vs Nifty]))/_xlfn.STDEV.P(Table2[1W Return vs Nifty])</f>
        <v>1.0527553364160762</v>
      </c>
      <c r="O176">
        <v>2981.61</v>
      </c>
      <c r="P176">
        <v>3035.5472362841901</v>
      </c>
      <c r="Q176">
        <v>2647.0434129585901</v>
      </c>
      <c r="R176">
        <v>41.045585462371399</v>
      </c>
      <c r="S176" s="1">
        <f>(Table2[[#This Row],[Close Price]]-Table2[[#This Row],[20D EMA]])/Table2[[#This Row],[20D EMA]]</f>
        <v>-3.1077169717032175E-2</v>
      </c>
      <c r="T176" s="1">
        <f>(Table2[[#This Row],[Close Price]]-Table2[[#This Row],[50D EMA]])/Table2[[#This Row],[50D EMA]]</f>
        <v>-4.8293511803044725E-2</v>
      </c>
      <c r="U176" s="1">
        <f>(Table2[[#This Row],[Close Price]]-Table2[[#This Row],[200D EMA]])/Table2[[#This Row],[200D EMA]]</f>
        <v>9.1387464919221575E-2</v>
      </c>
      <c r="V176">
        <v>0.64180714105510905</v>
      </c>
      <c r="W176">
        <v>2850.05</v>
      </c>
      <c r="X176">
        <v>2909.85</v>
      </c>
      <c r="Y176">
        <v>2850.05</v>
      </c>
      <c r="Z176">
        <v>2909.85</v>
      </c>
      <c r="AA176">
        <v>2755.55</v>
      </c>
      <c r="AB176">
        <v>3146.7</v>
      </c>
      <c r="AC176" s="1">
        <f>(Table2[[#This Row],[Close Price]]/Table2[[#This Row],[Day Low]])-1</f>
        <v>1.364888335292358E-2</v>
      </c>
      <c r="AD176" s="1">
        <f>(Table2[[#This Row],[Day High]]/Table2[[#This Row],[Close Price]])-1</f>
        <v>7.2344623479119186E-3</v>
      </c>
      <c r="AE176" s="1">
        <f>(Table2[[#This Row],[Close Price]]/Table2[[#This Row],[Current Week Low]])-1</f>
        <v>1.364888335292358E-2</v>
      </c>
      <c r="AF176" s="1">
        <f>(Table2[[#This Row],[Current Week High]]/Table2[[#This Row],[Close Price]])-1</f>
        <v>7.2344623479119186E-3</v>
      </c>
      <c r="AG176" s="1">
        <f>(Table2[[#This Row],[Close Price]]/Table2[[#This Row],[Current Month Low]])-1</f>
        <v>4.8411387926185157E-2</v>
      </c>
      <c r="AH176" s="1">
        <f>(Table2[[#This Row],[Current Month High]]/Table2[[#This Row],[Close Price]])-1</f>
        <v>8.9219266515516038E-2</v>
      </c>
      <c r="AI176">
        <v>20.632063552501702</v>
      </c>
      <c r="AJ176">
        <v>56.138359681124101</v>
      </c>
      <c r="AK176" t="str">
        <f>IF(AND(Table2[[#This Row],[20D EMA]]&gt;Table2[[#This Row],[50D EMA]],Table2[[#This Row],[50D EMA]]&gt;Table2[[#This Row],[200D EMA]]),"Uptrend","Downtrend/NoTrend")</f>
        <v>Downtrend/NoTrend</v>
      </c>
      <c r="AL176">
        <v>-0.03</v>
      </c>
      <c r="AM176" t="s">
        <v>3147</v>
      </c>
      <c r="AN176">
        <v>-3.59</v>
      </c>
      <c r="AO176" t="s">
        <v>3147</v>
      </c>
      <c r="AP176">
        <v>8.2883149525328007E-2</v>
      </c>
      <c r="AQ176">
        <f>(Table2[[#This Row],[Sharpe Ratio]]-AVERAGE(Table2[Sharpe Ratio]))/_xlfn.STDEV.P(Table2[Sharpe Ratio])</f>
        <v>0.31188286401231308</v>
      </c>
      <c r="AR1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6">
        <f>_xlfn.RANK.AVG(Table2[[#This Row],[1Y Return vs Nifty Z-Score]],Table2[1Y Return vs Nifty Z-Score])</f>
        <v>235</v>
      </c>
      <c r="AT176">
        <f>_xlfn.RANK.AVG(Table2[[#This Row],[6M Return vs Nifty Z-Score]],Table2[6M Return vs Nifty Z-Score])</f>
        <v>181</v>
      </c>
      <c r="AU176">
        <f>_xlfn.RANK.AVG(Table2[[#This Row],[Sharpe Ratio Z-Score]],Table2[Sharpe Ratio Z-Score])</f>
        <v>269</v>
      </c>
      <c r="AV176">
        <f>(Table2[[#This Row],[Rank 1Y]]+Table2[[#This Row],[Rank 6M]]+Table2[[#This Row],[Rank Sharpe]])/3</f>
        <v>228.33333333333334</v>
      </c>
    </row>
    <row r="177" spans="1:48" x14ac:dyDescent="0.3">
      <c r="A177" t="s">
        <v>697</v>
      </c>
      <c r="B177" t="s">
        <v>698</v>
      </c>
      <c r="C177" t="s">
        <v>3105</v>
      </c>
      <c r="D177" t="s">
        <v>48</v>
      </c>
      <c r="E177">
        <v>24297.3</v>
      </c>
      <c r="F177">
        <v>89.99</v>
      </c>
      <c r="G177">
        <v>81.582482109588497</v>
      </c>
      <c r="H177">
        <f>(Table2[[#This Row],[1Y Return vs Nifty]]-AVERAGE(Table2[1Y Return vs Nifty]))/_xlfn.STDEV.P(Table2[1Y Return vs Nifty])</f>
        <v>1.3849814839515113</v>
      </c>
      <c r="I177">
        <v>-11.789726191946199</v>
      </c>
      <c r="J177">
        <f>(Table2[[#This Row],[1M Return vs Nifty]]-AVERAGE(Table2[1M Return vs Nifty]))/_xlfn.STDEV.P(Table2[1M Return vs Nifty])</f>
        <v>-1.1516338998638045</v>
      </c>
      <c r="K177">
        <v>-10.349456806126501</v>
      </c>
      <c r="L177">
        <f>(Table2[[#This Row],[6M Return vs Nifty]]-AVERAGE(Table2[6M Return vs Nifty]))/_xlfn.STDEV.P(Table2[6M Return vs Nifty])</f>
        <v>-0.4466238638311813</v>
      </c>
      <c r="M177">
        <v>-3.3533296185789698</v>
      </c>
      <c r="N177">
        <f>(Table2[[#This Row],[1W Return vs Nifty]]-AVERAGE(Table2[1W Return vs Nifty]))/_xlfn.STDEV.P(Table2[1W Return vs Nifty])</f>
        <v>-0.51157895953310906</v>
      </c>
      <c r="O177">
        <v>97.17</v>
      </c>
      <c r="P177">
        <v>104.365575072955</v>
      </c>
      <c r="Q177">
        <v>97.615428275055393</v>
      </c>
      <c r="R177">
        <v>29.772545508106699</v>
      </c>
      <c r="S177" s="1">
        <f>(Table2[[#This Row],[Close Price]]-Table2[[#This Row],[20D EMA]])/Table2[[#This Row],[20D EMA]]</f>
        <v>-7.3891118658022087E-2</v>
      </c>
      <c r="T177" s="1">
        <f>(Table2[[#This Row],[Close Price]]-Table2[[#This Row],[50D EMA]])/Table2[[#This Row],[50D EMA]]</f>
        <v>-0.13774249854807008</v>
      </c>
      <c r="U177" s="1">
        <f>(Table2[[#This Row],[Close Price]]-Table2[[#This Row],[200D EMA]])/Table2[[#This Row],[200D EMA]]</f>
        <v>-7.8117039588956008E-2</v>
      </c>
      <c r="V177">
        <v>0.27622731357270802</v>
      </c>
      <c r="W177">
        <v>89.02</v>
      </c>
      <c r="X177">
        <v>92.01</v>
      </c>
      <c r="Y177">
        <v>89.02</v>
      </c>
      <c r="Z177">
        <v>92.01</v>
      </c>
      <c r="AA177">
        <v>88.32</v>
      </c>
      <c r="AB177">
        <v>101.89</v>
      </c>
      <c r="AC177" s="1">
        <f>(Table2[[#This Row],[Close Price]]/Table2[[#This Row],[Day Low]])-1</f>
        <v>1.0896427769040651E-2</v>
      </c>
      <c r="AD177" s="1">
        <f>(Table2[[#This Row],[Day High]]/Table2[[#This Row],[Close Price]])-1</f>
        <v>2.2446938548727813E-2</v>
      </c>
      <c r="AE177" s="1">
        <f>(Table2[[#This Row],[Close Price]]/Table2[[#This Row],[Current Week Low]])-1</f>
        <v>1.0896427769040651E-2</v>
      </c>
      <c r="AF177" s="1">
        <f>(Table2[[#This Row],[Current Week High]]/Table2[[#This Row],[Close Price]])-1</f>
        <v>2.2446938548727813E-2</v>
      </c>
      <c r="AG177" s="1">
        <f>(Table2[[#This Row],[Close Price]]/Table2[[#This Row],[Current Month Low]])-1</f>
        <v>1.8908514492753659E-2</v>
      </c>
      <c r="AH177" s="1">
        <f>(Table2[[#This Row],[Current Month High]]/Table2[[#This Row],[Close Price]])-1</f>
        <v>0.13223691521280156</v>
      </c>
      <c r="AI177">
        <v>55.387635663221801</v>
      </c>
      <c r="AJ177">
        <v>111.575235109717</v>
      </c>
      <c r="AK177" t="str">
        <f>IF(AND(Table2[[#This Row],[20D EMA]]&gt;Table2[[#This Row],[50D EMA]],Table2[[#This Row],[50D EMA]]&gt;Table2[[#This Row],[200D EMA]]),"Uptrend","Downtrend/NoTrend")</f>
        <v>Downtrend/NoTrend</v>
      </c>
      <c r="AL177">
        <v>-0.25</v>
      </c>
      <c r="AM177" t="s">
        <v>3147</v>
      </c>
      <c r="AN177">
        <v>-7.36</v>
      </c>
      <c r="AO177" t="s">
        <v>3147</v>
      </c>
      <c r="AP177">
        <v>0.119185507933286</v>
      </c>
      <c r="AQ177">
        <f>(Table2[[#This Row],[Sharpe Ratio]]-AVERAGE(Table2[Sharpe Ratio]))/_xlfn.STDEV.P(Table2[Sharpe Ratio])</f>
        <v>0.73654244120981993</v>
      </c>
      <c r="AR1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7">
        <f>_xlfn.RANK.AVG(Table2[[#This Row],[1Y Return vs Nifty Z-Score]],Table2[1Y Return vs Nifty Z-Score])</f>
        <v>65</v>
      </c>
      <c r="AT177">
        <f>_xlfn.RANK.AVG(Table2[[#This Row],[6M Return vs Nifty Z-Score]],Table2[6M Return vs Nifty Z-Score])</f>
        <v>464</v>
      </c>
      <c r="AU177">
        <f>_xlfn.RANK.AVG(Table2[[#This Row],[Sharpe Ratio Z-Score]],Table2[Sharpe Ratio Z-Score])</f>
        <v>156</v>
      </c>
      <c r="AV177">
        <f>(Table2[[#This Row],[Rank 1Y]]+Table2[[#This Row],[Rank 6M]]+Table2[[#This Row],[Rank Sharpe]])/3</f>
        <v>228.33333333333334</v>
      </c>
    </row>
    <row r="178" spans="1:48" x14ac:dyDescent="0.3">
      <c r="A178" t="s">
        <v>999</v>
      </c>
      <c r="B178" t="s">
        <v>1000</v>
      </c>
      <c r="C178" t="s">
        <v>3116</v>
      </c>
      <c r="D178" t="s">
        <v>1001</v>
      </c>
      <c r="E178">
        <v>13614.07423387</v>
      </c>
      <c r="F178">
        <v>766.7</v>
      </c>
      <c r="G178">
        <v>39.159492457795899</v>
      </c>
      <c r="H178">
        <f>(Table2[[#This Row],[1Y Return vs Nifty]]-AVERAGE(Table2[1Y Return vs Nifty]))/_xlfn.STDEV.P(Table2[1Y Return vs Nifty])</f>
        <v>0.50519418958534223</v>
      </c>
      <c r="I178">
        <v>3.8122826134349199</v>
      </c>
      <c r="J178">
        <f>(Table2[[#This Row],[1M Return vs Nifty]]-AVERAGE(Table2[1M Return vs Nifty]))/_xlfn.STDEV.P(Table2[1M Return vs Nifty])</f>
        <v>0.61522249120467698</v>
      </c>
      <c r="K178">
        <v>18.6571731838755</v>
      </c>
      <c r="L178">
        <f>(Table2[[#This Row],[6M Return vs Nifty]]-AVERAGE(Table2[6M Return vs Nifty]))/_xlfn.STDEV.P(Table2[6M Return vs Nifty])</f>
        <v>0.5840320851181543</v>
      </c>
      <c r="M178">
        <v>-3.77185100986947</v>
      </c>
      <c r="N178">
        <f>(Table2[[#This Row],[1W Return vs Nifty]]-AVERAGE(Table2[1W Return vs Nifty]))/_xlfn.STDEV.P(Table2[1W Return vs Nifty])</f>
        <v>-0.61136904182622465</v>
      </c>
      <c r="O178">
        <v>800.3</v>
      </c>
      <c r="P178">
        <v>802.75843448983505</v>
      </c>
      <c r="Q178">
        <v>727.66091872161098</v>
      </c>
      <c r="R178">
        <v>35.896681984501399</v>
      </c>
      <c r="S178" s="1">
        <f>(Table2[[#This Row],[Close Price]]-Table2[[#This Row],[20D EMA]])/Table2[[#This Row],[20D EMA]]</f>
        <v>-4.1984255904035872E-2</v>
      </c>
      <c r="T178" s="1">
        <f>(Table2[[#This Row],[Close Price]]-Table2[[#This Row],[50D EMA]])/Table2[[#This Row],[50D EMA]]</f>
        <v>-4.4918163348542928E-2</v>
      </c>
      <c r="U178" s="1">
        <f>(Table2[[#This Row],[Close Price]]-Table2[[#This Row],[200D EMA]])/Table2[[#This Row],[200D EMA]]</f>
        <v>5.3650100306300304E-2</v>
      </c>
      <c r="V178">
        <v>0.75646390604652602</v>
      </c>
      <c r="W178">
        <v>748.2</v>
      </c>
      <c r="X178">
        <v>779</v>
      </c>
      <c r="Y178">
        <v>748.2</v>
      </c>
      <c r="Z178">
        <v>779</v>
      </c>
      <c r="AA178">
        <v>748.2</v>
      </c>
      <c r="AB178">
        <v>861.25</v>
      </c>
      <c r="AC178" s="1">
        <f>(Table2[[#This Row],[Close Price]]/Table2[[#This Row],[Day Low]])-1</f>
        <v>2.4726009088479106E-2</v>
      </c>
      <c r="AD178" s="1">
        <f>(Table2[[#This Row],[Day High]]/Table2[[#This Row],[Close Price]])-1</f>
        <v>1.6042780748662944E-2</v>
      </c>
      <c r="AE178" s="1">
        <f>(Table2[[#This Row],[Close Price]]/Table2[[#This Row],[Current Week Low]])-1</f>
        <v>2.4726009088479106E-2</v>
      </c>
      <c r="AF178" s="1">
        <f>(Table2[[#This Row],[Current Week High]]/Table2[[#This Row],[Close Price]])-1</f>
        <v>1.6042780748662944E-2</v>
      </c>
      <c r="AG178" s="1">
        <f>(Table2[[#This Row],[Close Price]]/Table2[[#This Row],[Current Month Low]])-1</f>
        <v>2.4726009088479106E-2</v>
      </c>
      <c r="AH178" s="1">
        <f>(Table2[[#This Row],[Current Month High]]/Table2[[#This Row],[Close Price]])-1</f>
        <v>0.12332072518586146</v>
      </c>
      <c r="AI178">
        <v>14.190687361419</v>
      </c>
      <c r="AJ178">
        <v>62.574215436810803</v>
      </c>
      <c r="AK178" t="str">
        <f>IF(AND(Table2[[#This Row],[20D EMA]]&gt;Table2[[#This Row],[50D EMA]],Table2[[#This Row],[50D EMA]]&gt;Table2[[#This Row],[200D EMA]]),"Uptrend","Downtrend/NoTrend")</f>
        <v>Downtrend/NoTrend</v>
      </c>
      <c r="AL178">
        <v>0.05</v>
      </c>
      <c r="AM178" t="s">
        <v>3148</v>
      </c>
      <c r="AN178">
        <v>-3.85</v>
      </c>
      <c r="AO178" t="s">
        <v>3147</v>
      </c>
      <c r="AP178">
        <v>5.2416267062017997E-2</v>
      </c>
      <c r="AQ178">
        <f>(Table2[[#This Row],[Sharpe Ratio]]-AVERAGE(Table2[Sharpe Ratio]))/_xlfn.STDEV.P(Table2[Sharpe Ratio])</f>
        <v>-4.4514185457595654E-2</v>
      </c>
      <c r="AR1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8">
        <f>_xlfn.RANK.AVG(Table2[[#This Row],[1Y Return vs Nifty Z-Score]],Table2[1Y Return vs Nifty Z-Score])</f>
        <v>165</v>
      </c>
      <c r="AT178">
        <f>_xlfn.RANK.AVG(Table2[[#This Row],[6M Return vs Nifty Z-Score]],Table2[6M Return vs Nifty Z-Score])</f>
        <v>160</v>
      </c>
      <c r="AU178">
        <f>_xlfn.RANK.AVG(Table2[[#This Row],[Sharpe Ratio Z-Score]],Table2[Sharpe Ratio Z-Score])</f>
        <v>365</v>
      </c>
      <c r="AV178">
        <f>(Table2[[#This Row],[Rank 1Y]]+Table2[[#This Row],[Rank 6M]]+Table2[[#This Row],[Rank Sharpe]])/3</f>
        <v>230</v>
      </c>
    </row>
    <row r="179" spans="1:48" x14ac:dyDescent="0.3">
      <c r="A179" t="s">
        <v>1219</v>
      </c>
      <c r="B179" t="s">
        <v>1220</v>
      </c>
      <c r="C179" t="s">
        <v>3105</v>
      </c>
      <c r="D179" t="s">
        <v>971</v>
      </c>
      <c r="E179">
        <v>9438.2479036000004</v>
      </c>
      <c r="F179">
        <v>1283.5999999999999</v>
      </c>
      <c r="G179">
        <v>30.5057567190429</v>
      </c>
      <c r="H179">
        <f>(Table2[[#This Row],[1Y Return vs Nifty]]-AVERAGE(Table2[1Y Return vs Nifty]))/_xlfn.STDEV.P(Table2[1Y Return vs Nifty])</f>
        <v>0.32572907375431742</v>
      </c>
      <c r="I179">
        <v>-5.0814018058425701</v>
      </c>
      <c r="J179">
        <f>(Table2[[#This Row],[1M Return vs Nifty]]-AVERAGE(Table2[1M Return vs Nifty]))/_xlfn.STDEV.P(Table2[1M Return vs Nifty])</f>
        <v>-0.39194673631985261</v>
      </c>
      <c r="K179">
        <v>9.0525214322071292</v>
      </c>
      <c r="L179">
        <f>(Table2[[#This Row],[6M Return vs Nifty]]-AVERAGE(Table2[6M Return vs Nifty]))/_xlfn.STDEV.P(Table2[6M Return vs Nifty])</f>
        <v>0.24276212480716056</v>
      </c>
      <c r="M179">
        <v>-4.6740809983654197</v>
      </c>
      <c r="N179">
        <f>(Table2[[#This Row],[1W Return vs Nifty]]-AVERAGE(Table2[1W Return vs Nifty]))/_xlfn.STDEV.P(Table2[1W Return vs Nifty])</f>
        <v>-0.82649210763108427</v>
      </c>
      <c r="O179">
        <v>1323.81</v>
      </c>
      <c r="P179">
        <v>1341.9704028537301</v>
      </c>
      <c r="Q179">
        <v>1210.3404295727601</v>
      </c>
      <c r="R179">
        <v>40.836162950859404</v>
      </c>
      <c r="S179" s="1">
        <f>(Table2[[#This Row],[Close Price]]-Table2[[#This Row],[20D EMA]])/Table2[[#This Row],[20D EMA]]</f>
        <v>-3.0374449505593731E-2</v>
      </c>
      <c r="T179" s="1">
        <f>(Table2[[#This Row],[Close Price]]-Table2[[#This Row],[50D EMA]])/Table2[[#This Row],[50D EMA]]</f>
        <v>-4.3496043377412953E-2</v>
      </c>
      <c r="U179" s="1">
        <f>(Table2[[#This Row],[Close Price]]-Table2[[#This Row],[200D EMA]])/Table2[[#This Row],[200D EMA]]</f>
        <v>6.0528070150560748E-2</v>
      </c>
      <c r="V179">
        <v>0.64476406449749601</v>
      </c>
      <c r="W179">
        <v>1251.5</v>
      </c>
      <c r="X179">
        <v>1299.95</v>
      </c>
      <c r="Y179">
        <v>1251.5</v>
      </c>
      <c r="Z179">
        <v>1299.95</v>
      </c>
      <c r="AA179">
        <v>1226</v>
      </c>
      <c r="AB179">
        <v>1393.1</v>
      </c>
      <c r="AC179" s="1">
        <f>(Table2[[#This Row],[Close Price]]/Table2[[#This Row],[Day Low]])-1</f>
        <v>2.5649220934877981E-2</v>
      </c>
      <c r="AD179" s="1">
        <f>(Table2[[#This Row],[Day High]]/Table2[[#This Row],[Close Price]])-1</f>
        <v>1.2737612963540146E-2</v>
      </c>
      <c r="AE179" s="1">
        <f>(Table2[[#This Row],[Close Price]]/Table2[[#This Row],[Current Week Low]])-1</f>
        <v>2.5649220934877981E-2</v>
      </c>
      <c r="AF179" s="1">
        <f>(Table2[[#This Row],[Current Week High]]/Table2[[#This Row],[Close Price]])-1</f>
        <v>1.2737612963540146E-2</v>
      </c>
      <c r="AG179" s="1">
        <f>(Table2[[#This Row],[Close Price]]/Table2[[#This Row],[Current Month Low]])-1</f>
        <v>4.6982055464926509E-2</v>
      </c>
      <c r="AH179" s="1">
        <f>(Table2[[#This Row],[Current Month High]]/Table2[[#This Row],[Close Price]])-1</f>
        <v>8.5306949205359972E-2</v>
      </c>
      <c r="AI179">
        <v>23.967746961670301</v>
      </c>
      <c r="AJ179">
        <v>58.469135802469097</v>
      </c>
      <c r="AK179" t="str">
        <f>IF(AND(Table2[[#This Row],[20D EMA]]&gt;Table2[[#This Row],[50D EMA]],Table2[[#This Row],[50D EMA]]&gt;Table2[[#This Row],[200D EMA]]),"Uptrend","Downtrend/NoTrend")</f>
        <v>Downtrend/NoTrend</v>
      </c>
      <c r="AL179">
        <v>0.01</v>
      </c>
      <c r="AM179" t="s">
        <v>3148</v>
      </c>
      <c r="AN179">
        <v>-2.99</v>
      </c>
      <c r="AO179" t="s">
        <v>3147</v>
      </c>
      <c r="AP179">
        <v>8.5886481102581E-2</v>
      </c>
      <c r="AQ179">
        <f>(Table2[[#This Row],[Sharpe Ratio]]-AVERAGE(Table2[Sharpe Ratio]))/_xlfn.STDEV.P(Table2[Sharpe Ratio])</f>
        <v>0.34701538910744834</v>
      </c>
      <c r="AR1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9">
        <f>_xlfn.RANK.AVG(Table2[[#This Row],[1Y Return vs Nifty Z-Score]],Table2[1Y Return vs Nifty Z-Score])</f>
        <v>201</v>
      </c>
      <c r="AT179">
        <f>_xlfn.RANK.AVG(Table2[[#This Row],[6M Return vs Nifty Z-Score]],Table2[6M Return vs Nifty Z-Score])</f>
        <v>231</v>
      </c>
      <c r="AU179">
        <f>_xlfn.RANK.AVG(Table2[[#This Row],[Sharpe Ratio Z-Score]],Table2[Sharpe Ratio Z-Score])</f>
        <v>258</v>
      </c>
      <c r="AV179">
        <f>(Table2[[#This Row],[Rank 1Y]]+Table2[[#This Row],[Rank 6M]]+Table2[[#This Row],[Rank Sharpe]])/3</f>
        <v>230</v>
      </c>
    </row>
    <row r="180" spans="1:48" x14ac:dyDescent="0.3">
      <c r="A180" t="s">
        <v>44</v>
      </c>
      <c r="B180" t="s">
        <v>45</v>
      </c>
      <c r="C180" t="s">
        <v>3101</v>
      </c>
      <c r="D180" t="s">
        <v>21</v>
      </c>
      <c r="E180">
        <v>496575.4511915</v>
      </c>
      <c r="F180">
        <v>1835</v>
      </c>
      <c r="G180">
        <v>21.392819653610101</v>
      </c>
      <c r="H180">
        <f>(Table2[[#This Row],[1Y Return vs Nifty]]-AVERAGE(Table2[1Y Return vs Nifty]))/_xlfn.STDEV.P(Table2[1Y Return vs Nifty])</f>
        <v>0.13674083152213615</v>
      </c>
      <c r="I180">
        <v>5.4674074764924603</v>
      </c>
      <c r="J180">
        <f>(Table2[[#This Row],[1M Return vs Nifty]]-AVERAGE(Table2[1M Return vs Nifty]))/_xlfn.STDEV.P(Table2[1M Return vs Nifty])</f>
        <v>0.80265783871588636</v>
      </c>
      <c r="K180">
        <v>34.611740140986399</v>
      </c>
      <c r="L180">
        <f>(Table2[[#This Row],[6M Return vs Nifty]]-AVERAGE(Table2[6M Return vs Nifty]))/_xlfn.STDEV.P(Table2[6M Return vs Nifty])</f>
        <v>1.1509255626756867</v>
      </c>
      <c r="M180">
        <v>3.9408912877488098</v>
      </c>
      <c r="N180">
        <f>(Table2[[#This Row],[1W Return vs Nifty]]-AVERAGE(Table2[1W Return vs Nifty]))/_xlfn.STDEV.P(Table2[1W Return vs Nifty])</f>
        <v>1.2276174582704846</v>
      </c>
      <c r="O180">
        <v>1834.14</v>
      </c>
      <c r="P180">
        <v>1797.8763191432299</v>
      </c>
      <c r="Q180">
        <v>1617.8232538807499</v>
      </c>
      <c r="R180">
        <v>48.301735983268799</v>
      </c>
      <c r="S180" s="1">
        <f>(Table2[[#This Row],[Close Price]]-Table2[[#This Row],[20D EMA]])/Table2[[#This Row],[20D EMA]]</f>
        <v>4.6888459986691307E-4</v>
      </c>
      <c r="T180" s="1">
        <f>(Table2[[#This Row],[Close Price]]-Table2[[#This Row],[50D EMA]])/Table2[[#This Row],[50D EMA]]</f>
        <v>2.0648628863670224E-2</v>
      </c>
      <c r="U180" s="1">
        <f>(Table2[[#This Row],[Close Price]]-Table2[[#This Row],[200D EMA]])/Table2[[#This Row],[200D EMA]]</f>
        <v>0.13424009427377054</v>
      </c>
      <c r="V180">
        <v>0.86123858549230203</v>
      </c>
      <c r="W180">
        <v>1815</v>
      </c>
      <c r="X180">
        <v>1865.05</v>
      </c>
      <c r="Y180">
        <v>1815</v>
      </c>
      <c r="Z180">
        <v>1865.05</v>
      </c>
      <c r="AA180">
        <v>1745</v>
      </c>
      <c r="AB180">
        <v>1897</v>
      </c>
      <c r="AC180" s="1">
        <f>(Table2[[#This Row],[Close Price]]/Table2[[#This Row],[Day Low]])-1</f>
        <v>1.1019283746556363E-2</v>
      </c>
      <c r="AD180" s="1">
        <f>(Table2[[#This Row],[Day High]]/Table2[[#This Row],[Close Price]])-1</f>
        <v>1.6376021798365059E-2</v>
      </c>
      <c r="AE180" s="1">
        <f>(Table2[[#This Row],[Close Price]]/Table2[[#This Row],[Current Week Low]])-1</f>
        <v>1.1019283746556363E-2</v>
      </c>
      <c r="AF180" s="1">
        <f>(Table2[[#This Row],[Current Week High]]/Table2[[#This Row],[Close Price]])-1</f>
        <v>1.6376021798365059E-2</v>
      </c>
      <c r="AG180" s="1">
        <f>(Table2[[#This Row],[Close Price]]/Table2[[#This Row],[Current Month Low]])-1</f>
        <v>5.1575931232091587E-2</v>
      </c>
      <c r="AH180" s="1">
        <f>(Table2[[#This Row],[Current Month High]]/Table2[[#This Row],[Close Price]])-1</f>
        <v>3.3787465940054551E-2</v>
      </c>
      <c r="AI180">
        <v>3.3787465940054502</v>
      </c>
      <c r="AJ180">
        <v>48.582995951416997</v>
      </c>
      <c r="AK180" t="str">
        <f>IF(AND(Table2[[#This Row],[20D EMA]]&gt;Table2[[#This Row],[50D EMA]],Table2[[#This Row],[50D EMA]]&gt;Table2[[#This Row],[200D EMA]]),"Uptrend","Downtrend/NoTrend")</f>
        <v>Uptrend</v>
      </c>
      <c r="AL180">
        <v>0.08</v>
      </c>
      <c r="AM180" t="s">
        <v>3148</v>
      </c>
      <c r="AN180">
        <v>-0.21</v>
      </c>
      <c r="AO180" t="s">
        <v>3147</v>
      </c>
      <c r="AP180">
        <v>5.7555169495830998E-2</v>
      </c>
      <c r="AQ180">
        <f>(Table2[[#This Row],[Sharpe Ratio]]-AVERAGE(Table2[Sharpe Ratio]))/_xlfn.STDEV.P(Table2[Sharpe Ratio])</f>
        <v>1.5599929175900983E-2</v>
      </c>
      <c r="AR1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3.3335416203600947</v>
      </c>
      <c r="AS180">
        <f>_xlfn.RANK.AVG(Table2[[#This Row],[1Y Return vs Nifty Z-Score]],Table2[1Y Return vs Nifty Z-Score])</f>
        <v>265</v>
      </c>
      <c r="AT180">
        <f>_xlfn.RANK.AVG(Table2[[#This Row],[6M Return vs Nifty Z-Score]],Table2[6M Return vs Nifty Z-Score])</f>
        <v>79</v>
      </c>
      <c r="AU180">
        <f>_xlfn.RANK.AVG(Table2[[#This Row],[Sharpe Ratio Z-Score]],Table2[Sharpe Ratio Z-Score])</f>
        <v>347</v>
      </c>
      <c r="AV180">
        <f>(Table2[[#This Row],[Rank 1Y]]+Table2[[#This Row],[Rank 6M]]+Table2[[#This Row],[Rank Sharpe]])/3</f>
        <v>230.33333333333334</v>
      </c>
    </row>
    <row r="181" spans="1:48" x14ac:dyDescent="0.3">
      <c r="A181" t="s">
        <v>941</v>
      </c>
      <c r="B181" t="s">
        <v>942</v>
      </c>
      <c r="C181" t="s">
        <v>3101</v>
      </c>
      <c r="D181" t="s">
        <v>21</v>
      </c>
      <c r="E181">
        <v>15188.317171819999</v>
      </c>
      <c r="F181">
        <v>2694.55</v>
      </c>
      <c r="G181">
        <v>205.112059941181</v>
      </c>
      <c r="H181">
        <f>(Table2[[#This Row],[1Y Return vs Nifty]]-AVERAGE(Table2[1Y Return vs Nifty]))/_xlfn.STDEV.P(Table2[1Y Return vs Nifty])</f>
        <v>3.9467941696366555</v>
      </c>
      <c r="I181">
        <v>9.8825245334173406</v>
      </c>
      <c r="J181">
        <f>(Table2[[#This Row],[1M Return vs Nifty]]-AVERAGE(Table2[1M Return vs Nifty]))/_xlfn.STDEV.P(Table2[1M Return vs Nifty])</f>
        <v>1.3026497235206607</v>
      </c>
      <c r="K181">
        <v>19.229140983006399</v>
      </c>
      <c r="L181">
        <f>(Table2[[#This Row],[6M Return vs Nifty]]-AVERAGE(Table2[6M Return vs Nifty]))/_xlfn.STDEV.P(Table2[6M Return vs Nifty])</f>
        <v>0.60435509454685765</v>
      </c>
      <c r="M181">
        <v>-2.72747795048052</v>
      </c>
      <c r="N181">
        <f>(Table2[[#This Row],[1W Return vs Nifty]]-AVERAGE(Table2[1W Return vs Nifty]))/_xlfn.STDEV.P(Table2[1W Return vs Nifty])</f>
        <v>-0.36235411520614796</v>
      </c>
      <c r="O181">
        <v>2693.41</v>
      </c>
      <c r="P181">
        <v>2630.5561861083202</v>
      </c>
      <c r="Q181">
        <v>2176.8999158941901</v>
      </c>
      <c r="R181">
        <v>47.2041147983972</v>
      </c>
      <c r="S181" s="1">
        <f>(Table2[[#This Row],[Close Price]]-Table2[[#This Row],[20D EMA]])/Table2[[#This Row],[20D EMA]]</f>
        <v>4.232552786246162E-4</v>
      </c>
      <c r="T181" s="1">
        <f>(Table2[[#This Row],[Close Price]]-Table2[[#This Row],[50D EMA]])/Table2[[#This Row],[50D EMA]]</f>
        <v>2.4327103990260449E-2</v>
      </c>
      <c r="U181" s="1">
        <f>(Table2[[#This Row],[Close Price]]-Table2[[#This Row],[200D EMA]])/Table2[[#This Row],[200D EMA]]</f>
        <v>0.23779232123915925</v>
      </c>
      <c r="V181">
        <v>1.17877799030824</v>
      </c>
      <c r="W181">
        <v>2606</v>
      </c>
      <c r="X181">
        <v>2720</v>
      </c>
      <c r="Y181">
        <v>2606</v>
      </c>
      <c r="Z181">
        <v>2720</v>
      </c>
      <c r="AA181">
        <v>2606</v>
      </c>
      <c r="AB181">
        <v>2980</v>
      </c>
      <c r="AC181" s="1">
        <f>(Table2[[#This Row],[Close Price]]/Table2[[#This Row],[Day Low]])-1</f>
        <v>3.3979278587874306E-2</v>
      </c>
      <c r="AD181" s="1">
        <f>(Table2[[#This Row],[Day High]]/Table2[[#This Row],[Close Price]])-1</f>
        <v>9.4449908147926642E-3</v>
      </c>
      <c r="AE181" s="1">
        <f>(Table2[[#This Row],[Close Price]]/Table2[[#This Row],[Current Week Low]])-1</f>
        <v>3.3979278587874306E-2</v>
      </c>
      <c r="AF181" s="1">
        <f>(Table2[[#This Row],[Current Week High]]/Table2[[#This Row],[Close Price]])-1</f>
        <v>9.4449908147926642E-3</v>
      </c>
      <c r="AG181" s="1">
        <f>(Table2[[#This Row],[Close Price]]/Table2[[#This Row],[Current Month Low]])-1</f>
        <v>3.3979278587874306E-2</v>
      </c>
      <c r="AH181" s="1">
        <f>(Table2[[#This Row],[Current Month High]]/Table2[[#This Row],[Close Price]])-1</f>
        <v>0.10593605611326562</v>
      </c>
      <c r="AI181">
        <v>10.593605611326501</v>
      </c>
      <c r="AJ181">
        <v>235.14303482586999</v>
      </c>
      <c r="AK181" t="str">
        <f>IF(AND(Table2[[#This Row],[20D EMA]]&gt;Table2[[#This Row],[50D EMA]],Table2[[#This Row],[50D EMA]]&gt;Table2[[#This Row],[200D EMA]]),"Uptrend","Downtrend/NoTrend")</f>
        <v>Uptrend</v>
      </c>
      <c r="AL181">
        <v>0.13</v>
      </c>
      <c r="AM181" t="s">
        <v>3148</v>
      </c>
      <c r="AN181">
        <v>1.56</v>
      </c>
      <c r="AO181" t="s">
        <v>3148</v>
      </c>
      <c r="AQ181">
        <f>(Table2[[#This Row],[Sharpe Ratio]]-AVERAGE(Table2[Sharpe Ratio]))/_xlfn.STDEV.P(Table2[Sharpe Ratio])</f>
        <v>-0.65767186404931655</v>
      </c>
      <c r="AR1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4.8337730084487092</v>
      </c>
      <c r="AS181">
        <f>_xlfn.RANK.AVG(Table2[[#This Row],[1Y Return vs Nifty Z-Score]],Table2[1Y Return vs Nifty Z-Score])</f>
        <v>3</v>
      </c>
      <c r="AT181">
        <f>_xlfn.RANK.AVG(Table2[[#This Row],[6M Return vs Nifty Z-Score]],Table2[6M Return vs Nifty Z-Score])</f>
        <v>157</v>
      </c>
      <c r="AU181">
        <f>_xlfn.RANK.AVG(Table2[[#This Row],[Sharpe Ratio Z-Score]],Table2[Sharpe Ratio Z-Score])</f>
        <v>532</v>
      </c>
      <c r="AV181">
        <f>(Table2[[#This Row],[Rank 1Y]]+Table2[[#This Row],[Rank 6M]]+Table2[[#This Row],[Rank Sharpe]])/3</f>
        <v>230.66666666666666</v>
      </c>
    </row>
    <row r="182" spans="1:48" x14ac:dyDescent="0.3">
      <c r="A182" t="s">
        <v>1030</v>
      </c>
      <c r="B182" t="s">
        <v>1031</v>
      </c>
      <c r="C182" t="s">
        <v>3106</v>
      </c>
      <c r="D182" t="s">
        <v>51</v>
      </c>
      <c r="E182">
        <v>12823.728763560001</v>
      </c>
      <c r="F182">
        <v>529.1</v>
      </c>
      <c r="G182">
        <v>26.5544521418025</v>
      </c>
      <c r="H182">
        <f>(Table2[[#This Row],[1Y Return vs Nifty]]-AVERAGE(Table2[1Y Return vs Nifty]))/_xlfn.STDEV.P(Table2[1Y Return vs Nifty])</f>
        <v>0.24378511856020021</v>
      </c>
      <c r="I182">
        <v>-3.8669144993431499</v>
      </c>
      <c r="J182">
        <f>(Table2[[#This Row],[1M Return vs Nifty]]-AVERAGE(Table2[1M Return vs Nifty]))/_xlfn.STDEV.P(Table2[1M Return vs Nifty])</f>
        <v>-0.25441158388358726</v>
      </c>
      <c r="K182">
        <v>27.030141471546798</v>
      </c>
      <c r="L182">
        <f>(Table2[[#This Row],[6M Return vs Nifty]]-AVERAGE(Table2[6M Return vs Nifty]))/_xlfn.STDEV.P(Table2[6M Return vs Nifty])</f>
        <v>0.88153819248143717</v>
      </c>
      <c r="M182">
        <v>-4.1382459059164898</v>
      </c>
      <c r="N182">
        <f>(Table2[[#This Row],[1W Return vs Nifty]]-AVERAGE(Table2[1W Return vs Nifty]))/_xlfn.STDEV.P(Table2[1W Return vs Nifty])</f>
        <v>-0.69873035140127393</v>
      </c>
      <c r="O182">
        <v>559.78</v>
      </c>
      <c r="P182">
        <v>573.05649367582896</v>
      </c>
      <c r="Q182">
        <v>520.10971535220801</v>
      </c>
      <c r="R182">
        <v>31.723803869877798</v>
      </c>
      <c r="S182" s="1">
        <f>(Table2[[#This Row],[Close Price]]-Table2[[#This Row],[20D EMA]])/Table2[[#This Row],[20D EMA]]</f>
        <v>-5.4807245703669211E-2</v>
      </c>
      <c r="T182" s="1">
        <f>(Table2[[#This Row],[Close Price]]-Table2[[#This Row],[50D EMA]])/Table2[[#This Row],[50D EMA]]</f>
        <v>-7.6705340853697027E-2</v>
      </c>
      <c r="U182" s="1">
        <f>(Table2[[#This Row],[Close Price]]-Table2[[#This Row],[200D EMA]])/Table2[[#This Row],[200D EMA]]</f>
        <v>1.7285361881202249E-2</v>
      </c>
      <c r="V182">
        <v>0.67566610527785598</v>
      </c>
      <c r="W182">
        <v>522.65</v>
      </c>
      <c r="X182">
        <v>544</v>
      </c>
      <c r="Y182">
        <v>522.65</v>
      </c>
      <c r="Z182">
        <v>544</v>
      </c>
      <c r="AA182">
        <v>522.65</v>
      </c>
      <c r="AB182">
        <v>592.1</v>
      </c>
      <c r="AC182" s="1">
        <f>(Table2[[#This Row],[Close Price]]/Table2[[#This Row],[Day Low]])-1</f>
        <v>1.2340954749832767E-2</v>
      </c>
      <c r="AD182" s="1">
        <f>(Table2[[#This Row],[Day High]]/Table2[[#This Row],[Close Price]])-1</f>
        <v>2.8161028161028057E-2</v>
      </c>
      <c r="AE182" s="1">
        <f>(Table2[[#This Row],[Close Price]]/Table2[[#This Row],[Current Week Low]])-1</f>
        <v>1.2340954749832767E-2</v>
      </c>
      <c r="AF182" s="1">
        <f>(Table2[[#This Row],[Current Week High]]/Table2[[#This Row],[Close Price]])-1</f>
        <v>2.8161028161028057E-2</v>
      </c>
      <c r="AG182" s="1">
        <f>(Table2[[#This Row],[Close Price]]/Table2[[#This Row],[Current Month Low]])-1</f>
        <v>1.2340954749832767E-2</v>
      </c>
      <c r="AH182" s="1">
        <f>(Table2[[#This Row],[Current Month High]]/Table2[[#This Row],[Close Price]])-1</f>
        <v>0.11907011907011911</v>
      </c>
      <c r="AI182">
        <v>36.269136269136197</v>
      </c>
      <c r="AJ182">
        <v>46.931407942238202</v>
      </c>
      <c r="AK182" t="str">
        <f>IF(AND(Table2[[#This Row],[20D EMA]]&gt;Table2[[#This Row],[50D EMA]],Table2[[#This Row],[50D EMA]]&gt;Table2[[#This Row],[200D EMA]]),"Uptrend","Downtrend/NoTrend")</f>
        <v>Downtrend/NoTrend</v>
      </c>
      <c r="AL182">
        <v>-0.2</v>
      </c>
      <c r="AM182" t="s">
        <v>3147</v>
      </c>
      <c r="AN182">
        <v>-4.63</v>
      </c>
      <c r="AO182" t="s">
        <v>3147</v>
      </c>
      <c r="AP182">
        <v>5.5659326047586999E-2</v>
      </c>
      <c r="AQ182">
        <f>(Table2[[#This Row],[Sharpe Ratio]]-AVERAGE(Table2[Sharpe Ratio]))/_xlfn.STDEV.P(Table2[Sharpe Ratio])</f>
        <v>-6.5773648752610794E-3</v>
      </c>
      <c r="AR1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2">
        <f>_xlfn.RANK.AVG(Table2[[#This Row],[1Y Return vs Nifty Z-Score]],Table2[1Y Return vs Nifty Z-Score])</f>
        <v>233</v>
      </c>
      <c r="AT182">
        <f>_xlfn.RANK.AVG(Table2[[#This Row],[6M Return vs Nifty Z-Score]],Table2[6M Return vs Nifty Z-Score])</f>
        <v>108</v>
      </c>
      <c r="AU182">
        <f>_xlfn.RANK.AVG(Table2[[#This Row],[Sharpe Ratio Z-Score]],Table2[Sharpe Ratio Z-Score])</f>
        <v>353</v>
      </c>
      <c r="AV182">
        <f>(Table2[[#This Row],[Rank 1Y]]+Table2[[#This Row],[Rank 6M]]+Table2[[#This Row],[Rank Sharpe]])/3</f>
        <v>231.33333333333334</v>
      </c>
    </row>
    <row r="183" spans="1:48" x14ac:dyDescent="0.3">
      <c r="A183" t="s">
        <v>218</v>
      </c>
      <c r="B183" t="s">
        <v>219</v>
      </c>
      <c r="C183" t="s">
        <v>3102</v>
      </c>
      <c r="D183" t="s">
        <v>54</v>
      </c>
      <c r="E183">
        <v>107099.90582652501</v>
      </c>
      <c r="F183">
        <v>2848.15</v>
      </c>
      <c r="G183">
        <v>24.335720477629799</v>
      </c>
      <c r="H183">
        <f>(Table2[[#This Row],[1Y Return vs Nifty]]-AVERAGE(Table2[1Y Return vs Nifty]))/_xlfn.STDEV.P(Table2[1Y Return vs Nifty])</f>
        <v>0.19777205008555618</v>
      </c>
      <c r="I183">
        <v>-5.7764321497474702</v>
      </c>
      <c r="J183">
        <f>(Table2[[#This Row],[1M Return vs Nifty]]-AVERAGE(Table2[1M Return vs Nifty]))/_xlfn.STDEV.P(Table2[1M Return vs Nifty])</f>
        <v>-0.47065575516692282</v>
      </c>
      <c r="K183">
        <v>14.844591107230301</v>
      </c>
      <c r="L183">
        <f>(Table2[[#This Row],[6M Return vs Nifty]]-AVERAGE(Table2[6M Return vs Nifty]))/_xlfn.STDEV.P(Table2[6M Return vs Nifty])</f>
        <v>0.44856442136313029</v>
      </c>
      <c r="M183">
        <v>-1.95648665689066</v>
      </c>
      <c r="N183">
        <f>(Table2[[#This Row],[1W Return vs Nifty]]-AVERAGE(Table2[1W Return vs Nifty]))/_xlfn.STDEV.P(Table2[1W Return vs Nifty])</f>
        <v>-0.17852292703826564</v>
      </c>
      <c r="O183">
        <v>3077.64</v>
      </c>
      <c r="P183">
        <v>3167.31023959187</v>
      </c>
      <c r="Q183">
        <v>2821.5930409953198</v>
      </c>
      <c r="R183">
        <v>22.337545836221999</v>
      </c>
      <c r="S183" s="1">
        <f>(Table2[[#This Row],[Close Price]]-Table2[[#This Row],[20D EMA]])/Table2[[#This Row],[20D EMA]]</f>
        <v>-7.4566875917911057E-2</v>
      </c>
      <c r="T183" s="1">
        <f>(Table2[[#This Row],[Close Price]]-Table2[[#This Row],[50D EMA]])/Table2[[#This Row],[50D EMA]]</f>
        <v>-0.10076696485311647</v>
      </c>
      <c r="U183" s="1">
        <f>(Table2[[#This Row],[Close Price]]-Table2[[#This Row],[200D EMA]])/Table2[[#This Row],[200D EMA]]</f>
        <v>9.412044408541733E-3</v>
      </c>
      <c r="V183">
        <v>0.84012709205966996</v>
      </c>
      <c r="W183">
        <v>2800</v>
      </c>
      <c r="X183">
        <v>2866.8</v>
      </c>
      <c r="Y183">
        <v>2800</v>
      </c>
      <c r="Z183">
        <v>2866.8</v>
      </c>
      <c r="AA183">
        <v>2783</v>
      </c>
      <c r="AB183">
        <v>3200</v>
      </c>
      <c r="AC183" s="1">
        <f>(Table2[[#This Row],[Close Price]]/Table2[[#This Row],[Day Low]])-1</f>
        <v>1.7196428571428557E-2</v>
      </c>
      <c r="AD183" s="1">
        <f>(Table2[[#This Row],[Day High]]/Table2[[#This Row],[Close Price]])-1</f>
        <v>6.5481101767814742E-3</v>
      </c>
      <c r="AE183" s="1">
        <f>(Table2[[#This Row],[Close Price]]/Table2[[#This Row],[Current Week Low]])-1</f>
        <v>1.7196428571428557E-2</v>
      </c>
      <c r="AF183" s="1">
        <f>(Table2[[#This Row],[Current Week High]]/Table2[[#This Row],[Close Price]])-1</f>
        <v>6.5481101767814742E-3</v>
      </c>
      <c r="AG183" s="1">
        <f>(Table2[[#This Row],[Close Price]]/Table2[[#This Row],[Current Month Low]])-1</f>
        <v>2.3409989220265937E-2</v>
      </c>
      <c r="AH183" s="1">
        <f>(Table2[[#This Row],[Current Month High]]/Table2[[#This Row],[Close Price]])-1</f>
        <v>0.12353633060056524</v>
      </c>
      <c r="AI183">
        <v>28.232361357372302</v>
      </c>
      <c r="AJ183">
        <v>47.225452947713897</v>
      </c>
      <c r="AK183" t="str">
        <f>IF(AND(Table2[[#This Row],[20D EMA]]&gt;Table2[[#This Row],[50D EMA]],Table2[[#This Row],[50D EMA]]&gt;Table2[[#This Row],[200D EMA]]),"Uptrend","Downtrend/NoTrend")</f>
        <v>Downtrend/NoTrend</v>
      </c>
      <c r="AL183">
        <v>-0.1</v>
      </c>
      <c r="AM183" t="s">
        <v>3147</v>
      </c>
      <c r="AN183">
        <v>-10.6</v>
      </c>
      <c r="AO183" t="s">
        <v>3147</v>
      </c>
      <c r="AP183">
        <v>8.4882524408034996E-2</v>
      </c>
      <c r="AQ183">
        <f>(Table2[[#This Row],[Sharpe Ratio]]-AVERAGE(Table2[Sharpe Ratio]))/_xlfn.STDEV.P(Table2[Sharpe Ratio])</f>
        <v>0.33527125335077385</v>
      </c>
      <c r="AR1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3">
        <f>_xlfn.RANK.AVG(Table2[[#This Row],[1Y Return vs Nifty Z-Score]],Table2[1Y Return vs Nifty Z-Score])</f>
        <v>247</v>
      </c>
      <c r="AT183">
        <f>_xlfn.RANK.AVG(Table2[[#This Row],[6M Return vs Nifty Z-Score]],Table2[6M Return vs Nifty Z-Score])</f>
        <v>186</v>
      </c>
      <c r="AU183">
        <f>_xlfn.RANK.AVG(Table2[[#This Row],[Sharpe Ratio Z-Score]],Table2[Sharpe Ratio Z-Score])</f>
        <v>262</v>
      </c>
      <c r="AV183">
        <f>(Table2[[#This Row],[Rank 1Y]]+Table2[[#This Row],[Rank 6M]]+Table2[[#This Row],[Rank Sharpe]])/3</f>
        <v>231.66666666666666</v>
      </c>
    </row>
    <row r="184" spans="1:48" x14ac:dyDescent="0.3">
      <c r="A184" t="s">
        <v>266</v>
      </c>
      <c r="B184" t="s">
        <v>267</v>
      </c>
      <c r="C184" t="s">
        <v>3113</v>
      </c>
      <c r="D184" t="s">
        <v>268</v>
      </c>
      <c r="E184">
        <v>92932.686000000002</v>
      </c>
      <c r="F184">
        <v>3352.55</v>
      </c>
      <c r="G184">
        <v>60.762132099751597</v>
      </c>
      <c r="H184">
        <f>(Table2[[#This Row],[1Y Return vs Nifty]]-AVERAGE(Table2[1Y Return vs Nifty]))/_xlfn.STDEV.P(Table2[1Y Return vs Nifty])</f>
        <v>0.95319957623447615</v>
      </c>
      <c r="I184">
        <v>-4.3204077319342602</v>
      </c>
      <c r="J184">
        <f>(Table2[[#This Row],[1M Return vs Nifty]]-AVERAGE(Table2[1M Return vs Nifty]))/_xlfn.STDEV.P(Table2[1M Return vs Nifty])</f>
        <v>-0.30576762567953575</v>
      </c>
      <c r="K184">
        <v>-18.251819717951101</v>
      </c>
      <c r="L184">
        <f>(Table2[[#This Row],[6M Return vs Nifty]]-AVERAGE(Table2[6M Return vs Nifty]))/_xlfn.STDEV.P(Table2[6M Return vs Nifty])</f>
        <v>-0.72740854473468175</v>
      </c>
      <c r="M184">
        <v>-5.6238709286632096</v>
      </c>
      <c r="N184">
        <f>(Table2[[#This Row],[1W Return vs Nifty]]-AVERAGE(Table2[1W Return vs Nifty]))/_xlfn.STDEV.P(Table2[1W Return vs Nifty])</f>
        <v>-1.0529551207003531</v>
      </c>
      <c r="O184">
        <v>3503.06</v>
      </c>
      <c r="P184">
        <v>3597.2130841644798</v>
      </c>
      <c r="Q184">
        <v>3334.3796930014601</v>
      </c>
      <c r="R184">
        <v>34.848936706453301</v>
      </c>
      <c r="S184" s="1">
        <f>(Table2[[#This Row],[Close Price]]-Table2[[#This Row],[20D EMA]])/Table2[[#This Row],[20D EMA]]</f>
        <v>-4.2965293200801516E-2</v>
      </c>
      <c r="T184" s="1">
        <f>(Table2[[#This Row],[Close Price]]-Table2[[#This Row],[50D EMA]])/Table2[[#This Row],[50D EMA]]</f>
        <v>-6.8014620885686911E-2</v>
      </c>
      <c r="U184" s="1">
        <f>(Table2[[#This Row],[Close Price]]-Table2[[#This Row],[200D EMA]])/Table2[[#This Row],[200D EMA]]</f>
        <v>5.4493814956580507E-3</v>
      </c>
      <c r="V184">
        <v>1.6004427622039701</v>
      </c>
      <c r="W184">
        <v>3270.2</v>
      </c>
      <c r="X184">
        <v>3368</v>
      </c>
      <c r="Y184">
        <v>3270.2</v>
      </c>
      <c r="Z184">
        <v>3368</v>
      </c>
      <c r="AA184">
        <v>3270.2</v>
      </c>
      <c r="AB184">
        <v>3691.95</v>
      </c>
      <c r="AC184" s="1">
        <f>(Table2[[#This Row],[Close Price]]/Table2[[#This Row],[Day Low]])-1</f>
        <v>2.5181946058345117E-2</v>
      </c>
      <c r="AD184" s="1">
        <f>(Table2[[#This Row],[Day High]]/Table2[[#This Row],[Close Price]])-1</f>
        <v>4.6084323872872535E-3</v>
      </c>
      <c r="AE184" s="1">
        <f>(Table2[[#This Row],[Close Price]]/Table2[[#This Row],[Current Week Low]])-1</f>
        <v>2.5181946058345117E-2</v>
      </c>
      <c r="AF184" s="1">
        <f>(Table2[[#This Row],[Current Week High]]/Table2[[#This Row],[Close Price]])-1</f>
        <v>4.6084323872872535E-3</v>
      </c>
      <c r="AG184" s="1">
        <f>(Table2[[#This Row],[Close Price]]/Table2[[#This Row],[Current Month Low]])-1</f>
        <v>2.5181946058345117E-2</v>
      </c>
      <c r="AH184" s="1">
        <f>(Table2[[#This Row],[Current Month High]]/Table2[[#This Row],[Close Price]])-1</f>
        <v>0.10123637231361182</v>
      </c>
      <c r="AI184">
        <v>24.4396056732934</v>
      </c>
      <c r="AJ184">
        <v>84.525414866389596</v>
      </c>
      <c r="AK184" t="str">
        <f>IF(AND(Table2[[#This Row],[20D EMA]]&gt;Table2[[#This Row],[50D EMA]],Table2[[#This Row],[50D EMA]]&gt;Table2[[#This Row],[200D EMA]]),"Uptrend","Downtrend/NoTrend")</f>
        <v>Downtrend/NoTrend</v>
      </c>
      <c r="AL184">
        <v>0.01</v>
      </c>
      <c r="AM184" t="s">
        <v>3148</v>
      </c>
      <c r="AN184">
        <v>-4.53</v>
      </c>
      <c r="AO184" t="s">
        <v>3147</v>
      </c>
      <c r="AP184">
        <v>0.206692856765155</v>
      </c>
      <c r="AQ184">
        <f>(Table2[[#This Row],[Sharpe Ratio]]-AVERAGE(Table2[Sharpe Ratio]))/_xlfn.STDEV.P(Table2[Sharpe Ratio])</f>
        <v>1.7601903634470166</v>
      </c>
      <c r="AR1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4">
        <f>_xlfn.RANK.AVG(Table2[[#This Row],[1Y Return vs Nifty Z-Score]],Table2[1Y Return vs Nifty Z-Score])</f>
        <v>99</v>
      </c>
      <c r="AT184">
        <f>_xlfn.RANK.AVG(Table2[[#This Row],[6M Return vs Nifty Z-Score]],Table2[6M Return vs Nifty Z-Score])</f>
        <v>582</v>
      </c>
      <c r="AU184">
        <f>_xlfn.RANK.AVG(Table2[[#This Row],[Sharpe Ratio Z-Score]],Table2[Sharpe Ratio Z-Score])</f>
        <v>25</v>
      </c>
      <c r="AV184">
        <f>(Table2[[#This Row],[Rank 1Y]]+Table2[[#This Row],[Rank 6M]]+Table2[[#This Row],[Rank Sharpe]])/3</f>
        <v>235.33333333333334</v>
      </c>
    </row>
    <row r="185" spans="1:48" x14ac:dyDescent="0.3">
      <c r="A185" t="s">
        <v>1855</v>
      </c>
      <c r="B185" t="s">
        <v>1856</v>
      </c>
      <c r="C185" t="s">
        <v>3111</v>
      </c>
      <c r="D185" t="s">
        <v>876</v>
      </c>
      <c r="E185">
        <v>3906.2127831749999</v>
      </c>
      <c r="F185">
        <v>315.64999999999998</v>
      </c>
      <c r="G185">
        <v>35.187804277716502</v>
      </c>
      <c r="H185">
        <f>(Table2[[#This Row],[1Y Return vs Nifty]]-AVERAGE(Table2[1Y Return vs Nifty]))/_xlfn.STDEV.P(Table2[1Y Return vs Nifty])</f>
        <v>0.42282750994539148</v>
      </c>
      <c r="I185">
        <v>-10.688156386943</v>
      </c>
      <c r="J185">
        <f>(Table2[[#This Row],[1M Return vs Nifty]]-AVERAGE(Table2[1M Return vs Nifty]))/_xlfn.STDEV.P(Table2[1M Return vs Nifty])</f>
        <v>-1.026886139850576</v>
      </c>
      <c r="K185">
        <v>23.482185322295202</v>
      </c>
      <c r="L185">
        <f>(Table2[[#This Row],[6M Return vs Nifty]]-AVERAGE(Table2[6M Return vs Nifty]))/_xlfn.STDEV.P(Table2[6M Return vs Nifty])</f>
        <v>0.75547314759004736</v>
      </c>
      <c r="M185">
        <v>-4.5595905955538498</v>
      </c>
      <c r="N185">
        <f>(Table2[[#This Row],[1W Return vs Nifty]]-AVERAGE(Table2[1W Return vs Nifty]))/_xlfn.STDEV.P(Table2[1W Return vs Nifty])</f>
        <v>-0.79919360639292825</v>
      </c>
      <c r="O185">
        <v>349.38</v>
      </c>
      <c r="P185">
        <v>360.35368193736099</v>
      </c>
      <c r="Q185">
        <v>315.89884102752802</v>
      </c>
      <c r="R185">
        <v>30.032395003791901</v>
      </c>
      <c r="S185" s="1">
        <f>(Table2[[#This Row],[Close Price]]-Table2[[#This Row],[20D EMA]])/Table2[[#This Row],[20D EMA]]</f>
        <v>-9.6542446619726427E-2</v>
      </c>
      <c r="T185" s="1">
        <f>(Table2[[#This Row],[Close Price]]-Table2[[#This Row],[50D EMA]])/Table2[[#This Row],[50D EMA]]</f>
        <v>-0.1240550164411299</v>
      </c>
      <c r="U185" s="1">
        <f>(Table2[[#This Row],[Close Price]]-Table2[[#This Row],[200D EMA]])/Table2[[#This Row],[200D EMA]]</f>
        <v>-7.8772377485981308E-4</v>
      </c>
      <c r="V185">
        <v>0.97441972936125398</v>
      </c>
      <c r="W185">
        <v>313.14999999999998</v>
      </c>
      <c r="X185">
        <v>323.5</v>
      </c>
      <c r="Y185">
        <v>313.14999999999998</v>
      </c>
      <c r="Z185">
        <v>323.5</v>
      </c>
      <c r="AA185">
        <v>312.45</v>
      </c>
      <c r="AB185">
        <v>374.95</v>
      </c>
      <c r="AC185" s="1">
        <f>(Table2[[#This Row],[Close Price]]/Table2[[#This Row],[Day Low]])-1</f>
        <v>7.9833945393581462E-3</v>
      </c>
      <c r="AD185" s="1">
        <f>(Table2[[#This Row],[Day High]]/Table2[[#This Row],[Close Price]])-1</f>
        <v>2.486931728179953E-2</v>
      </c>
      <c r="AE185" s="1">
        <f>(Table2[[#This Row],[Close Price]]/Table2[[#This Row],[Current Week Low]])-1</f>
        <v>7.9833945393581462E-3</v>
      </c>
      <c r="AF185" s="1">
        <f>(Table2[[#This Row],[Current Week High]]/Table2[[#This Row],[Close Price]])-1</f>
        <v>2.486931728179953E-2</v>
      </c>
      <c r="AG185" s="1">
        <f>(Table2[[#This Row],[Close Price]]/Table2[[#This Row],[Current Month Low]])-1</f>
        <v>1.024163866218597E-2</v>
      </c>
      <c r="AH185" s="1">
        <f>(Table2[[#This Row],[Current Month High]]/Table2[[#This Row],[Close Price]])-1</f>
        <v>0.18786630761919842</v>
      </c>
      <c r="AI185">
        <v>30.508474576271102</v>
      </c>
      <c r="AJ185">
        <v>62.622359608449202</v>
      </c>
      <c r="AK185" t="str">
        <f>IF(AND(Table2[[#This Row],[20D EMA]]&gt;Table2[[#This Row],[50D EMA]],Table2[[#This Row],[50D EMA]]&gt;Table2[[#This Row],[200D EMA]]),"Uptrend","Downtrend/NoTrend")</f>
        <v>Downtrend/NoTrend</v>
      </c>
      <c r="AL185">
        <v>-0.08</v>
      </c>
      <c r="AM185" t="s">
        <v>3147</v>
      </c>
      <c r="AN185">
        <v>-12.03</v>
      </c>
      <c r="AO185" t="s">
        <v>3147</v>
      </c>
      <c r="AP185">
        <v>4.0495405048533002E-2</v>
      </c>
      <c r="AQ185">
        <f>(Table2[[#This Row],[Sharpe Ratio]]-AVERAGE(Table2[Sharpe Ratio]))/_xlfn.STDEV.P(Table2[Sharpe Ratio])</f>
        <v>-0.18396265229237374</v>
      </c>
      <c r="AR1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5">
        <f>_xlfn.RANK.AVG(Table2[[#This Row],[1Y Return vs Nifty Z-Score]],Table2[1Y Return vs Nifty Z-Score])</f>
        <v>183</v>
      </c>
      <c r="AT185">
        <f>_xlfn.RANK.AVG(Table2[[#This Row],[6M Return vs Nifty Z-Score]],Table2[6M Return vs Nifty Z-Score])</f>
        <v>128</v>
      </c>
      <c r="AU185">
        <f>_xlfn.RANK.AVG(Table2[[#This Row],[Sharpe Ratio Z-Score]],Table2[Sharpe Ratio Z-Score])</f>
        <v>397</v>
      </c>
      <c r="AV185">
        <f>(Table2[[#This Row],[Rank 1Y]]+Table2[[#This Row],[Rank 6M]]+Table2[[#This Row],[Rank Sharpe]])/3</f>
        <v>236</v>
      </c>
    </row>
    <row r="186" spans="1:48" x14ac:dyDescent="0.3">
      <c r="A186" t="s">
        <v>558</v>
      </c>
      <c r="B186" t="s">
        <v>559</v>
      </c>
      <c r="C186" t="s">
        <v>3102</v>
      </c>
      <c r="D186" t="s">
        <v>204</v>
      </c>
      <c r="E186">
        <v>33702.791548000001</v>
      </c>
      <c r="F186">
        <v>6661.25</v>
      </c>
      <c r="G186">
        <v>29.107281609114899</v>
      </c>
      <c r="H186">
        <f>(Table2[[#This Row],[1Y Return vs Nifty]]-AVERAGE(Table2[1Y Return vs Nifty]))/_xlfn.STDEV.P(Table2[1Y Return vs Nifty])</f>
        <v>0.29672685954686123</v>
      </c>
      <c r="I186">
        <v>2.6989755885216198</v>
      </c>
      <c r="J186">
        <f>(Table2[[#This Row],[1M Return vs Nifty]]-AVERAGE(Table2[1M Return vs Nifty]))/_xlfn.STDEV.P(Table2[1M Return vs Nifty])</f>
        <v>0.48914554452899844</v>
      </c>
      <c r="K186">
        <v>-3.9629207323715798</v>
      </c>
      <c r="L186">
        <f>(Table2[[#This Row],[6M Return vs Nifty]]-AVERAGE(Table2[6M Return vs Nifty]))/_xlfn.STDEV.P(Table2[6M Return vs Nifty])</f>
        <v>-0.21969914352193357</v>
      </c>
      <c r="M186">
        <v>0.79224602984775205</v>
      </c>
      <c r="N186">
        <f>(Table2[[#This Row],[1W Return vs Nifty]]-AVERAGE(Table2[1W Return vs Nifty]))/_xlfn.STDEV.P(Table2[1W Return vs Nifty])</f>
        <v>0.47687072002387737</v>
      </c>
      <c r="O186">
        <v>6744.38</v>
      </c>
      <c r="P186">
        <v>6745.8198990402998</v>
      </c>
      <c r="Q186">
        <v>6215.4801366870797</v>
      </c>
      <c r="R186">
        <v>43.859755166582403</v>
      </c>
      <c r="S186" s="1">
        <f>(Table2[[#This Row],[Close Price]]-Table2[[#This Row],[20D EMA]])/Table2[[#This Row],[20D EMA]]</f>
        <v>-1.2325817940270286E-2</v>
      </c>
      <c r="T186" s="1">
        <f>(Table2[[#This Row],[Close Price]]-Table2[[#This Row],[50D EMA]])/Table2[[#This Row],[50D EMA]]</f>
        <v>-1.2536637548288414E-2</v>
      </c>
      <c r="U186" s="1">
        <f>(Table2[[#This Row],[Close Price]]-Table2[[#This Row],[200D EMA]])/Table2[[#This Row],[200D EMA]]</f>
        <v>7.1719296580444167E-2</v>
      </c>
      <c r="V186">
        <v>0.41178265121371999</v>
      </c>
      <c r="W186">
        <v>6562.75</v>
      </c>
      <c r="X186">
        <v>6854.35</v>
      </c>
      <c r="Y186">
        <v>6562.75</v>
      </c>
      <c r="Z186">
        <v>6854.35</v>
      </c>
      <c r="AA186">
        <v>6536.05</v>
      </c>
      <c r="AB186">
        <v>7140</v>
      </c>
      <c r="AC186" s="1">
        <f>(Table2[[#This Row],[Close Price]]/Table2[[#This Row],[Day Low]])-1</f>
        <v>1.5008952039922363E-2</v>
      </c>
      <c r="AD186" s="1">
        <f>(Table2[[#This Row],[Day High]]/Table2[[#This Row],[Close Price]])-1</f>
        <v>2.8988553199474687E-2</v>
      </c>
      <c r="AE186" s="1">
        <f>(Table2[[#This Row],[Close Price]]/Table2[[#This Row],[Current Week Low]])-1</f>
        <v>1.5008952039922363E-2</v>
      </c>
      <c r="AF186" s="1">
        <f>(Table2[[#This Row],[Current Week High]]/Table2[[#This Row],[Close Price]])-1</f>
        <v>2.8988553199474687E-2</v>
      </c>
      <c r="AG186" s="1">
        <f>(Table2[[#This Row],[Close Price]]/Table2[[#This Row],[Current Month Low]])-1</f>
        <v>1.9155300219551474E-2</v>
      </c>
      <c r="AH186" s="1">
        <f>(Table2[[#This Row],[Current Month High]]/Table2[[#This Row],[Close Price]])-1</f>
        <v>7.1870895102270627E-2</v>
      </c>
      <c r="AI186">
        <v>46.471758303621598</v>
      </c>
      <c r="AJ186">
        <v>67.916561633476107</v>
      </c>
      <c r="AK186" t="str">
        <f>IF(AND(Table2[[#This Row],[20D EMA]]&gt;Table2[[#This Row],[50D EMA]],Table2[[#This Row],[50D EMA]]&gt;Table2[[#This Row],[200D EMA]]),"Uptrend","Downtrend/NoTrend")</f>
        <v>Downtrend/NoTrend</v>
      </c>
      <c r="AL186">
        <v>-0.06</v>
      </c>
      <c r="AM186" t="s">
        <v>3147</v>
      </c>
      <c r="AN186">
        <v>-1.64</v>
      </c>
      <c r="AO186" t="s">
        <v>3147</v>
      </c>
      <c r="AP186">
        <v>0.14038219580998901</v>
      </c>
      <c r="AQ186">
        <f>(Table2[[#This Row],[Sharpe Ratio]]-AVERAGE(Table2[Sharpe Ratio]))/_xlfn.STDEV.P(Table2[Sharpe Ratio])</f>
        <v>0.98449813627934435</v>
      </c>
      <c r="AR1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6">
        <f>_xlfn.RANK.AVG(Table2[[#This Row],[1Y Return vs Nifty Z-Score]],Table2[1Y Return vs Nifty Z-Score])</f>
        <v>213</v>
      </c>
      <c r="AT186">
        <f>_xlfn.RANK.AVG(Table2[[#This Row],[6M Return vs Nifty Z-Score]],Table2[6M Return vs Nifty Z-Score])</f>
        <v>379</v>
      </c>
      <c r="AU186">
        <f>_xlfn.RANK.AVG(Table2[[#This Row],[Sharpe Ratio Z-Score]],Table2[Sharpe Ratio Z-Score])</f>
        <v>120</v>
      </c>
      <c r="AV186">
        <f>(Table2[[#This Row],[Rank 1Y]]+Table2[[#This Row],[Rank 6M]]+Table2[[#This Row],[Rank Sharpe]])/3</f>
        <v>237.33333333333334</v>
      </c>
    </row>
    <row r="187" spans="1:48" x14ac:dyDescent="0.3">
      <c r="A187" t="s">
        <v>1373</v>
      </c>
      <c r="B187" t="s">
        <v>1374</v>
      </c>
      <c r="C187" t="s">
        <v>3113</v>
      </c>
      <c r="D187" t="s">
        <v>800</v>
      </c>
      <c r="E187">
        <v>7835.9505960320002</v>
      </c>
      <c r="F187">
        <v>196.16</v>
      </c>
      <c r="G187">
        <v>15.4012504121057</v>
      </c>
      <c r="H187">
        <f>(Table2[[#This Row],[1Y Return vs Nifty]]-AVERAGE(Table2[1Y Return vs Nifty]))/_xlfn.STDEV.P(Table2[1Y Return vs Nifty])</f>
        <v>1.2484937836718425E-2</v>
      </c>
      <c r="I187">
        <v>2.89055374062215</v>
      </c>
      <c r="J187">
        <f>(Table2[[#This Row],[1M Return vs Nifty]]-AVERAGE(Table2[1M Return vs Nifty]))/_xlfn.STDEV.P(Table2[1M Return vs Nifty])</f>
        <v>0.51084089713712966</v>
      </c>
      <c r="K187">
        <v>-1.7928282410315199</v>
      </c>
      <c r="L187">
        <f>(Table2[[#This Row],[6M Return vs Nifty]]-AVERAGE(Table2[6M Return vs Nifty]))/_xlfn.STDEV.P(Table2[6M Return vs Nifty])</f>
        <v>-0.14259198778750892</v>
      </c>
      <c r="M187">
        <v>-5.5433735877050498</v>
      </c>
      <c r="N187">
        <f>(Table2[[#This Row],[1W Return vs Nifty]]-AVERAGE(Table2[1W Return vs Nifty]))/_xlfn.STDEV.P(Table2[1W Return vs Nifty])</f>
        <v>-1.0337617498338778</v>
      </c>
      <c r="O187">
        <v>208.28</v>
      </c>
      <c r="P187">
        <v>213.436260440231</v>
      </c>
      <c r="Q187">
        <v>204.04179841713901</v>
      </c>
      <c r="R187">
        <v>32.126377851798701</v>
      </c>
      <c r="S187" s="1">
        <f>(Table2[[#This Row],[Close Price]]-Table2[[#This Row],[20D EMA]])/Table2[[#This Row],[20D EMA]]</f>
        <v>-5.8190896869598642E-2</v>
      </c>
      <c r="T187" s="1">
        <f>(Table2[[#This Row],[Close Price]]-Table2[[#This Row],[50D EMA]])/Table2[[#This Row],[50D EMA]]</f>
        <v>-8.0943417976857335E-2</v>
      </c>
      <c r="U187" s="1">
        <f>(Table2[[#This Row],[Close Price]]-Table2[[#This Row],[200D EMA]])/Table2[[#This Row],[200D EMA]]</f>
        <v>-3.8628352025331679E-2</v>
      </c>
      <c r="V187">
        <v>0.81519611099233702</v>
      </c>
      <c r="W187">
        <v>194.5</v>
      </c>
      <c r="X187">
        <v>204.99</v>
      </c>
      <c r="Y187">
        <v>194.5</v>
      </c>
      <c r="Z187">
        <v>204.99</v>
      </c>
      <c r="AA187">
        <v>194.5</v>
      </c>
      <c r="AB187">
        <v>227.7</v>
      </c>
      <c r="AC187" s="1">
        <f>(Table2[[#This Row],[Close Price]]/Table2[[#This Row],[Day Low]])-1</f>
        <v>8.5347043701800018E-3</v>
      </c>
      <c r="AD187" s="1">
        <f>(Table2[[#This Row],[Day High]]/Table2[[#This Row],[Close Price]])-1</f>
        <v>4.5014274061990323E-2</v>
      </c>
      <c r="AE187" s="1">
        <f>(Table2[[#This Row],[Close Price]]/Table2[[#This Row],[Current Week Low]])-1</f>
        <v>8.5347043701800018E-3</v>
      </c>
      <c r="AF187" s="1">
        <f>(Table2[[#This Row],[Current Week High]]/Table2[[#This Row],[Close Price]])-1</f>
        <v>4.5014274061990323E-2</v>
      </c>
      <c r="AG187" s="1">
        <f>(Table2[[#This Row],[Close Price]]/Table2[[#This Row],[Current Month Low]])-1</f>
        <v>8.5347043701800018E-3</v>
      </c>
      <c r="AH187" s="1">
        <f>(Table2[[#This Row],[Current Month High]]/Table2[[#This Row],[Close Price]])-1</f>
        <v>0.16078711256117462</v>
      </c>
      <c r="AI187">
        <v>51.147022838499097</v>
      </c>
      <c r="AJ187">
        <v>45.249907441688201</v>
      </c>
      <c r="AK187" t="str">
        <f>IF(AND(Table2[[#This Row],[20D EMA]]&gt;Table2[[#This Row],[50D EMA]],Table2[[#This Row],[50D EMA]]&gt;Table2[[#This Row],[200D EMA]]),"Uptrend","Downtrend/NoTrend")</f>
        <v>Downtrend/NoTrend</v>
      </c>
      <c r="AL187">
        <v>-0.09</v>
      </c>
      <c r="AM187" t="s">
        <v>3147</v>
      </c>
      <c r="AN187">
        <v>-8.01</v>
      </c>
      <c r="AO187" t="s">
        <v>3147</v>
      </c>
      <c r="AP187">
        <v>0.17399508849447701</v>
      </c>
      <c r="AQ187">
        <f>(Table2[[#This Row],[Sharpe Ratio]]-AVERAGE(Table2[Sharpe Ratio]))/_xlfn.STDEV.P(Table2[Sharpe Ratio])</f>
        <v>1.3776967443524433</v>
      </c>
      <c r="AR1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7">
        <f>_xlfn.RANK.AVG(Table2[[#This Row],[1Y Return vs Nifty Z-Score]],Table2[1Y Return vs Nifty Z-Score])</f>
        <v>301</v>
      </c>
      <c r="AT187">
        <f>_xlfn.RANK.AVG(Table2[[#This Row],[6M Return vs Nifty Z-Score]],Table2[6M Return vs Nifty Z-Score])</f>
        <v>357</v>
      </c>
      <c r="AU187">
        <f>_xlfn.RANK.AVG(Table2[[#This Row],[Sharpe Ratio Z-Score]],Table2[Sharpe Ratio Z-Score])</f>
        <v>55</v>
      </c>
      <c r="AV187">
        <f>(Table2[[#This Row],[Rank 1Y]]+Table2[[#This Row],[Rank 6M]]+Table2[[#This Row],[Rank Sharpe]])/3</f>
        <v>237.66666666666666</v>
      </c>
    </row>
    <row r="188" spans="1:48" x14ac:dyDescent="0.3">
      <c r="A188" t="s">
        <v>1879</v>
      </c>
      <c r="B188" t="s">
        <v>1880</v>
      </c>
      <c r="C188" t="s">
        <v>3111</v>
      </c>
      <c r="D188" t="s">
        <v>48</v>
      </c>
      <c r="E188">
        <v>3811.1949924999999</v>
      </c>
      <c r="F188">
        <v>2248.75</v>
      </c>
      <c r="G188">
        <v>5.6284254511397398</v>
      </c>
      <c r="H188">
        <f>(Table2[[#This Row],[1Y Return vs Nifty]]-AVERAGE(Table2[1Y Return vs Nifty]))/_xlfn.STDEV.P(Table2[1Y Return vs Nifty])</f>
        <v>-0.19018836032766717</v>
      </c>
      <c r="I188">
        <v>-8.2416427607956901</v>
      </c>
      <c r="J188">
        <f>(Table2[[#This Row],[1M Return vs Nifty]]-AVERAGE(Table2[1M Return vs Nifty]))/_xlfn.STDEV.P(Table2[1M Return vs Nifty])</f>
        <v>-0.74982962167301759</v>
      </c>
      <c r="K188">
        <v>34.889332829017299</v>
      </c>
      <c r="L188">
        <f>(Table2[[#This Row],[6M Return vs Nifty]]-AVERAGE(Table2[6M Return vs Nifty]))/_xlfn.STDEV.P(Table2[6M Return vs Nifty])</f>
        <v>1.1607889130684246</v>
      </c>
      <c r="M188">
        <v>4.5047591037671104</v>
      </c>
      <c r="N188">
        <f>(Table2[[#This Row],[1W Return vs Nifty]]-AVERAGE(Table2[1W Return vs Nifty]))/_xlfn.STDEV.P(Table2[1W Return vs Nifty])</f>
        <v>1.3620631925480167</v>
      </c>
      <c r="O188">
        <v>2250.7800000000002</v>
      </c>
      <c r="P188">
        <v>2187.7223498837702</v>
      </c>
      <c r="Q188">
        <v>1922.9366955191199</v>
      </c>
      <c r="R188">
        <v>49.525220926316898</v>
      </c>
      <c r="S188" s="1">
        <f>(Table2[[#This Row],[Close Price]]-Table2[[#This Row],[20D EMA]])/Table2[[#This Row],[20D EMA]]</f>
        <v>-9.0190956024142736E-4</v>
      </c>
      <c r="T188" s="1">
        <f>(Table2[[#This Row],[Close Price]]-Table2[[#This Row],[50D EMA]])/Table2[[#This Row],[50D EMA]]</f>
        <v>2.7895518880388121E-2</v>
      </c>
      <c r="U188" s="1">
        <f>(Table2[[#This Row],[Close Price]]-Table2[[#This Row],[200D EMA]])/Table2[[#This Row],[200D EMA]]</f>
        <v>0.16943527326723717</v>
      </c>
      <c r="V188">
        <v>0.70634160826093395</v>
      </c>
      <c r="W188">
        <v>2160.1</v>
      </c>
      <c r="X188">
        <v>2309.9499999999998</v>
      </c>
      <c r="Y188">
        <v>2160.1</v>
      </c>
      <c r="Z188">
        <v>2309.9499999999998</v>
      </c>
      <c r="AA188">
        <v>2130</v>
      </c>
      <c r="AB188">
        <v>2412</v>
      </c>
      <c r="AC188" s="1">
        <f>(Table2[[#This Row],[Close Price]]/Table2[[#This Row],[Day Low]])-1</f>
        <v>4.103976667746867E-2</v>
      </c>
      <c r="AD188" s="1">
        <f>(Table2[[#This Row],[Day High]]/Table2[[#This Row],[Close Price]])-1</f>
        <v>2.7215119510839214E-2</v>
      </c>
      <c r="AE188" s="1">
        <f>(Table2[[#This Row],[Close Price]]/Table2[[#This Row],[Current Week Low]])-1</f>
        <v>4.103976667746867E-2</v>
      </c>
      <c r="AF188" s="1">
        <f>(Table2[[#This Row],[Current Week High]]/Table2[[#This Row],[Close Price]])-1</f>
        <v>2.7215119510839214E-2</v>
      </c>
      <c r="AG188" s="1">
        <f>(Table2[[#This Row],[Close Price]]/Table2[[#This Row],[Current Month Low]])-1</f>
        <v>5.5751173708920243E-2</v>
      </c>
      <c r="AH188" s="1">
        <f>(Table2[[#This Row],[Current Month High]]/Table2[[#This Row],[Close Price]])-1</f>
        <v>7.2595886603668669E-2</v>
      </c>
      <c r="AI188">
        <v>21.623123957754299</v>
      </c>
      <c r="AJ188">
        <v>59.034653465346501</v>
      </c>
      <c r="AK188" t="str">
        <f>IF(AND(Table2[[#This Row],[20D EMA]]&gt;Table2[[#This Row],[50D EMA]],Table2[[#This Row],[50D EMA]]&gt;Table2[[#This Row],[200D EMA]]),"Uptrend","Downtrend/NoTrend")</f>
        <v>Uptrend</v>
      </c>
      <c r="AL188">
        <v>0.27</v>
      </c>
      <c r="AM188" t="s">
        <v>3148</v>
      </c>
      <c r="AN188">
        <v>0.1</v>
      </c>
      <c r="AO188" t="s">
        <v>3148</v>
      </c>
      <c r="AP188">
        <v>8.3767475214131998E-2</v>
      </c>
      <c r="AQ188">
        <f>(Table2[[#This Row],[Sharpe Ratio]]-AVERAGE(Table2[Sharpe Ratio]))/_xlfn.STDEV.P(Table2[Sharpe Ratio])</f>
        <v>0.32222757409677072</v>
      </c>
      <c r="AR1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1.9050616977125272</v>
      </c>
      <c r="AS188">
        <f>_xlfn.RANK.AVG(Table2[[#This Row],[1Y Return vs Nifty Z-Score]],Table2[1Y Return vs Nifty Z-Score])</f>
        <v>373</v>
      </c>
      <c r="AT188">
        <f>_xlfn.RANK.AVG(Table2[[#This Row],[6M Return vs Nifty Z-Score]],Table2[6M Return vs Nifty Z-Score])</f>
        <v>78</v>
      </c>
      <c r="AU188">
        <f>_xlfn.RANK.AVG(Table2[[#This Row],[Sharpe Ratio Z-Score]],Table2[Sharpe Ratio Z-Score])</f>
        <v>264</v>
      </c>
      <c r="AV188">
        <f>(Table2[[#This Row],[Rank 1Y]]+Table2[[#This Row],[Rank 6M]]+Table2[[#This Row],[Rank Sharpe]])/3</f>
        <v>238.33333333333334</v>
      </c>
    </row>
    <row r="189" spans="1:48" x14ac:dyDescent="0.3">
      <c r="A189" t="s">
        <v>550</v>
      </c>
      <c r="B189" t="s">
        <v>551</v>
      </c>
      <c r="C189" t="s">
        <v>3118</v>
      </c>
      <c r="D189" t="s">
        <v>163</v>
      </c>
      <c r="E189">
        <v>34476.678871819997</v>
      </c>
      <c r="F189">
        <v>1023.8</v>
      </c>
      <c r="G189">
        <v>34.274434693205599</v>
      </c>
      <c r="H189">
        <f>(Table2[[#This Row],[1Y Return vs Nifty]]-AVERAGE(Table2[1Y Return vs Nifty]))/_xlfn.STDEV.P(Table2[1Y Return vs Nifty])</f>
        <v>0.40388563521876564</v>
      </c>
      <c r="I189">
        <v>-4.0696264474201502</v>
      </c>
      <c r="J189">
        <f>(Table2[[#This Row],[1M Return vs Nifty]]-AVERAGE(Table2[1M Return vs Nifty]))/_xlfn.STDEV.P(Table2[1M Return vs Nifty])</f>
        <v>-0.27736778814378871</v>
      </c>
      <c r="K189">
        <v>14.218298146417901</v>
      </c>
      <c r="L189">
        <f>(Table2[[#This Row],[6M Return vs Nifty]]-AVERAGE(Table2[6M Return vs Nifty]))/_xlfn.STDEV.P(Table2[6M Return vs Nifty])</f>
        <v>0.4263111445754138</v>
      </c>
      <c r="M189">
        <v>-3.2907671341631599</v>
      </c>
      <c r="N189">
        <f>(Table2[[#This Row],[1W Return vs Nifty]]-AVERAGE(Table2[1W Return vs Nifty]))/_xlfn.STDEV.P(Table2[1W Return vs Nifty])</f>
        <v>-0.49666188337347722</v>
      </c>
      <c r="O189">
        <v>1011.2</v>
      </c>
      <c r="P189">
        <v>1039.2412041959999</v>
      </c>
      <c r="Q189">
        <v>926.43616523041499</v>
      </c>
      <c r="R189">
        <v>58.107193553775701</v>
      </c>
      <c r="S189" s="1">
        <f>(Table2[[#This Row],[Close Price]]-Table2[[#This Row],[20D EMA]])/Table2[[#This Row],[20D EMA]]</f>
        <v>1.2460443037974594E-2</v>
      </c>
      <c r="T189" s="1">
        <f>(Table2[[#This Row],[Close Price]]-Table2[[#This Row],[50D EMA]])/Table2[[#This Row],[50D EMA]]</f>
        <v>-1.4858152403556689E-2</v>
      </c>
      <c r="U189" s="1">
        <f>(Table2[[#This Row],[Close Price]]-Table2[[#This Row],[200D EMA]])/Table2[[#This Row],[200D EMA]]</f>
        <v>0.10509502804801397</v>
      </c>
      <c r="V189">
        <v>0.71405034104449705</v>
      </c>
      <c r="W189">
        <v>934.15</v>
      </c>
      <c r="X189">
        <v>1079.8499999999999</v>
      </c>
      <c r="Y189">
        <v>934.15</v>
      </c>
      <c r="Z189">
        <v>1079.8499999999999</v>
      </c>
      <c r="AA189">
        <v>921</v>
      </c>
      <c r="AB189">
        <v>1079.8499999999999</v>
      </c>
      <c r="AC189" s="1">
        <f>(Table2[[#This Row],[Close Price]]/Table2[[#This Row],[Day Low]])-1</f>
        <v>9.5969598030294812E-2</v>
      </c>
      <c r="AD189" s="1">
        <f>(Table2[[#This Row],[Day High]]/Table2[[#This Row],[Close Price]])-1</f>
        <v>5.4747020902520038E-2</v>
      </c>
      <c r="AE189" s="1">
        <f>(Table2[[#This Row],[Close Price]]/Table2[[#This Row],[Current Week Low]])-1</f>
        <v>9.5969598030294812E-2</v>
      </c>
      <c r="AF189" s="1">
        <f>(Table2[[#This Row],[Current Week High]]/Table2[[#This Row],[Close Price]])-1</f>
        <v>5.4747020902520038E-2</v>
      </c>
      <c r="AG189" s="1">
        <f>(Table2[[#This Row],[Close Price]]/Table2[[#This Row],[Current Month Low]])-1</f>
        <v>0.11161780673181321</v>
      </c>
      <c r="AH189" s="1">
        <f>(Table2[[#This Row],[Current Month High]]/Table2[[#This Row],[Close Price]])-1</f>
        <v>5.4747020902520038E-2</v>
      </c>
      <c r="AI189">
        <v>28.3453799570228</v>
      </c>
      <c r="AJ189">
        <v>59.333903976344203</v>
      </c>
      <c r="AK189" t="str">
        <f>IF(AND(Table2[[#This Row],[20D EMA]]&gt;Table2[[#This Row],[50D EMA]],Table2[[#This Row],[50D EMA]]&gt;Table2[[#This Row],[200D EMA]]),"Uptrend","Downtrend/NoTrend")</f>
        <v>Downtrend/NoTrend</v>
      </c>
      <c r="AL189">
        <v>0.14000000000000001</v>
      </c>
      <c r="AM189" t="s">
        <v>3148</v>
      </c>
      <c r="AN189">
        <v>-0.03</v>
      </c>
      <c r="AO189" t="s">
        <v>3147</v>
      </c>
      <c r="AP189">
        <v>5.9196678362412998E-2</v>
      </c>
      <c r="AQ189">
        <f>(Table2[[#This Row],[Sharpe Ratio]]-AVERAGE(Table2[Sharpe Ratio]))/_xlfn.STDEV.P(Table2[Sharpe Ratio])</f>
        <v>3.4802055203499799E-2</v>
      </c>
      <c r="AR1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9">
        <f>_xlfn.RANK.AVG(Table2[[#This Row],[1Y Return vs Nifty Z-Score]],Table2[1Y Return vs Nifty Z-Score])</f>
        <v>188</v>
      </c>
      <c r="AT189">
        <f>_xlfn.RANK.AVG(Table2[[#This Row],[6M Return vs Nifty Z-Score]],Table2[6M Return vs Nifty Z-Score])</f>
        <v>191</v>
      </c>
      <c r="AU189">
        <f>_xlfn.RANK.AVG(Table2[[#This Row],[Sharpe Ratio Z-Score]],Table2[Sharpe Ratio Z-Score])</f>
        <v>338</v>
      </c>
      <c r="AV189">
        <f>(Table2[[#This Row],[Rank 1Y]]+Table2[[#This Row],[Rank 6M]]+Table2[[#This Row],[Rank Sharpe]])/3</f>
        <v>239</v>
      </c>
    </row>
    <row r="190" spans="1:48" x14ac:dyDescent="0.3">
      <c r="A190" t="s">
        <v>1461</v>
      </c>
      <c r="B190" t="s">
        <v>1462</v>
      </c>
      <c r="C190" t="s">
        <v>3114</v>
      </c>
      <c r="D190" t="s">
        <v>102</v>
      </c>
      <c r="E190">
        <v>6909.7580789599997</v>
      </c>
      <c r="F190">
        <v>3490.3</v>
      </c>
      <c r="G190">
        <v>84.250409077441702</v>
      </c>
      <c r="H190">
        <f>(Table2[[#This Row],[1Y Return vs Nifty]]-AVERAGE(Table2[1Y Return vs Nifty]))/_xlfn.STDEV.P(Table2[1Y Return vs Nifty])</f>
        <v>1.4403101693619449</v>
      </c>
      <c r="I190">
        <v>-11.830825101216</v>
      </c>
      <c r="J190">
        <f>(Table2[[#This Row],[1M Return vs Nifty]]-AVERAGE(Table2[1M Return vs Nifty]))/_xlfn.STDEV.P(Table2[1M Return vs Nifty])</f>
        <v>-1.1562881640303679</v>
      </c>
      <c r="K190">
        <v>62.018593922930002</v>
      </c>
      <c r="L190">
        <f>(Table2[[#This Row],[6M Return vs Nifty]]-AVERAGE(Table2[6M Return vs Nifty]))/_xlfn.STDEV.P(Table2[6M Return vs Nifty])</f>
        <v>2.1247386840924443</v>
      </c>
      <c r="M190">
        <v>-6.25955641430504</v>
      </c>
      <c r="N190">
        <f>(Table2[[#This Row],[1W Return vs Nifty]]-AVERAGE(Table2[1W Return vs Nifty]))/_xlfn.STDEV.P(Table2[1W Return vs Nifty])</f>
        <v>-1.2045246897709732</v>
      </c>
      <c r="O190">
        <v>4003.08</v>
      </c>
      <c r="P190">
        <v>3991.1752914643698</v>
      </c>
      <c r="Q190">
        <v>3226.2533168318701</v>
      </c>
      <c r="R190">
        <v>23.197286040390502</v>
      </c>
      <c r="S190" s="1">
        <f>(Table2[[#This Row],[Close Price]]-Table2[[#This Row],[20D EMA]])/Table2[[#This Row],[20D EMA]]</f>
        <v>-0.12809636579833522</v>
      </c>
      <c r="T190" s="1">
        <f>(Table2[[#This Row],[Close Price]]-Table2[[#This Row],[50D EMA]])/Table2[[#This Row],[50D EMA]]</f>
        <v>-0.12549568858465185</v>
      </c>
      <c r="U190" s="1">
        <f>(Table2[[#This Row],[Close Price]]-Table2[[#This Row],[200D EMA]])/Table2[[#This Row],[200D EMA]]</f>
        <v>8.1843134198594125E-2</v>
      </c>
      <c r="V190">
        <v>0.88451152906339803</v>
      </c>
      <c r="W190">
        <v>3389.05</v>
      </c>
      <c r="X190">
        <v>3663.65</v>
      </c>
      <c r="Y190">
        <v>3389.05</v>
      </c>
      <c r="Z190">
        <v>3663.65</v>
      </c>
      <c r="AA190">
        <v>3389.05</v>
      </c>
      <c r="AB190">
        <v>4475.95</v>
      </c>
      <c r="AC190" s="1">
        <f>(Table2[[#This Row],[Close Price]]/Table2[[#This Row],[Day Low]])-1</f>
        <v>2.9875628863545778E-2</v>
      </c>
      <c r="AD190" s="1">
        <f>(Table2[[#This Row],[Day High]]/Table2[[#This Row],[Close Price]])-1</f>
        <v>4.9666217803627122E-2</v>
      </c>
      <c r="AE190" s="1">
        <f>(Table2[[#This Row],[Close Price]]/Table2[[#This Row],[Current Week Low]])-1</f>
        <v>2.9875628863545778E-2</v>
      </c>
      <c r="AF190" s="1">
        <f>(Table2[[#This Row],[Current Week High]]/Table2[[#This Row],[Close Price]])-1</f>
        <v>4.9666217803627122E-2</v>
      </c>
      <c r="AG190" s="1">
        <f>(Table2[[#This Row],[Close Price]]/Table2[[#This Row],[Current Month Low]])-1</f>
        <v>2.9875628863545778E-2</v>
      </c>
      <c r="AH190" s="1">
        <f>(Table2[[#This Row],[Current Month High]]/Table2[[#This Row],[Close Price]])-1</f>
        <v>0.28239692863077659</v>
      </c>
      <c r="AI190">
        <v>29.5017620261868</v>
      </c>
      <c r="AJ190">
        <v>106.185018903591</v>
      </c>
      <c r="AK190" t="str">
        <f>IF(AND(Table2[[#This Row],[20D EMA]]&gt;Table2[[#This Row],[50D EMA]],Table2[[#This Row],[50D EMA]]&gt;Table2[[#This Row],[200D EMA]]),"Uptrend","Downtrend/NoTrend")</f>
        <v>Uptrend</v>
      </c>
      <c r="AL190">
        <v>0.05</v>
      </c>
      <c r="AM190" t="s">
        <v>3148</v>
      </c>
      <c r="AN190">
        <v>-22.12</v>
      </c>
      <c r="AO190" t="s">
        <v>3147</v>
      </c>
      <c r="AP190">
        <v>-3.5937374253419002E-2</v>
      </c>
      <c r="AQ190">
        <f>(Table2[[#This Row],[Sharpe Ratio]]-AVERAGE(Table2[Sharpe Ratio]))/_xlfn.STDEV.P(Table2[Sharpe Ratio])</f>
        <v>-1.0780619110138692</v>
      </c>
      <c r="AR1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0.12617408863917889</v>
      </c>
      <c r="AS190">
        <f>_xlfn.RANK.AVG(Table2[[#This Row],[1Y Return vs Nifty Z-Score]],Table2[1Y Return vs Nifty Z-Score])</f>
        <v>60</v>
      </c>
      <c r="AT190">
        <f>_xlfn.RANK.AVG(Table2[[#This Row],[6M Return vs Nifty Z-Score]],Table2[6M Return vs Nifty Z-Score])</f>
        <v>24</v>
      </c>
      <c r="AU190">
        <f>_xlfn.RANK.AVG(Table2[[#This Row],[Sharpe Ratio Z-Score]],Table2[Sharpe Ratio Z-Score])</f>
        <v>633</v>
      </c>
      <c r="AV190">
        <f>(Table2[[#This Row],[Rank 1Y]]+Table2[[#This Row],[Rank 6M]]+Table2[[#This Row],[Rank Sharpe]])/3</f>
        <v>239</v>
      </c>
    </row>
    <row r="191" spans="1:48" x14ac:dyDescent="0.3">
      <c r="A191" t="s">
        <v>167</v>
      </c>
      <c r="B191" t="s">
        <v>168</v>
      </c>
      <c r="C191" t="s">
        <v>3102</v>
      </c>
      <c r="D191" t="s">
        <v>144</v>
      </c>
      <c r="E191">
        <v>151540.6728192</v>
      </c>
      <c r="F191">
        <v>459.2</v>
      </c>
      <c r="G191">
        <v>21.368350818086501</v>
      </c>
      <c r="H191">
        <f>(Table2[[#This Row],[1Y Return vs Nifty]]-AVERAGE(Table2[1Y Return vs Nifty]))/_xlfn.STDEV.P(Table2[1Y Return vs Nifty])</f>
        <v>0.13623338565897811</v>
      </c>
      <c r="I191">
        <v>3.4188368901950601</v>
      </c>
      <c r="J191">
        <f>(Table2[[#This Row],[1M Return vs Nifty]]-AVERAGE(Table2[1M Return vs Nifty]))/_xlfn.STDEV.P(Table2[1M Return vs Nifty])</f>
        <v>0.57066655617628825</v>
      </c>
      <c r="K191">
        <v>-6.64426838418931</v>
      </c>
      <c r="L191">
        <f>(Table2[[#This Row],[6M Return vs Nifty]]-AVERAGE(Table2[6M Return vs Nifty]))/_xlfn.STDEV.P(Table2[6M Return vs Nifty])</f>
        <v>-0.31497208317399977</v>
      </c>
      <c r="M191">
        <v>2.8918212122935798</v>
      </c>
      <c r="N191">
        <f>(Table2[[#This Row],[1W Return vs Nifty]]-AVERAGE(Table2[1W Return vs Nifty]))/_xlfn.STDEV.P(Table2[1W Return vs Nifty])</f>
        <v>0.97748259936130588</v>
      </c>
      <c r="O191">
        <v>462.38</v>
      </c>
      <c r="P191">
        <v>473.73527855261801</v>
      </c>
      <c r="Q191">
        <v>450.77350981086101</v>
      </c>
      <c r="R191">
        <v>48.475544180027399</v>
      </c>
      <c r="S191" s="1">
        <f>(Table2[[#This Row],[Close Price]]-Table2[[#This Row],[20D EMA]])/Table2[[#This Row],[20D EMA]]</f>
        <v>-6.877460097755108E-3</v>
      </c>
      <c r="T191" s="1">
        <f>(Table2[[#This Row],[Close Price]]-Table2[[#This Row],[50D EMA]])/Table2[[#This Row],[50D EMA]]</f>
        <v>-3.068228019037764E-2</v>
      </c>
      <c r="U191" s="1">
        <f>(Table2[[#This Row],[Close Price]]-Table2[[#This Row],[200D EMA]])/Table2[[#This Row],[200D EMA]]</f>
        <v>1.8693401466014774E-2</v>
      </c>
      <c r="V191">
        <v>1.07839702236349</v>
      </c>
      <c r="W191">
        <v>456.15</v>
      </c>
      <c r="X191">
        <v>468.4</v>
      </c>
      <c r="Y191">
        <v>456.15</v>
      </c>
      <c r="Z191">
        <v>468.4</v>
      </c>
      <c r="AA191">
        <v>436.65</v>
      </c>
      <c r="AB191">
        <v>489.4</v>
      </c>
      <c r="AC191" s="1">
        <f>(Table2[[#This Row],[Close Price]]/Table2[[#This Row],[Day Low]])-1</f>
        <v>6.6863970185246924E-3</v>
      </c>
      <c r="AD191" s="1">
        <f>(Table2[[#This Row],[Day High]]/Table2[[#This Row],[Close Price]])-1</f>
        <v>2.0034843205574804E-2</v>
      </c>
      <c r="AE191" s="1">
        <f>(Table2[[#This Row],[Close Price]]/Table2[[#This Row],[Current Week Low]])-1</f>
        <v>6.6863970185246924E-3</v>
      </c>
      <c r="AF191" s="1">
        <f>(Table2[[#This Row],[Current Week High]]/Table2[[#This Row],[Close Price]])-1</f>
        <v>2.0034843205574804E-2</v>
      </c>
      <c r="AG191" s="1">
        <f>(Table2[[#This Row],[Close Price]]/Table2[[#This Row],[Current Month Low]])-1</f>
        <v>5.164319248826299E-2</v>
      </c>
      <c r="AH191" s="1">
        <f>(Table2[[#This Row],[Current Month High]]/Table2[[#This Row],[Close Price]])-1</f>
        <v>6.5766550522648126E-2</v>
      </c>
      <c r="AI191">
        <v>26.306620209059201</v>
      </c>
      <c r="AJ191">
        <v>48.3443708609271</v>
      </c>
      <c r="AK191" t="str">
        <f>IF(AND(Table2[[#This Row],[20D EMA]]&gt;Table2[[#This Row],[50D EMA]],Table2[[#This Row],[50D EMA]]&gt;Table2[[#This Row],[200D EMA]]),"Uptrend","Downtrend/NoTrend")</f>
        <v>Downtrend/NoTrend</v>
      </c>
      <c r="AL191">
        <v>-0.16</v>
      </c>
      <c r="AM191" t="s">
        <v>3147</v>
      </c>
      <c r="AN191">
        <v>-0.96</v>
      </c>
      <c r="AO191" t="s">
        <v>3147</v>
      </c>
      <c r="AP191">
        <v>0.198705580327172</v>
      </c>
      <c r="AQ191">
        <f>(Table2[[#This Row],[Sharpe Ratio]]-AVERAGE(Table2[Sharpe Ratio]))/_xlfn.STDEV.P(Table2[Sharpe Ratio])</f>
        <v>1.6667563943093555</v>
      </c>
      <c r="AR1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1">
        <f>_xlfn.RANK.AVG(Table2[[#This Row],[1Y Return vs Nifty Z-Score]],Table2[1Y Return vs Nifty Z-Score])</f>
        <v>267</v>
      </c>
      <c r="AT191">
        <f>_xlfn.RANK.AVG(Table2[[#This Row],[6M Return vs Nifty Z-Score]],Table2[6M Return vs Nifty Z-Score])</f>
        <v>421</v>
      </c>
      <c r="AU191">
        <f>_xlfn.RANK.AVG(Table2[[#This Row],[Sharpe Ratio Z-Score]],Table2[Sharpe Ratio Z-Score])</f>
        <v>33</v>
      </c>
      <c r="AV191">
        <f>(Table2[[#This Row],[Rank 1Y]]+Table2[[#This Row],[Rank 6M]]+Table2[[#This Row],[Rank Sharpe]])/3</f>
        <v>240.33333333333334</v>
      </c>
    </row>
    <row r="192" spans="1:48" x14ac:dyDescent="0.3">
      <c r="A192" t="s">
        <v>1628</v>
      </c>
      <c r="B192" t="s">
        <v>1629</v>
      </c>
      <c r="C192" t="s">
        <v>3113</v>
      </c>
      <c r="D192" t="s">
        <v>129</v>
      </c>
      <c r="E192">
        <v>5497.9219103400001</v>
      </c>
      <c r="F192">
        <v>831.4</v>
      </c>
      <c r="G192">
        <v>42.950665633550898</v>
      </c>
      <c r="H192">
        <f>(Table2[[#This Row],[1Y Return vs Nifty]]-AVERAGE(Table2[1Y Return vs Nifty]))/_xlfn.STDEV.P(Table2[1Y Return vs Nifty])</f>
        <v>0.58381726679296542</v>
      </c>
      <c r="I192">
        <v>41.0948835614373</v>
      </c>
      <c r="J192">
        <f>(Table2[[#This Row],[1M Return vs Nifty]]-AVERAGE(Table2[1M Return vs Nifty]))/_xlfn.STDEV.P(Table2[1M Return vs Nifty])</f>
        <v>4.8373071331460586</v>
      </c>
      <c r="K192">
        <v>53.814897864630801</v>
      </c>
      <c r="L192">
        <f>(Table2[[#This Row],[6M Return vs Nifty]]-AVERAGE(Table2[6M Return vs Nifty]))/_xlfn.STDEV.P(Table2[6M Return vs Nifty])</f>
        <v>1.8332471130697978</v>
      </c>
      <c r="M192">
        <v>0.217065977943281</v>
      </c>
      <c r="N192">
        <f>(Table2[[#This Row],[1W Return vs Nifty]]-AVERAGE(Table2[1W Return vs Nifty]))/_xlfn.STDEV.P(Table2[1W Return vs Nifty])</f>
        <v>0.33972775455699245</v>
      </c>
      <c r="O192">
        <v>682.1</v>
      </c>
      <c r="P192">
        <v>620.19736629989097</v>
      </c>
      <c r="Q192">
        <v>551.42873660594796</v>
      </c>
      <c r="R192">
        <v>83.262167426518602</v>
      </c>
      <c r="S192" s="1">
        <f>(Table2[[#This Row],[Close Price]]-Table2[[#This Row],[20D EMA]])/Table2[[#This Row],[20D EMA]]</f>
        <v>0.21888286175047639</v>
      </c>
      <c r="T192" s="1">
        <f>(Table2[[#This Row],[Close Price]]-Table2[[#This Row],[50D EMA]])/Table2[[#This Row],[50D EMA]]</f>
        <v>0.34054100384228952</v>
      </c>
      <c r="U192" s="1">
        <f>(Table2[[#This Row],[Close Price]]-Table2[[#This Row],[200D EMA]])/Table2[[#This Row],[200D EMA]]</f>
        <v>0.50771975562477811</v>
      </c>
      <c r="V192">
        <v>3.4273705812273398</v>
      </c>
      <c r="W192">
        <v>745.55</v>
      </c>
      <c r="X192">
        <v>842</v>
      </c>
      <c r="Y192">
        <v>745.55</v>
      </c>
      <c r="Z192">
        <v>842</v>
      </c>
      <c r="AA192">
        <v>575</v>
      </c>
      <c r="AB192">
        <v>849.1</v>
      </c>
      <c r="AC192" s="1">
        <f>(Table2[[#This Row],[Close Price]]/Table2[[#This Row],[Day Low]])-1</f>
        <v>0.11514988934343773</v>
      </c>
      <c r="AD192" s="1">
        <f>(Table2[[#This Row],[Day High]]/Table2[[#This Row],[Close Price]])-1</f>
        <v>1.2749579023334068E-2</v>
      </c>
      <c r="AE192" s="1">
        <f>(Table2[[#This Row],[Close Price]]/Table2[[#This Row],[Current Week Low]])-1</f>
        <v>0.11514988934343773</v>
      </c>
      <c r="AF192" s="1">
        <f>(Table2[[#This Row],[Current Week High]]/Table2[[#This Row],[Close Price]])-1</f>
        <v>1.2749579023334068E-2</v>
      </c>
      <c r="AG192" s="1">
        <f>(Table2[[#This Row],[Close Price]]/Table2[[#This Row],[Current Month Low]])-1</f>
        <v>0.44591304347826077</v>
      </c>
      <c r="AH192" s="1">
        <f>(Table2[[#This Row],[Current Month High]]/Table2[[#This Row],[Close Price]])-1</f>
        <v>2.1289391388020329E-2</v>
      </c>
      <c r="AI192">
        <v>2.1289391388020298</v>
      </c>
      <c r="AJ192">
        <v>95.623529411764693</v>
      </c>
      <c r="AK192" t="str">
        <f>IF(AND(Table2[[#This Row],[20D EMA]]&gt;Table2[[#This Row],[50D EMA]],Table2[[#This Row],[50D EMA]]&gt;Table2[[#This Row],[200D EMA]]),"Uptrend","Downtrend/NoTrend")</f>
        <v>Uptrend</v>
      </c>
      <c r="AL192">
        <v>0.74</v>
      </c>
      <c r="AM192" t="s">
        <v>3148</v>
      </c>
      <c r="AN192">
        <v>39.92</v>
      </c>
      <c r="AO192" t="s">
        <v>3148</v>
      </c>
      <c r="AQ192">
        <f>(Table2[[#This Row],[Sharpe Ratio]]-AVERAGE(Table2[Sharpe Ratio]))/_xlfn.STDEV.P(Table2[Sharpe Ratio])</f>
        <v>-0.65767186404931655</v>
      </c>
      <c r="AR1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6.9364274035164986</v>
      </c>
      <c r="AS192">
        <f>_xlfn.RANK.AVG(Table2[[#This Row],[1Y Return vs Nifty Z-Score]],Table2[1Y Return vs Nifty Z-Score])</f>
        <v>151</v>
      </c>
      <c r="AT192">
        <f>_xlfn.RANK.AVG(Table2[[#This Row],[6M Return vs Nifty Z-Score]],Table2[6M Return vs Nifty Z-Score])</f>
        <v>39</v>
      </c>
      <c r="AU192">
        <f>_xlfn.RANK.AVG(Table2[[#This Row],[Sharpe Ratio Z-Score]],Table2[Sharpe Ratio Z-Score])</f>
        <v>532</v>
      </c>
      <c r="AV192">
        <f>(Table2[[#This Row],[Rank 1Y]]+Table2[[#This Row],[Rank 6M]]+Table2[[#This Row],[Rank Sharpe]])/3</f>
        <v>240.66666666666666</v>
      </c>
    </row>
    <row r="193" spans="1:48" x14ac:dyDescent="0.3">
      <c r="A193" t="s">
        <v>682</v>
      </c>
      <c r="B193" t="s">
        <v>683</v>
      </c>
      <c r="C193" t="s">
        <v>3113</v>
      </c>
      <c r="D193" t="s">
        <v>684</v>
      </c>
      <c r="E193">
        <v>24982.4270956</v>
      </c>
      <c r="F193">
        <v>1098.5</v>
      </c>
      <c r="G193">
        <v>137.86205932657799</v>
      </c>
      <c r="H193">
        <f>(Table2[[#This Row],[1Y Return vs Nifty]]-AVERAGE(Table2[1Y Return vs Nifty]))/_xlfn.STDEV.P(Table2[1Y Return vs Nifty])</f>
        <v>2.5521330066098127</v>
      </c>
      <c r="I193">
        <v>4.1665521934573704</v>
      </c>
      <c r="J193">
        <f>(Table2[[#This Row],[1M Return vs Nifty]]-AVERAGE(Table2[1M Return vs Nifty]))/_xlfn.STDEV.P(Table2[1M Return vs Nifty])</f>
        <v>0.65534190655893088</v>
      </c>
      <c r="K193">
        <v>16.933197242370699</v>
      </c>
      <c r="L193">
        <f>(Table2[[#This Row],[6M Return vs Nifty]]-AVERAGE(Table2[6M Return vs Nifty]))/_xlfn.STDEV.P(Table2[6M Return vs Nifty])</f>
        <v>0.52277622531748491</v>
      </c>
      <c r="M193">
        <v>1.2239530752018899</v>
      </c>
      <c r="N193">
        <f>(Table2[[#This Row],[1W Return vs Nifty]]-AVERAGE(Table2[1W Return vs Nifty]))/_xlfn.STDEV.P(Table2[1W Return vs Nifty])</f>
        <v>0.57980472167567076</v>
      </c>
      <c r="O193">
        <v>1089.9100000000001</v>
      </c>
      <c r="P193">
        <v>1107.0203820301399</v>
      </c>
      <c r="Q193">
        <v>959.25323794552003</v>
      </c>
      <c r="R193">
        <v>52.3406745625852</v>
      </c>
      <c r="S193" s="1">
        <f>(Table2[[#This Row],[Close Price]]-Table2[[#This Row],[20D EMA]])/Table2[[#This Row],[20D EMA]]</f>
        <v>7.8813847014890387E-3</v>
      </c>
      <c r="T193" s="1">
        <f>(Table2[[#This Row],[Close Price]]-Table2[[#This Row],[50D EMA]])/Table2[[#This Row],[50D EMA]]</f>
        <v>-7.6966803578761228E-3</v>
      </c>
      <c r="U193" s="1">
        <f>(Table2[[#This Row],[Close Price]]-Table2[[#This Row],[200D EMA]])/Table2[[#This Row],[200D EMA]]</f>
        <v>0.14516162838575519</v>
      </c>
      <c r="V193">
        <v>0.86338443028702405</v>
      </c>
      <c r="W193">
        <v>1084.05</v>
      </c>
      <c r="X193">
        <v>1118.3499999999999</v>
      </c>
      <c r="Y193">
        <v>1084.05</v>
      </c>
      <c r="Z193">
        <v>1118.3499999999999</v>
      </c>
      <c r="AA193">
        <v>1033.0999999999999</v>
      </c>
      <c r="AB193">
        <v>1175</v>
      </c>
      <c r="AC193" s="1">
        <f>(Table2[[#This Row],[Close Price]]/Table2[[#This Row],[Day Low]])-1</f>
        <v>1.3329643466629904E-2</v>
      </c>
      <c r="AD193" s="1">
        <f>(Table2[[#This Row],[Day High]]/Table2[[#This Row],[Close Price]])-1</f>
        <v>1.8070095584888479E-2</v>
      </c>
      <c r="AE193" s="1">
        <f>(Table2[[#This Row],[Close Price]]/Table2[[#This Row],[Current Week Low]])-1</f>
        <v>1.3329643466629904E-2</v>
      </c>
      <c r="AF193" s="1">
        <f>(Table2[[#This Row],[Current Week High]]/Table2[[#This Row],[Close Price]])-1</f>
        <v>1.8070095584888479E-2</v>
      </c>
      <c r="AG193" s="1">
        <f>(Table2[[#This Row],[Close Price]]/Table2[[#This Row],[Current Month Low]])-1</f>
        <v>6.3304617171619393E-2</v>
      </c>
      <c r="AH193" s="1">
        <f>(Table2[[#This Row],[Current Month High]]/Table2[[#This Row],[Close Price]])-1</f>
        <v>6.9640418752844768E-2</v>
      </c>
      <c r="AI193">
        <v>31.993627674100999</v>
      </c>
      <c r="AJ193">
        <v>198.50543478260801</v>
      </c>
      <c r="AK193" t="str">
        <f>IF(AND(Table2[[#This Row],[20D EMA]]&gt;Table2[[#This Row],[50D EMA]],Table2[[#This Row],[50D EMA]]&gt;Table2[[#This Row],[200D EMA]]),"Uptrend","Downtrend/NoTrend")</f>
        <v>Downtrend/NoTrend</v>
      </c>
      <c r="AL193">
        <v>-0.02</v>
      </c>
      <c r="AM193" t="s">
        <v>3147</v>
      </c>
      <c r="AN193">
        <v>5.32</v>
      </c>
      <c r="AO193" t="s">
        <v>3148</v>
      </c>
      <c r="AQ193">
        <f>(Table2[[#This Row],[Sharpe Ratio]]-AVERAGE(Table2[Sharpe Ratio]))/_xlfn.STDEV.P(Table2[Sharpe Ratio])</f>
        <v>-0.65767186404931655</v>
      </c>
      <c r="AR1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3">
        <f>_xlfn.RANK.AVG(Table2[[#This Row],[1Y Return vs Nifty Z-Score]],Table2[1Y Return vs Nifty Z-Score])</f>
        <v>22</v>
      </c>
      <c r="AT193">
        <f>_xlfn.RANK.AVG(Table2[[#This Row],[6M Return vs Nifty Z-Score]],Table2[6M Return vs Nifty Z-Score])</f>
        <v>170</v>
      </c>
      <c r="AU193">
        <f>_xlfn.RANK.AVG(Table2[[#This Row],[Sharpe Ratio Z-Score]],Table2[Sharpe Ratio Z-Score])</f>
        <v>532</v>
      </c>
      <c r="AV193">
        <f>(Table2[[#This Row],[Rank 1Y]]+Table2[[#This Row],[Rank 6M]]+Table2[[#This Row],[Rank Sharpe]])/3</f>
        <v>241.33333333333334</v>
      </c>
    </row>
    <row r="194" spans="1:48" x14ac:dyDescent="0.3">
      <c r="A194" t="s">
        <v>348</v>
      </c>
      <c r="B194" t="s">
        <v>349</v>
      </c>
      <c r="C194" t="s">
        <v>3104</v>
      </c>
      <c r="D194" t="s">
        <v>350</v>
      </c>
      <c r="E194">
        <v>67133.755463114998</v>
      </c>
      <c r="F194">
        <v>1854.55</v>
      </c>
      <c r="G194">
        <v>13.851364373445</v>
      </c>
      <c r="H194">
        <f>(Table2[[#This Row],[1Y Return vs Nifty]]-AVERAGE(Table2[1Y Return vs Nifty]))/_xlfn.STDEV.P(Table2[1Y Return vs Nifty])</f>
        <v>-1.9657305218789081E-2</v>
      </c>
      <c r="I194">
        <v>12.8346813742964</v>
      </c>
      <c r="J194">
        <f>(Table2[[#This Row],[1M Return vs Nifty]]-AVERAGE(Table2[1M Return vs Nifty]))/_xlfn.STDEV.P(Table2[1M Return vs Nifty])</f>
        <v>1.6369680312980988</v>
      </c>
      <c r="K194">
        <v>24.951124828356999</v>
      </c>
      <c r="L194">
        <f>(Table2[[#This Row],[6M Return vs Nifty]]-AVERAGE(Table2[6M Return vs Nifty]))/_xlfn.STDEV.P(Table2[6M Return vs Nifty])</f>
        <v>0.80766711983332851</v>
      </c>
      <c r="M194">
        <v>2.8044469755746801</v>
      </c>
      <c r="N194">
        <f>(Table2[[#This Row],[1W Return vs Nifty]]-AVERAGE(Table2[1W Return vs Nifty]))/_xlfn.STDEV.P(Table2[1W Return vs Nifty])</f>
        <v>0.95664953693266364</v>
      </c>
      <c r="O194">
        <v>1820.81</v>
      </c>
      <c r="P194">
        <v>1789.3615273543601</v>
      </c>
      <c r="Q194">
        <v>1641.7186665950601</v>
      </c>
      <c r="R194">
        <v>57.8995916815418</v>
      </c>
      <c r="S194" s="1">
        <f>(Table2[[#This Row],[Close Price]]-Table2[[#This Row],[20D EMA]])/Table2[[#This Row],[20D EMA]]</f>
        <v>1.8530214574832084E-2</v>
      </c>
      <c r="T194" s="1">
        <f>(Table2[[#This Row],[Close Price]]-Table2[[#This Row],[50D EMA]])/Table2[[#This Row],[50D EMA]]</f>
        <v>3.6431135714661049E-2</v>
      </c>
      <c r="U194" s="1">
        <f>(Table2[[#This Row],[Close Price]]-Table2[[#This Row],[200D EMA]])/Table2[[#This Row],[200D EMA]]</f>
        <v>0.12963934548320272</v>
      </c>
      <c r="V194">
        <v>0.73798704399995696</v>
      </c>
      <c r="W194">
        <v>1825.55</v>
      </c>
      <c r="X194">
        <v>1858.95</v>
      </c>
      <c r="Y194">
        <v>1825.55</v>
      </c>
      <c r="Z194">
        <v>1858.95</v>
      </c>
      <c r="AA194">
        <v>1764.7</v>
      </c>
      <c r="AB194">
        <v>1912</v>
      </c>
      <c r="AC194" s="1">
        <f>(Table2[[#This Row],[Close Price]]/Table2[[#This Row],[Day Low]])-1</f>
        <v>1.5885623510722757E-2</v>
      </c>
      <c r="AD194" s="1">
        <f>(Table2[[#This Row],[Day High]]/Table2[[#This Row],[Close Price]])-1</f>
        <v>2.3725432045509365E-3</v>
      </c>
      <c r="AE194" s="1">
        <f>(Table2[[#This Row],[Close Price]]/Table2[[#This Row],[Current Week Low]])-1</f>
        <v>1.5885623510722757E-2</v>
      </c>
      <c r="AF194" s="1">
        <f>(Table2[[#This Row],[Current Week High]]/Table2[[#This Row],[Close Price]])-1</f>
        <v>2.3725432045509365E-3</v>
      </c>
      <c r="AG194" s="1">
        <f>(Table2[[#This Row],[Close Price]]/Table2[[#This Row],[Current Month Low]])-1</f>
        <v>5.0915169717232311E-2</v>
      </c>
      <c r="AH194" s="1">
        <f>(Table2[[#This Row],[Current Month High]]/Table2[[#This Row],[Close Price]])-1</f>
        <v>3.0977865250330305E-2</v>
      </c>
      <c r="AI194">
        <v>7.4222857296918301</v>
      </c>
      <c r="AJ194">
        <v>58.515321167571201</v>
      </c>
      <c r="AK194" t="str">
        <f>IF(AND(Table2[[#This Row],[20D EMA]]&gt;Table2[[#This Row],[50D EMA]],Table2[[#This Row],[50D EMA]]&gt;Table2[[#This Row],[200D EMA]]),"Uptrend","Downtrend/NoTrend")</f>
        <v>Uptrend</v>
      </c>
      <c r="AL194">
        <v>0.08</v>
      </c>
      <c r="AM194" t="s">
        <v>3148</v>
      </c>
      <c r="AN194">
        <v>4.9400000000000004</v>
      </c>
      <c r="AO194" t="s">
        <v>3148</v>
      </c>
      <c r="AP194">
        <v>7.3355287158890004E-2</v>
      </c>
      <c r="AQ194">
        <f>(Table2[[#This Row],[Sharpe Ratio]]-AVERAGE(Table2[Sharpe Ratio]))/_xlfn.STDEV.P(Table2[Sharpe Ratio])</f>
        <v>0.20042735033305206</v>
      </c>
      <c r="AR1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3.5820547331783539</v>
      </c>
      <c r="AS194">
        <f>_xlfn.RANK.AVG(Table2[[#This Row],[1Y Return vs Nifty Z-Score]],Table2[1Y Return vs Nifty Z-Score])</f>
        <v>310</v>
      </c>
      <c r="AT194">
        <f>_xlfn.RANK.AVG(Table2[[#This Row],[6M Return vs Nifty Z-Score]],Table2[6M Return vs Nifty Z-Score])</f>
        <v>120</v>
      </c>
      <c r="AU194">
        <f>_xlfn.RANK.AVG(Table2[[#This Row],[Sharpe Ratio Z-Score]],Table2[Sharpe Ratio Z-Score])</f>
        <v>295</v>
      </c>
      <c r="AV194">
        <f>(Table2[[#This Row],[Rank 1Y]]+Table2[[#This Row],[Rank 6M]]+Table2[[#This Row],[Rank Sharpe]])/3</f>
        <v>241.66666666666666</v>
      </c>
    </row>
    <row r="195" spans="1:48" x14ac:dyDescent="0.3">
      <c r="A195" t="s">
        <v>735</v>
      </c>
      <c r="B195" t="s">
        <v>736</v>
      </c>
      <c r="C195" t="s">
        <v>3103</v>
      </c>
      <c r="D195" t="s">
        <v>635</v>
      </c>
      <c r="E195">
        <v>22493.73022922</v>
      </c>
      <c r="F195">
        <v>1281.55</v>
      </c>
      <c r="G195">
        <v>34.3024459022432</v>
      </c>
      <c r="H195">
        <f>(Table2[[#This Row],[1Y Return vs Nifty]]-AVERAGE(Table2[1Y Return vs Nifty]))/_xlfn.STDEV.P(Table2[1Y Return vs Nifty])</f>
        <v>0.40446654443835134</v>
      </c>
      <c r="I195">
        <v>18.608983110081098</v>
      </c>
      <c r="J195">
        <f>(Table2[[#This Row],[1M Return vs Nifty]]-AVERAGE(Table2[1M Return vs Nifty]))/_xlfn.STDEV.P(Table2[1M Return vs Nifty])</f>
        <v>2.2908813865008106</v>
      </c>
      <c r="K195">
        <v>1.1393928448562201</v>
      </c>
      <c r="L195">
        <f>(Table2[[#This Row],[6M Return vs Nifty]]-AVERAGE(Table2[6M Return vs Nifty]))/_xlfn.STDEV.P(Table2[6M Return vs Nifty])</f>
        <v>-3.8405079248097718E-2</v>
      </c>
      <c r="M195">
        <v>-3.3212306309708102</v>
      </c>
      <c r="N195">
        <f>(Table2[[#This Row],[1W Return vs Nifty]]-AVERAGE(Table2[1W Return vs Nifty]))/_xlfn.STDEV.P(Table2[1W Return vs Nifty])</f>
        <v>-0.5039254424570353</v>
      </c>
      <c r="O195">
        <v>1290.72</v>
      </c>
      <c r="P195">
        <v>1270.65222294303</v>
      </c>
      <c r="Q195">
        <v>1148.2281343816101</v>
      </c>
      <c r="R195">
        <v>46.497311408216099</v>
      </c>
      <c r="S195" s="1">
        <f>(Table2[[#This Row],[Close Price]]-Table2[[#This Row],[20D EMA]])/Table2[[#This Row],[20D EMA]]</f>
        <v>-7.1045617949672063E-3</v>
      </c>
      <c r="T195" s="1">
        <f>(Table2[[#This Row],[Close Price]]-Table2[[#This Row],[50D EMA]])/Table2[[#This Row],[50D EMA]]</f>
        <v>8.5765222459761731E-3</v>
      </c>
      <c r="U195" s="1">
        <f>(Table2[[#This Row],[Close Price]]-Table2[[#This Row],[200D EMA]])/Table2[[#This Row],[200D EMA]]</f>
        <v>0.11611095532874374</v>
      </c>
      <c r="V195">
        <v>2.1523112710317598</v>
      </c>
      <c r="W195">
        <v>1235.05</v>
      </c>
      <c r="X195">
        <v>1300</v>
      </c>
      <c r="Y195">
        <v>1235.05</v>
      </c>
      <c r="Z195">
        <v>1300</v>
      </c>
      <c r="AA195">
        <v>1235</v>
      </c>
      <c r="AB195">
        <v>1459.9</v>
      </c>
      <c r="AC195" s="1">
        <f>(Table2[[#This Row],[Close Price]]/Table2[[#This Row],[Day Low]])-1</f>
        <v>3.7650297558803336E-2</v>
      </c>
      <c r="AD195" s="1">
        <f>(Table2[[#This Row],[Day High]]/Table2[[#This Row],[Close Price]])-1</f>
        <v>1.4396629081971035E-2</v>
      </c>
      <c r="AE195" s="1">
        <f>(Table2[[#This Row],[Close Price]]/Table2[[#This Row],[Current Week Low]])-1</f>
        <v>3.7650297558803336E-2</v>
      </c>
      <c r="AF195" s="1">
        <f>(Table2[[#This Row],[Current Week High]]/Table2[[#This Row],[Close Price]])-1</f>
        <v>1.4396629081971035E-2</v>
      </c>
      <c r="AG195" s="1">
        <f>(Table2[[#This Row],[Close Price]]/Table2[[#This Row],[Current Month Low]])-1</f>
        <v>3.7692307692307692E-2</v>
      </c>
      <c r="AH195" s="1">
        <f>(Table2[[#This Row],[Current Month High]]/Table2[[#This Row],[Close Price]])-1</f>
        <v>0.13916741445905356</v>
      </c>
      <c r="AI195">
        <v>16.655612344426601</v>
      </c>
      <c r="AJ195">
        <v>96.783109404990398</v>
      </c>
      <c r="AK195" t="str">
        <f>IF(AND(Table2[[#This Row],[20D EMA]]&gt;Table2[[#This Row],[50D EMA]],Table2[[#This Row],[50D EMA]]&gt;Table2[[#This Row],[200D EMA]]),"Uptrend","Downtrend/NoTrend")</f>
        <v>Uptrend</v>
      </c>
      <c r="AL195">
        <v>0</v>
      </c>
      <c r="AM195" t="s">
        <v>3149</v>
      </c>
      <c r="AN195">
        <v>2.2599999999999998</v>
      </c>
      <c r="AO195" t="s">
        <v>3148</v>
      </c>
      <c r="AP195">
        <v>0.102767779541757</v>
      </c>
      <c r="AQ195">
        <f>(Table2[[#This Row],[Sharpe Ratio]]-AVERAGE(Table2[Sharpe Ratio]))/_xlfn.STDEV.P(Table2[Sharpe Ratio])</f>
        <v>0.54449030181598213</v>
      </c>
      <c r="AR1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2.6975077110500107</v>
      </c>
      <c r="AS195">
        <f>_xlfn.RANK.AVG(Table2[[#This Row],[1Y Return vs Nifty Z-Score]],Table2[1Y Return vs Nifty Z-Score])</f>
        <v>187</v>
      </c>
      <c r="AT195">
        <f>_xlfn.RANK.AVG(Table2[[#This Row],[6M Return vs Nifty Z-Score]],Table2[6M Return vs Nifty Z-Score])</f>
        <v>325</v>
      </c>
      <c r="AU195">
        <f>_xlfn.RANK.AVG(Table2[[#This Row],[Sharpe Ratio Z-Score]],Table2[Sharpe Ratio Z-Score])</f>
        <v>213</v>
      </c>
      <c r="AV195">
        <f>(Table2[[#This Row],[Rank 1Y]]+Table2[[#This Row],[Rank 6M]]+Table2[[#This Row],[Rank Sharpe]])/3</f>
        <v>241.66666666666666</v>
      </c>
    </row>
    <row r="196" spans="1:48" x14ac:dyDescent="0.3">
      <c r="A196" t="s">
        <v>1497</v>
      </c>
      <c r="B196" t="s">
        <v>1498</v>
      </c>
      <c r="C196" t="s">
        <v>3106</v>
      </c>
      <c r="D196" t="s">
        <v>253</v>
      </c>
      <c r="E196">
        <v>6510.0573647649999</v>
      </c>
      <c r="F196">
        <v>467.05</v>
      </c>
      <c r="G196">
        <v>13.9899515839325</v>
      </c>
      <c r="H196">
        <f>(Table2[[#This Row],[1Y Return vs Nifty]]-AVERAGE(Table2[1Y Return vs Nifty]))/_xlfn.STDEV.P(Table2[1Y Return vs Nifty])</f>
        <v>-1.6783220484324807E-2</v>
      </c>
      <c r="I196">
        <v>14.6173147871701</v>
      </c>
      <c r="J196">
        <f>(Table2[[#This Row],[1M Return vs Nifty]]-AVERAGE(Table2[1M Return vs Nifty]))/_xlfn.STDEV.P(Table2[1M Return vs Nifty])</f>
        <v>1.8388431409558887</v>
      </c>
      <c r="K196">
        <v>26.262867157586602</v>
      </c>
      <c r="L196">
        <f>(Table2[[#This Row],[6M Return vs Nifty]]-AVERAGE(Table2[6M Return vs Nifty]))/_xlfn.STDEV.P(Table2[6M Return vs Nifty])</f>
        <v>0.85427560332745178</v>
      </c>
      <c r="M196">
        <v>2.8690934075982302</v>
      </c>
      <c r="N196">
        <f>(Table2[[#This Row],[1W Return vs Nifty]]-AVERAGE(Table2[1W Return vs Nifty]))/_xlfn.STDEV.P(Table2[1W Return vs Nifty])</f>
        <v>0.97206349881330878</v>
      </c>
      <c r="O196">
        <v>455.27</v>
      </c>
      <c r="P196">
        <v>435.37128667843001</v>
      </c>
      <c r="Q196">
        <v>390.920800115399</v>
      </c>
      <c r="R196">
        <v>59.223833043471799</v>
      </c>
      <c r="S196" s="1">
        <f>(Table2[[#This Row],[Close Price]]-Table2[[#This Row],[20D EMA]])/Table2[[#This Row],[20D EMA]]</f>
        <v>2.5874755639510687E-2</v>
      </c>
      <c r="T196" s="1">
        <f>(Table2[[#This Row],[Close Price]]-Table2[[#This Row],[50D EMA]])/Table2[[#This Row],[50D EMA]]</f>
        <v>7.276252314031964E-2</v>
      </c>
      <c r="U196" s="1">
        <f>(Table2[[#This Row],[Close Price]]-Table2[[#This Row],[200D EMA]])/Table2[[#This Row],[200D EMA]]</f>
        <v>0.19474328268572003</v>
      </c>
      <c r="V196">
        <v>0.98575907643296101</v>
      </c>
      <c r="W196">
        <v>461.3</v>
      </c>
      <c r="X196">
        <v>473.95</v>
      </c>
      <c r="Y196">
        <v>461.3</v>
      </c>
      <c r="Z196">
        <v>473.95</v>
      </c>
      <c r="AA196">
        <v>440.25</v>
      </c>
      <c r="AB196">
        <v>519.5</v>
      </c>
      <c r="AC196" s="1">
        <f>(Table2[[#This Row],[Close Price]]/Table2[[#This Row],[Day Low]])-1</f>
        <v>1.2464773466290824E-2</v>
      </c>
      <c r="AD196" s="1">
        <f>(Table2[[#This Row],[Day High]]/Table2[[#This Row],[Close Price]])-1</f>
        <v>1.4773578845947988E-2</v>
      </c>
      <c r="AE196" s="1">
        <f>(Table2[[#This Row],[Close Price]]/Table2[[#This Row],[Current Week Low]])-1</f>
        <v>1.2464773466290824E-2</v>
      </c>
      <c r="AF196" s="1">
        <f>(Table2[[#This Row],[Current Week High]]/Table2[[#This Row],[Close Price]])-1</f>
        <v>1.4773578845947988E-2</v>
      </c>
      <c r="AG196" s="1">
        <f>(Table2[[#This Row],[Close Price]]/Table2[[#This Row],[Current Month Low]])-1</f>
        <v>6.0874503123225399E-2</v>
      </c>
      <c r="AH196" s="1">
        <f>(Table2[[#This Row],[Current Month High]]/Table2[[#This Row],[Close Price]])-1</f>
        <v>0.11230061021303928</v>
      </c>
      <c r="AI196">
        <v>11.2300610213039</v>
      </c>
      <c r="AJ196">
        <v>48.742038216560502</v>
      </c>
      <c r="AK196" t="str">
        <f>IF(AND(Table2[[#This Row],[20D EMA]]&gt;Table2[[#This Row],[50D EMA]],Table2[[#This Row],[50D EMA]]&gt;Table2[[#This Row],[200D EMA]]),"Uptrend","Downtrend/NoTrend")</f>
        <v>Uptrend</v>
      </c>
      <c r="AL196">
        <v>0.3</v>
      </c>
      <c r="AM196" t="s">
        <v>3148</v>
      </c>
      <c r="AN196">
        <v>4.49</v>
      </c>
      <c r="AO196" t="s">
        <v>3148</v>
      </c>
      <c r="AP196">
        <v>6.9672331803272994E-2</v>
      </c>
      <c r="AQ196">
        <f>(Table2[[#This Row],[Sharpe Ratio]]-AVERAGE(Table2[Sharpe Ratio]))/_xlfn.STDEV.P(Table2[Sharpe Ratio])</f>
        <v>0.15734468758762665</v>
      </c>
      <c r="AR1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3.8057437101999509</v>
      </c>
      <c r="AS196">
        <f>_xlfn.RANK.AVG(Table2[[#This Row],[1Y Return vs Nifty Z-Score]],Table2[1Y Return vs Nifty Z-Score])</f>
        <v>309</v>
      </c>
      <c r="AT196">
        <f>_xlfn.RANK.AVG(Table2[[#This Row],[6M Return vs Nifty Z-Score]],Table2[6M Return vs Nifty Z-Score])</f>
        <v>113</v>
      </c>
      <c r="AU196">
        <f>_xlfn.RANK.AVG(Table2[[#This Row],[Sharpe Ratio Z-Score]],Table2[Sharpe Ratio Z-Score])</f>
        <v>304</v>
      </c>
      <c r="AV196">
        <f>(Table2[[#This Row],[Rank 1Y]]+Table2[[#This Row],[Rank 6M]]+Table2[[#This Row],[Rank Sharpe]])/3</f>
        <v>242</v>
      </c>
    </row>
    <row r="197" spans="1:48" x14ac:dyDescent="0.3">
      <c r="A197" t="s">
        <v>502</v>
      </c>
      <c r="B197" t="s">
        <v>503</v>
      </c>
      <c r="C197" t="s">
        <v>3102</v>
      </c>
      <c r="D197" t="s">
        <v>144</v>
      </c>
      <c r="E197">
        <v>40768.693500000001</v>
      </c>
      <c r="F197">
        <v>203.65</v>
      </c>
      <c r="G197">
        <v>126.331222568429</v>
      </c>
      <c r="H197">
        <f>(Table2[[#This Row],[1Y Return vs Nifty]]-AVERAGE(Table2[1Y Return vs Nifty]))/_xlfn.STDEV.P(Table2[1Y Return vs Nifty])</f>
        <v>2.3130012585529851</v>
      </c>
      <c r="I197">
        <v>-0.28461924159108598</v>
      </c>
      <c r="J197">
        <f>(Table2[[#This Row],[1M Return vs Nifty]]-AVERAGE(Table2[1M Return vs Nifty]))/_xlfn.STDEV.P(Table2[1M Return vs Nifty])</f>
        <v>0.15126702774945722</v>
      </c>
      <c r="K197">
        <v>-21.629682703592501</v>
      </c>
      <c r="L197">
        <f>(Table2[[#This Row],[6M Return vs Nifty]]-AVERAGE(Table2[6M Return vs Nifty]))/_xlfn.STDEV.P(Table2[6M Return vs Nifty])</f>
        <v>-0.8474298840659672</v>
      </c>
      <c r="M197">
        <v>-3.7794130615173702</v>
      </c>
      <c r="N197">
        <f>(Table2[[#This Row],[1W Return vs Nifty]]-AVERAGE(Table2[1W Return vs Nifty]))/_xlfn.STDEV.P(Table2[1W Return vs Nifty])</f>
        <v>-0.61317209842488951</v>
      </c>
      <c r="O197">
        <v>214.33</v>
      </c>
      <c r="P197">
        <v>228.292061599584</v>
      </c>
      <c r="Q197">
        <v>223.534023378684</v>
      </c>
      <c r="R197">
        <v>33.892186437579802</v>
      </c>
      <c r="S197" s="1">
        <f>(Table2[[#This Row],[Close Price]]-Table2[[#This Row],[20D EMA]])/Table2[[#This Row],[20D EMA]]</f>
        <v>-4.9829701861615297E-2</v>
      </c>
      <c r="T197" s="1">
        <f>(Table2[[#This Row],[Close Price]]-Table2[[#This Row],[50D EMA]])/Table2[[#This Row],[50D EMA]]</f>
        <v>-0.10794094821748677</v>
      </c>
      <c r="U197" s="1">
        <f>(Table2[[#This Row],[Close Price]]-Table2[[#This Row],[200D EMA]])/Table2[[#This Row],[200D EMA]]</f>
        <v>-8.8953006249965411E-2</v>
      </c>
      <c r="V197">
        <v>0.51457996322097699</v>
      </c>
      <c r="W197">
        <v>198.01</v>
      </c>
      <c r="X197">
        <v>206.74</v>
      </c>
      <c r="Y197">
        <v>198.01</v>
      </c>
      <c r="Z197">
        <v>206.74</v>
      </c>
      <c r="AA197">
        <v>198.01</v>
      </c>
      <c r="AB197">
        <v>231.74</v>
      </c>
      <c r="AC197" s="1">
        <f>(Table2[[#This Row],[Close Price]]/Table2[[#This Row],[Day Low]])-1</f>
        <v>2.8483409928791614E-2</v>
      </c>
      <c r="AD197" s="1">
        <f>(Table2[[#This Row],[Day High]]/Table2[[#This Row],[Close Price]])-1</f>
        <v>1.5173091087650414E-2</v>
      </c>
      <c r="AE197" s="1">
        <f>(Table2[[#This Row],[Close Price]]/Table2[[#This Row],[Current Week Low]])-1</f>
        <v>2.8483409928791614E-2</v>
      </c>
      <c r="AF197" s="1">
        <f>(Table2[[#This Row],[Current Week High]]/Table2[[#This Row],[Close Price]])-1</f>
        <v>1.5173091087650414E-2</v>
      </c>
      <c r="AG197" s="1">
        <f>(Table2[[#This Row],[Close Price]]/Table2[[#This Row],[Current Month Low]])-1</f>
        <v>2.8483409928791614E-2</v>
      </c>
      <c r="AH197" s="1">
        <f>(Table2[[#This Row],[Current Month High]]/Table2[[#This Row],[Close Price]])-1</f>
        <v>0.13793272771912601</v>
      </c>
      <c r="AI197">
        <v>73.680333906211601</v>
      </c>
      <c r="AJ197">
        <v>150.80049261083701</v>
      </c>
      <c r="AK197" t="str">
        <f>IF(AND(Table2[[#This Row],[20D EMA]]&gt;Table2[[#This Row],[50D EMA]],Table2[[#This Row],[50D EMA]]&gt;Table2[[#This Row],[200D EMA]]),"Uptrend","Downtrend/NoTrend")</f>
        <v>Downtrend/NoTrend</v>
      </c>
      <c r="AL197">
        <v>-0.3</v>
      </c>
      <c r="AM197" t="s">
        <v>3147</v>
      </c>
      <c r="AN197">
        <v>-5.97</v>
      </c>
      <c r="AO197" t="s">
        <v>3147</v>
      </c>
      <c r="AP197">
        <v>0.15947753076177801</v>
      </c>
      <c r="AQ197">
        <f>(Table2[[#This Row],[Sharpe Ratio]]-AVERAGE(Table2[Sharpe Ratio]))/_xlfn.STDEV.P(Table2[Sharpe Ratio])</f>
        <v>1.2078725180741612</v>
      </c>
      <c r="AR1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7">
        <f>_xlfn.RANK.AVG(Table2[[#This Row],[1Y Return vs Nifty Z-Score]],Table2[1Y Return vs Nifty Z-Score])</f>
        <v>27</v>
      </c>
      <c r="AT197">
        <f>_xlfn.RANK.AVG(Table2[[#This Row],[6M Return vs Nifty Z-Score]],Table2[6M Return vs Nifty Z-Score])</f>
        <v>621</v>
      </c>
      <c r="AU197">
        <f>_xlfn.RANK.AVG(Table2[[#This Row],[Sharpe Ratio Z-Score]],Table2[Sharpe Ratio Z-Score])</f>
        <v>79</v>
      </c>
      <c r="AV197">
        <f>(Table2[[#This Row],[Rank 1Y]]+Table2[[#This Row],[Rank 6M]]+Table2[[#This Row],[Rank Sharpe]])/3</f>
        <v>242.33333333333334</v>
      </c>
    </row>
    <row r="198" spans="1:48" x14ac:dyDescent="0.3">
      <c r="A198" t="s">
        <v>786</v>
      </c>
      <c r="B198" t="s">
        <v>787</v>
      </c>
      <c r="C198" t="s">
        <v>3113</v>
      </c>
      <c r="D198" t="s">
        <v>472</v>
      </c>
      <c r="E198">
        <v>19329.86994131</v>
      </c>
      <c r="F198">
        <v>303.64999999999998</v>
      </c>
      <c r="G198">
        <v>5.7805462795112703</v>
      </c>
      <c r="H198">
        <f>(Table2[[#This Row],[1Y Return vs Nifty]]-AVERAGE(Table2[1Y Return vs Nifty]))/_xlfn.STDEV.P(Table2[1Y Return vs Nifty])</f>
        <v>-0.18703360925735746</v>
      </c>
      <c r="I198">
        <v>-13.322153302407999</v>
      </c>
      <c r="J198">
        <f>(Table2[[#This Row],[1M Return vs Nifty]]-AVERAGE(Table2[1M Return vs Nifty]))/_xlfn.STDEV.P(Table2[1M Return vs Nifty])</f>
        <v>-1.3251742860884423</v>
      </c>
      <c r="K198">
        <v>2.5188420217541401</v>
      </c>
      <c r="L198">
        <f>(Table2[[#This Row],[6M Return vs Nifty]]-AVERAGE(Table2[6M Return vs Nifty]))/_xlfn.STDEV.P(Table2[6M Return vs Nifty])</f>
        <v>1.0609146152548612E-2</v>
      </c>
      <c r="M198">
        <v>-1.65202132346532</v>
      </c>
      <c r="N198">
        <f>(Table2[[#This Row],[1W Return vs Nifty]]-AVERAGE(Table2[1W Return vs Nifty]))/_xlfn.STDEV.P(Table2[1W Return vs Nifty])</f>
        <v>-0.10592778301412978</v>
      </c>
      <c r="O198">
        <v>315.7</v>
      </c>
      <c r="P198">
        <v>327.40151328104599</v>
      </c>
      <c r="Q198">
        <v>291.59057929552802</v>
      </c>
      <c r="R198">
        <v>43.354546782005599</v>
      </c>
      <c r="S198" s="1">
        <f>(Table2[[#This Row],[Close Price]]-Table2[[#This Row],[20D EMA]])/Table2[[#This Row],[20D EMA]]</f>
        <v>-3.8169147925245527E-2</v>
      </c>
      <c r="T198" s="1">
        <f>(Table2[[#This Row],[Close Price]]-Table2[[#This Row],[50D EMA]])/Table2[[#This Row],[50D EMA]]</f>
        <v>-7.2545520767515165E-2</v>
      </c>
      <c r="U198" s="1">
        <f>(Table2[[#This Row],[Close Price]]-Table2[[#This Row],[200D EMA]])/Table2[[#This Row],[200D EMA]]</f>
        <v>4.1357374211495698E-2</v>
      </c>
      <c r="V198">
        <v>0.64248132517429701</v>
      </c>
      <c r="W198">
        <v>295.25</v>
      </c>
      <c r="X198">
        <v>308.45</v>
      </c>
      <c r="Y198">
        <v>295.25</v>
      </c>
      <c r="Z198">
        <v>308.45</v>
      </c>
      <c r="AA198">
        <v>287.5</v>
      </c>
      <c r="AB198">
        <v>337.8</v>
      </c>
      <c r="AC198" s="1">
        <f>(Table2[[#This Row],[Close Price]]/Table2[[#This Row],[Day Low]])-1</f>
        <v>2.8450465707027917E-2</v>
      </c>
      <c r="AD198" s="1">
        <f>(Table2[[#This Row],[Day High]]/Table2[[#This Row],[Close Price]])-1</f>
        <v>1.5807673308084969E-2</v>
      </c>
      <c r="AE198" s="1">
        <f>(Table2[[#This Row],[Close Price]]/Table2[[#This Row],[Current Week Low]])-1</f>
        <v>2.8450465707027917E-2</v>
      </c>
      <c r="AF198" s="1">
        <f>(Table2[[#This Row],[Current Week High]]/Table2[[#This Row],[Close Price]])-1</f>
        <v>1.5807673308084969E-2</v>
      </c>
      <c r="AG198" s="1">
        <f>(Table2[[#This Row],[Close Price]]/Table2[[#This Row],[Current Month Low]])-1</f>
        <v>5.6173913043478185E-2</v>
      </c>
      <c r="AH198" s="1">
        <f>(Table2[[#This Row],[Current Month High]]/Table2[[#This Row],[Close Price]])-1</f>
        <v>0.1124650090564796</v>
      </c>
      <c r="AI198">
        <v>26.411987485591901</v>
      </c>
      <c r="AJ198">
        <v>59.8368206342939</v>
      </c>
      <c r="AK198" t="str">
        <f>IF(AND(Table2[[#This Row],[20D EMA]]&gt;Table2[[#This Row],[50D EMA]],Table2[[#This Row],[50D EMA]]&gt;Table2[[#This Row],[200D EMA]]),"Uptrend","Downtrend/NoTrend")</f>
        <v>Downtrend/NoTrend</v>
      </c>
      <c r="AL198">
        <v>-0.06</v>
      </c>
      <c r="AM198" t="s">
        <v>3147</v>
      </c>
      <c r="AN198">
        <v>-3.23</v>
      </c>
      <c r="AO198" t="s">
        <v>3147</v>
      </c>
      <c r="AP198">
        <v>0.18016839466991499</v>
      </c>
      <c r="AQ198">
        <f>(Table2[[#This Row],[Sharpe Ratio]]-AVERAGE(Table2[Sharpe Ratio]))/_xlfn.STDEV.P(Table2[Sharpe Ratio])</f>
        <v>1.4499111597607153</v>
      </c>
      <c r="AR1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8">
        <f>_xlfn.RANK.AVG(Table2[[#This Row],[1Y Return vs Nifty Z-Score]],Table2[1Y Return vs Nifty Z-Score])</f>
        <v>370</v>
      </c>
      <c r="AT198">
        <f>_xlfn.RANK.AVG(Table2[[#This Row],[6M Return vs Nifty Z-Score]],Table2[6M Return vs Nifty Z-Score])</f>
        <v>308</v>
      </c>
      <c r="AU198">
        <f>_xlfn.RANK.AVG(Table2[[#This Row],[Sharpe Ratio Z-Score]],Table2[Sharpe Ratio Z-Score])</f>
        <v>51</v>
      </c>
      <c r="AV198">
        <f>(Table2[[#This Row],[Rank 1Y]]+Table2[[#This Row],[Rank 6M]]+Table2[[#This Row],[Rank Sharpe]])/3</f>
        <v>243</v>
      </c>
    </row>
    <row r="199" spans="1:48" x14ac:dyDescent="0.3">
      <c r="A199" t="s">
        <v>1988</v>
      </c>
      <c r="B199" t="s">
        <v>1989</v>
      </c>
      <c r="C199" t="s">
        <v>3116</v>
      </c>
      <c r="D199" t="s">
        <v>292</v>
      </c>
      <c r="E199">
        <v>3265.1571468000002</v>
      </c>
      <c r="F199">
        <v>318.89999999999998</v>
      </c>
      <c r="G199">
        <v>49.067537542585001</v>
      </c>
      <c r="H199">
        <f>(Table2[[#This Row],[1Y Return vs Nifty]]-AVERAGE(Table2[1Y Return vs Nifty]))/_xlfn.STDEV.P(Table2[1Y Return vs Nifty])</f>
        <v>0.71067174430634206</v>
      </c>
      <c r="I199">
        <v>7.7118127315579903</v>
      </c>
      <c r="J199">
        <f>(Table2[[#This Row],[1M Return vs Nifty]]-AVERAGE(Table2[1M Return vs Nifty]))/_xlfn.STDEV.P(Table2[1M Return vs Nifty])</f>
        <v>1.0568265049771506</v>
      </c>
      <c r="K199">
        <v>15.678620583331799</v>
      </c>
      <c r="L199">
        <f>(Table2[[#This Row],[6M Return vs Nifty]]-AVERAGE(Table2[6M Return vs Nifty]))/_xlfn.STDEV.P(Table2[6M Return vs Nifty])</f>
        <v>0.47819893738375707</v>
      </c>
      <c r="M199">
        <v>-1.0053941973207701</v>
      </c>
      <c r="N199">
        <f>(Table2[[#This Row],[1W Return vs Nifty]]-AVERAGE(Table2[1W Return vs Nifty]))/_xlfn.STDEV.P(Table2[1W Return vs Nifty])</f>
        <v>4.8250654393712733E-2</v>
      </c>
      <c r="O199">
        <v>315.35000000000002</v>
      </c>
      <c r="P199">
        <v>316.81014772476198</v>
      </c>
      <c r="Q199">
        <v>291.95611345087701</v>
      </c>
      <c r="R199">
        <v>53.458976438073897</v>
      </c>
      <c r="S199" s="1">
        <f>(Table2[[#This Row],[Close Price]]-Table2[[#This Row],[20D EMA]])/Table2[[#This Row],[20D EMA]]</f>
        <v>1.1257333121927872E-2</v>
      </c>
      <c r="T199" s="1">
        <f>(Table2[[#This Row],[Close Price]]-Table2[[#This Row],[50D EMA]])/Table2[[#This Row],[50D EMA]]</f>
        <v>6.5965446190619555E-3</v>
      </c>
      <c r="U199" s="1">
        <f>(Table2[[#This Row],[Close Price]]-Table2[[#This Row],[200D EMA]])/Table2[[#This Row],[200D EMA]]</f>
        <v>9.2287454544624226E-2</v>
      </c>
      <c r="V199">
        <v>1.18634961449034</v>
      </c>
      <c r="W199">
        <v>313</v>
      </c>
      <c r="X199">
        <v>326</v>
      </c>
      <c r="Y199">
        <v>313</v>
      </c>
      <c r="Z199">
        <v>326</v>
      </c>
      <c r="AA199">
        <v>301</v>
      </c>
      <c r="AB199">
        <v>343.7</v>
      </c>
      <c r="AC199" s="1">
        <f>(Table2[[#This Row],[Close Price]]/Table2[[#This Row],[Day Low]])-1</f>
        <v>1.8849840255590999E-2</v>
      </c>
      <c r="AD199" s="1">
        <f>(Table2[[#This Row],[Day High]]/Table2[[#This Row],[Close Price]])-1</f>
        <v>2.226403261210419E-2</v>
      </c>
      <c r="AE199" s="1">
        <f>(Table2[[#This Row],[Close Price]]/Table2[[#This Row],[Current Week Low]])-1</f>
        <v>1.8849840255590999E-2</v>
      </c>
      <c r="AF199" s="1">
        <f>(Table2[[#This Row],[Current Week High]]/Table2[[#This Row],[Close Price]])-1</f>
        <v>2.226403261210419E-2</v>
      </c>
      <c r="AG199" s="1">
        <f>(Table2[[#This Row],[Close Price]]/Table2[[#This Row],[Current Month Low]])-1</f>
        <v>5.9468438538205826E-2</v>
      </c>
      <c r="AH199" s="1">
        <f>(Table2[[#This Row],[Current Month High]]/Table2[[#This Row],[Close Price]])-1</f>
        <v>7.7767325180307267E-2</v>
      </c>
      <c r="AI199">
        <v>13.781749764816499</v>
      </c>
      <c r="AJ199">
        <v>68.6855329277968</v>
      </c>
      <c r="AK199" t="str">
        <f>IF(AND(Table2[[#This Row],[20D EMA]]&gt;Table2[[#This Row],[50D EMA]],Table2[[#This Row],[50D EMA]]&gt;Table2[[#This Row],[200D EMA]]),"Uptrend","Downtrend/NoTrend")</f>
        <v>Downtrend/NoTrend</v>
      </c>
      <c r="AL199">
        <v>0.06</v>
      </c>
      <c r="AM199" t="s">
        <v>3148</v>
      </c>
      <c r="AN199">
        <v>5.46</v>
      </c>
      <c r="AO199" t="s">
        <v>3148</v>
      </c>
      <c r="AP199">
        <v>2.8973754425345E-2</v>
      </c>
      <c r="AQ199">
        <f>(Table2[[#This Row],[Sharpe Ratio]]-AVERAGE(Table2[Sharpe Ratio]))/_xlfn.STDEV.P(Table2[Sharpe Ratio])</f>
        <v>-0.31874120379242837</v>
      </c>
      <c r="AR1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9">
        <f>_xlfn.RANK.AVG(Table2[[#This Row],[1Y Return vs Nifty Z-Score]],Table2[1Y Return vs Nifty Z-Score])</f>
        <v>131</v>
      </c>
      <c r="AT199">
        <f>_xlfn.RANK.AVG(Table2[[#This Row],[6M Return vs Nifty Z-Score]],Table2[6M Return vs Nifty Z-Score])</f>
        <v>180</v>
      </c>
      <c r="AU199">
        <f>_xlfn.RANK.AVG(Table2[[#This Row],[Sharpe Ratio Z-Score]],Table2[Sharpe Ratio Z-Score])</f>
        <v>427</v>
      </c>
      <c r="AV199">
        <f>(Table2[[#This Row],[Rank 1Y]]+Table2[[#This Row],[Rank 6M]]+Table2[[#This Row],[Rank Sharpe]])/3</f>
        <v>246</v>
      </c>
    </row>
    <row r="200" spans="1:48" x14ac:dyDescent="0.3">
      <c r="A200" t="s">
        <v>412</v>
      </c>
      <c r="B200" t="s">
        <v>413</v>
      </c>
      <c r="C200" t="s">
        <v>3116</v>
      </c>
      <c r="D200" t="s">
        <v>414</v>
      </c>
      <c r="E200">
        <v>52665.18796386</v>
      </c>
      <c r="F200">
        <v>813.9</v>
      </c>
      <c r="G200">
        <v>-4.3274177736314599</v>
      </c>
      <c r="H200">
        <f>(Table2[[#This Row],[1Y Return vs Nifty]]-AVERAGE(Table2[1Y Return vs Nifty]))/_xlfn.STDEV.P(Table2[1Y Return vs Nifty])</f>
        <v>-0.39665717466039518</v>
      </c>
      <c r="I200">
        <v>-3.4044961026553802</v>
      </c>
      <c r="J200">
        <f>(Table2[[#This Row],[1M Return vs Nifty]]-AVERAGE(Table2[1M Return vs Nifty]))/_xlfn.STDEV.P(Table2[1M Return vs Nifty])</f>
        <v>-0.20204480793011939</v>
      </c>
      <c r="K200">
        <v>13.348783665014601</v>
      </c>
      <c r="L200">
        <f>(Table2[[#This Row],[6M Return vs Nifty]]-AVERAGE(Table2[6M Return vs Nifty]))/_xlfn.STDEV.P(Table2[6M Return vs Nifty])</f>
        <v>0.39541578467787314</v>
      </c>
      <c r="M200">
        <v>-4.3763885255593298</v>
      </c>
      <c r="N200">
        <f>(Table2[[#This Row],[1W Return vs Nifty]]-AVERAGE(Table2[1W Return vs Nifty]))/_xlfn.STDEV.P(Table2[1W Return vs Nifty])</f>
        <v>-0.75551184956647077</v>
      </c>
      <c r="O200">
        <v>858.79</v>
      </c>
      <c r="P200">
        <v>893.15283541713802</v>
      </c>
      <c r="Q200">
        <v>844.794991411007</v>
      </c>
      <c r="R200">
        <v>31.8385568560237</v>
      </c>
      <c r="S200" s="1">
        <f>(Table2[[#This Row],[Close Price]]-Table2[[#This Row],[20D EMA]])/Table2[[#This Row],[20D EMA]]</f>
        <v>-5.2271218807857553E-2</v>
      </c>
      <c r="T200" s="1">
        <f>(Table2[[#This Row],[Close Price]]-Table2[[#This Row],[50D EMA]])/Table2[[#This Row],[50D EMA]]</f>
        <v>-8.8733789195355128E-2</v>
      </c>
      <c r="U200" s="1">
        <f>(Table2[[#This Row],[Close Price]]-Table2[[#This Row],[200D EMA]])/Table2[[#This Row],[200D EMA]]</f>
        <v>-3.6570992637403189E-2</v>
      </c>
      <c r="V200">
        <v>0.53266626001821404</v>
      </c>
      <c r="W200">
        <v>805.8</v>
      </c>
      <c r="X200">
        <v>825.9</v>
      </c>
      <c r="Y200">
        <v>805.8</v>
      </c>
      <c r="Z200">
        <v>825.9</v>
      </c>
      <c r="AA200">
        <v>805.8</v>
      </c>
      <c r="AB200">
        <v>937.95</v>
      </c>
      <c r="AC200" s="1">
        <f>(Table2[[#This Row],[Close Price]]/Table2[[#This Row],[Day Low]])-1</f>
        <v>1.0052122114668771E-2</v>
      </c>
      <c r="AD200" s="1">
        <f>(Table2[[#This Row],[Day High]]/Table2[[#This Row],[Close Price]])-1</f>
        <v>1.4743826022852957E-2</v>
      </c>
      <c r="AE200" s="1">
        <f>(Table2[[#This Row],[Close Price]]/Table2[[#This Row],[Current Week Low]])-1</f>
        <v>1.0052122114668771E-2</v>
      </c>
      <c r="AF200" s="1">
        <f>(Table2[[#This Row],[Current Week High]]/Table2[[#This Row],[Close Price]])-1</f>
        <v>1.4743826022852957E-2</v>
      </c>
      <c r="AG200" s="1">
        <f>(Table2[[#This Row],[Close Price]]/Table2[[#This Row],[Current Month Low]])-1</f>
        <v>1.0052122114668771E-2</v>
      </c>
      <c r="AH200" s="1">
        <f>(Table2[[#This Row],[Current Month High]]/Table2[[#This Row],[Close Price]])-1</f>
        <v>0.15241430151124225</v>
      </c>
      <c r="AI200">
        <v>45.841012409386899</v>
      </c>
      <c r="AJ200">
        <v>42.141110723017803</v>
      </c>
      <c r="AK200" t="str">
        <f>IF(AND(Table2[[#This Row],[20D EMA]]&gt;Table2[[#This Row],[50D EMA]],Table2[[#This Row],[50D EMA]]&gt;Table2[[#This Row],[200D EMA]]),"Uptrend","Downtrend/NoTrend")</f>
        <v>Downtrend/NoTrend</v>
      </c>
      <c r="AL200">
        <v>-0.05</v>
      </c>
      <c r="AM200" t="s">
        <v>3147</v>
      </c>
      <c r="AN200">
        <v>-5.72</v>
      </c>
      <c r="AO200" t="s">
        <v>3147</v>
      </c>
      <c r="AP200">
        <v>0.14801042929595101</v>
      </c>
      <c r="AQ200">
        <f>(Table2[[#This Row],[Sharpe Ratio]]-AVERAGE(Table2[Sharpe Ratio]))/_xlfn.STDEV.P(Table2[Sharpe Ratio])</f>
        <v>1.0737320744854737</v>
      </c>
      <c r="AR2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0">
        <f>_xlfn.RANK.AVG(Table2[[#This Row],[1Y Return vs Nifty Z-Score]],Table2[1Y Return vs Nifty Z-Score])</f>
        <v>446</v>
      </c>
      <c r="AT200">
        <f>_xlfn.RANK.AVG(Table2[[#This Row],[6M Return vs Nifty Z-Score]],Table2[6M Return vs Nifty Z-Score])</f>
        <v>197</v>
      </c>
      <c r="AU200">
        <f>_xlfn.RANK.AVG(Table2[[#This Row],[Sharpe Ratio Z-Score]],Table2[Sharpe Ratio Z-Score])</f>
        <v>99</v>
      </c>
      <c r="AV200">
        <f>(Table2[[#This Row],[Rank 1Y]]+Table2[[#This Row],[Rank 6M]]+Table2[[#This Row],[Rank Sharpe]])/3</f>
        <v>247.33333333333334</v>
      </c>
    </row>
    <row r="201" spans="1:48" x14ac:dyDescent="0.3">
      <c r="A201" t="s">
        <v>1450</v>
      </c>
      <c r="B201" t="s">
        <v>1451</v>
      </c>
      <c r="C201" t="s">
        <v>3104</v>
      </c>
      <c r="D201" t="s">
        <v>123</v>
      </c>
      <c r="E201">
        <v>7028.4913875449902</v>
      </c>
      <c r="F201">
        <v>1165.05</v>
      </c>
      <c r="G201">
        <v>23.499823642483101</v>
      </c>
      <c r="H201">
        <f>(Table2[[#This Row],[1Y Return vs Nifty]]-AVERAGE(Table2[1Y Return vs Nifty]))/_xlfn.STDEV.P(Table2[1Y Return vs Nifty])</f>
        <v>0.18043684054471038</v>
      </c>
      <c r="I201">
        <v>-3.9287801780704399</v>
      </c>
      <c r="J201">
        <f>(Table2[[#This Row],[1M Return vs Nifty]]-AVERAGE(Table2[1M Return vs Nifty]))/_xlfn.STDEV.P(Table2[1M Return vs Nifty])</f>
        <v>-0.26141759004667836</v>
      </c>
      <c r="K201">
        <v>10.354826994209199</v>
      </c>
      <c r="L201">
        <f>(Table2[[#This Row],[6M Return vs Nifty]]-AVERAGE(Table2[6M Return vs Nifty]))/_xlfn.STDEV.P(Table2[6M Return vs Nifty])</f>
        <v>0.28903530356973589</v>
      </c>
      <c r="M201">
        <v>-9.8043060757926695E-2</v>
      </c>
      <c r="N201">
        <f>(Table2[[#This Row],[1W Return vs Nifty]]-AVERAGE(Table2[1W Return vs Nifty]))/_xlfn.STDEV.P(Table2[1W Return vs Nifty])</f>
        <v>0.2645947803347215</v>
      </c>
      <c r="O201">
        <v>1195.0899999999999</v>
      </c>
      <c r="P201">
        <v>1202.9950419065899</v>
      </c>
      <c r="Q201">
        <v>1075.93552550089</v>
      </c>
      <c r="R201">
        <v>40.463732731829701</v>
      </c>
      <c r="S201" s="1">
        <f>(Table2[[#This Row],[Close Price]]-Table2[[#This Row],[20D EMA]])/Table2[[#This Row],[20D EMA]]</f>
        <v>-2.5136182212218298E-2</v>
      </c>
      <c r="T201" s="1">
        <f>(Table2[[#This Row],[Close Price]]-Table2[[#This Row],[50D EMA]])/Table2[[#This Row],[50D EMA]]</f>
        <v>-3.1542143221514878E-2</v>
      </c>
      <c r="U201" s="1">
        <f>(Table2[[#This Row],[Close Price]]-Table2[[#This Row],[200D EMA]])/Table2[[#This Row],[200D EMA]]</f>
        <v>8.2825106511492594E-2</v>
      </c>
      <c r="V201">
        <v>1.3702574463348101</v>
      </c>
      <c r="W201">
        <v>1148</v>
      </c>
      <c r="X201">
        <v>1170.95</v>
      </c>
      <c r="Y201">
        <v>1148</v>
      </c>
      <c r="Z201">
        <v>1170.95</v>
      </c>
      <c r="AA201">
        <v>1148</v>
      </c>
      <c r="AB201">
        <v>1273.8499999999999</v>
      </c>
      <c r="AC201" s="1">
        <f>(Table2[[#This Row],[Close Price]]/Table2[[#This Row],[Day Low]])-1</f>
        <v>1.4851916376306562E-2</v>
      </c>
      <c r="AD201" s="1">
        <f>(Table2[[#This Row],[Day High]]/Table2[[#This Row],[Close Price]])-1</f>
        <v>5.0641603364662835E-3</v>
      </c>
      <c r="AE201" s="1">
        <f>(Table2[[#This Row],[Close Price]]/Table2[[#This Row],[Current Week Low]])-1</f>
        <v>1.4851916376306562E-2</v>
      </c>
      <c r="AF201" s="1">
        <f>(Table2[[#This Row],[Current Week High]]/Table2[[#This Row],[Close Price]])-1</f>
        <v>5.0641603364662835E-3</v>
      </c>
      <c r="AG201" s="1">
        <f>(Table2[[#This Row],[Close Price]]/Table2[[#This Row],[Current Month Low]])-1</f>
        <v>1.4851916376306562E-2</v>
      </c>
      <c r="AH201" s="1">
        <f>(Table2[[#This Row],[Current Month High]]/Table2[[#This Row],[Close Price]])-1</f>
        <v>9.3386549933479168E-2</v>
      </c>
      <c r="AI201">
        <v>15.540105574868001</v>
      </c>
      <c r="AJ201">
        <v>50.464936071290097</v>
      </c>
      <c r="AK201" t="str">
        <f>IF(AND(Table2[[#This Row],[20D EMA]]&gt;Table2[[#This Row],[50D EMA]],Table2[[#This Row],[50D EMA]]&gt;Table2[[#This Row],[200D EMA]]),"Uptrend","Downtrend/NoTrend")</f>
        <v>Downtrend/NoTrend</v>
      </c>
      <c r="AL201">
        <v>0.08</v>
      </c>
      <c r="AM201" t="s">
        <v>3148</v>
      </c>
      <c r="AN201">
        <v>-1.56</v>
      </c>
      <c r="AO201" t="s">
        <v>3147</v>
      </c>
      <c r="AP201">
        <v>8.1901910837473002E-2</v>
      </c>
      <c r="AQ201">
        <f>(Table2[[#This Row],[Sharpe Ratio]]-AVERAGE(Table2[Sharpe Ratio]))/_xlfn.STDEV.P(Table2[Sharpe Ratio])</f>
        <v>0.3004044801114204</v>
      </c>
      <c r="AR2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1">
        <f>_xlfn.RANK.AVG(Table2[[#This Row],[1Y Return vs Nifty Z-Score]],Table2[1Y Return vs Nifty Z-Score])</f>
        <v>252</v>
      </c>
      <c r="AT201">
        <f>_xlfn.RANK.AVG(Table2[[#This Row],[6M Return vs Nifty Z-Score]],Table2[6M Return vs Nifty Z-Score])</f>
        <v>219</v>
      </c>
      <c r="AU201">
        <f>_xlfn.RANK.AVG(Table2[[#This Row],[Sharpe Ratio Z-Score]],Table2[Sharpe Ratio Z-Score])</f>
        <v>271</v>
      </c>
      <c r="AV201">
        <f>(Table2[[#This Row],[Rank 1Y]]+Table2[[#This Row],[Rank 6M]]+Table2[[#This Row],[Rank Sharpe]])/3</f>
        <v>247.33333333333334</v>
      </c>
    </row>
    <row r="202" spans="1:48" x14ac:dyDescent="0.3">
      <c r="A202" t="s">
        <v>1632</v>
      </c>
      <c r="B202" t="s">
        <v>1633</v>
      </c>
      <c r="C202" t="s">
        <v>3108</v>
      </c>
      <c r="D202" t="s">
        <v>211</v>
      </c>
      <c r="E202">
        <v>5487.7144474500001</v>
      </c>
      <c r="F202">
        <v>450.25</v>
      </c>
      <c r="G202">
        <v>16.343095839608701</v>
      </c>
      <c r="H202">
        <f>(Table2[[#This Row],[1Y Return vs Nifty]]-AVERAGE(Table2[1Y Return vs Nifty]))/_xlfn.STDEV.P(Table2[1Y Return vs Nifty])</f>
        <v>3.2017357573642817E-2</v>
      </c>
      <c r="I202">
        <v>4.7644199439304602</v>
      </c>
      <c r="J202">
        <f>(Table2[[#This Row],[1M Return vs Nifty]]-AVERAGE(Table2[1M Return vs Nifty]))/_xlfn.STDEV.P(Table2[1M Return vs Nifty])</f>
        <v>0.72304770451827971</v>
      </c>
      <c r="K202">
        <v>-4.1090998033983697</v>
      </c>
      <c r="L202">
        <f>(Table2[[#This Row],[6M Return vs Nifty]]-AVERAGE(Table2[6M Return vs Nifty]))/_xlfn.STDEV.P(Table2[6M Return vs Nifty])</f>
        <v>-0.22489313983303824</v>
      </c>
      <c r="M202">
        <v>2.0430316025006299</v>
      </c>
      <c r="N202">
        <f>(Table2[[#This Row],[1W Return vs Nifty]]-AVERAGE(Table2[1W Return vs Nifty]))/_xlfn.STDEV.P(Table2[1W Return vs Nifty])</f>
        <v>0.77510158187111899</v>
      </c>
      <c r="O202">
        <v>461.54</v>
      </c>
      <c r="P202">
        <v>468.83840043244601</v>
      </c>
      <c r="Q202">
        <v>444.19117683721498</v>
      </c>
      <c r="R202">
        <v>38.472940129716001</v>
      </c>
      <c r="S202" s="1">
        <f>(Table2[[#This Row],[Close Price]]-Table2[[#This Row],[20D EMA]])/Table2[[#This Row],[20D EMA]]</f>
        <v>-2.4461585128049617E-2</v>
      </c>
      <c r="T202" s="1">
        <f>(Table2[[#This Row],[Close Price]]-Table2[[#This Row],[50D EMA]])/Table2[[#This Row],[50D EMA]]</f>
        <v>-3.9647777177169115E-2</v>
      </c>
      <c r="U202" s="1">
        <f>(Table2[[#This Row],[Close Price]]-Table2[[#This Row],[200D EMA]])/Table2[[#This Row],[200D EMA]]</f>
        <v>1.3640124970346779E-2</v>
      </c>
      <c r="V202">
        <v>0.66053031409690899</v>
      </c>
      <c r="W202">
        <v>447.2</v>
      </c>
      <c r="X202">
        <v>460</v>
      </c>
      <c r="Y202">
        <v>447.2</v>
      </c>
      <c r="Z202">
        <v>460</v>
      </c>
      <c r="AA202">
        <v>437</v>
      </c>
      <c r="AB202">
        <v>486</v>
      </c>
      <c r="AC202" s="1">
        <f>(Table2[[#This Row],[Close Price]]/Table2[[#This Row],[Day Low]])-1</f>
        <v>6.8202146690519161E-3</v>
      </c>
      <c r="AD202" s="1">
        <f>(Table2[[#This Row],[Day High]]/Table2[[#This Row],[Close Price]])-1</f>
        <v>2.1654636313159337E-2</v>
      </c>
      <c r="AE202" s="1">
        <f>(Table2[[#This Row],[Close Price]]/Table2[[#This Row],[Current Week Low]])-1</f>
        <v>6.8202146690519161E-3</v>
      </c>
      <c r="AF202" s="1">
        <f>(Table2[[#This Row],[Current Week High]]/Table2[[#This Row],[Close Price]])-1</f>
        <v>2.1654636313159337E-2</v>
      </c>
      <c r="AG202" s="1">
        <f>(Table2[[#This Row],[Close Price]]/Table2[[#This Row],[Current Month Low]])-1</f>
        <v>3.0320366132723153E-2</v>
      </c>
      <c r="AH202" s="1">
        <f>(Table2[[#This Row],[Current Month High]]/Table2[[#This Row],[Close Price]])-1</f>
        <v>7.9400333148250901E-2</v>
      </c>
      <c r="AI202">
        <v>20.4886174347584</v>
      </c>
      <c r="AJ202">
        <v>37.271341463414601</v>
      </c>
      <c r="AK202" t="str">
        <f>IF(AND(Table2[[#This Row],[20D EMA]]&gt;Table2[[#This Row],[50D EMA]],Table2[[#This Row],[50D EMA]]&gt;Table2[[#This Row],[200D EMA]]),"Uptrend","Downtrend/NoTrend")</f>
        <v>Downtrend/NoTrend</v>
      </c>
      <c r="AL202">
        <v>0.01</v>
      </c>
      <c r="AM202" t="s">
        <v>3148</v>
      </c>
      <c r="AN202">
        <v>-1.1599999999999999</v>
      </c>
      <c r="AO202" t="s">
        <v>3147</v>
      </c>
      <c r="AP202">
        <v>0.16529665872993299</v>
      </c>
      <c r="AQ202">
        <f>(Table2[[#This Row],[Sharpe Ratio]]-AVERAGE(Table2[Sharpe Ratio]))/_xlfn.STDEV.P(Table2[Sharpe Ratio])</f>
        <v>1.2759438096096767</v>
      </c>
      <c r="AR2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2">
        <f>_xlfn.RANK.AVG(Table2[[#This Row],[1Y Return vs Nifty Z-Score]],Table2[1Y Return vs Nifty Z-Score])</f>
        <v>296</v>
      </c>
      <c r="AT202">
        <f>_xlfn.RANK.AVG(Table2[[#This Row],[6M Return vs Nifty Z-Score]],Table2[6M Return vs Nifty Z-Score])</f>
        <v>382</v>
      </c>
      <c r="AU202">
        <f>_xlfn.RANK.AVG(Table2[[#This Row],[Sharpe Ratio Z-Score]],Table2[Sharpe Ratio Z-Score])</f>
        <v>65</v>
      </c>
      <c r="AV202">
        <f>(Table2[[#This Row],[Rank 1Y]]+Table2[[#This Row],[Rank 6M]]+Table2[[#This Row],[Rank Sharpe]])/3</f>
        <v>247.66666666666666</v>
      </c>
    </row>
    <row r="203" spans="1:48" x14ac:dyDescent="0.3">
      <c r="A203" t="s">
        <v>866</v>
      </c>
      <c r="B203" t="s">
        <v>867</v>
      </c>
      <c r="C203" t="s">
        <v>3102</v>
      </c>
      <c r="D203" t="s">
        <v>431</v>
      </c>
      <c r="E203">
        <v>16812.315102695</v>
      </c>
      <c r="F203">
        <v>978.95</v>
      </c>
      <c r="G203">
        <v>64.598442113996001</v>
      </c>
      <c r="H203">
        <f>(Table2[[#This Row],[1Y Return vs Nifty]]-AVERAGE(Table2[1Y Return vs Nifty]))/_xlfn.STDEV.P(Table2[1Y Return vs Nifty])</f>
        <v>1.0327587217705407</v>
      </c>
      <c r="I203">
        <v>-2.83560698202117</v>
      </c>
      <c r="J203">
        <f>(Table2[[#This Row],[1M Return vs Nifty]]-AVERAGE(Table2[1M Return vs Nifty]))/_xlfn.STDEV.P(Table2[1M Return vs Nifty])</f>
        <v>-0.13762070772994461</v>
      </c>
      <c r="K203">
        <v>24.770483688227301</v>
      </c>
      <c r="L203">
        <f>(Table2[[#This Row],[6M Return vs Nifty]]-AVERAGE(Table2[6M Return vs Nifty]))/_xlfn.STDEV.P(Table2[6M Return vs Nifty])</f>
        <v>0.80124862634532823</v>
      </c>
      <c r="M203">
        <v>-0.27408606227925902</v>
      </c>
      <c r="N203">
        <f>(Table2[[#This Row],[1W Return vs Nifty]]-AVERAGE(Table2[1W Return vs Nifty]))/_xlfn.STDEV.P(Table2[1W Return vs Nifty])</f>
        <v>0.22261999487686865</v>
      </c>
      <c r="O203">
        <v>1004.74</v>
      </c>
      <c r="P203">
        <v>1001.03806200588</v>
      </c>
      <c r="Q203">
        <v>832.30603279673096</v>
      </c>
      <c r="R203">
        <v>41.966148808789796</v>
      </c>
      <c r="S203" s="1">
        <f>(Table2[[#This Row],[Close Price]]-Table2[[#This Row],[20D EMA]])/Table2[[#This Row],[20D EMA]]</f>
        <v>-2.5668332105818384E-2</v>
      </c>
      <c r="T203" s="1">
        <f>(Table2[[#This Row],[Close Price]]-Table2[[#This Row],[50D EMA]])/Table2[[#This Row],[50D EMA]]</f>
        <v>-2.2065157004739523E-2</v>
      </c>
      <c r="U203" s="1">
        <f>(Table2[[#This Row],[Close Price]]-Table2[[#This Row],[200D EMA]])/Table2[[#This Row],[200D EMA]]</f>
        <v>0.17618996069331994</v>
      </c>
      <c r="V203">
        <v>0.38501639944782101</v>
      </c>
      <c r="W203">
        <v>969.4</v>
      </c>
      <c r="X203">
        <v>997.05</v>
      </c>
      <c r="Y203">
        <v>969.4</v>
      </c>
      <c r="Z203">
        <v>997.05</v>
      </c>
      <c r="AA203">
        <v>956.6</v>
      </c>
      <c r="AB203">
        <v>1060</v>
      </c>
      <c r="AC203" s="1">
        <f>(Table2[[#This Row],[Close Price]]/Table2[[#This Row],[Day Low]])-1</f>
        <v>9.8514545079431137E-3</v>
      </c>
      <c r="AD203" s="1">
        <f>(Table2[[#This Row],[Day High]]/Table2[[#This Row],[Close Price]])-1</f>
        <v>1.8489197609683705E-2</v>
      </c>
      <c r="AE203" s="1">
        <f>(Table2[[#This Row],[Close Price]]/Table2[[#This Row],[Current Week Low]])-1</f>
        <v>9.8514545079431137E-3</v>
      </c>
      <c r="AF203" s="1">
        <f>(Table2[[#This Row],[Current Week High]]/Table2[[#This Row],[Close Price]])-1</f>
        <v>1.8489197609683705E-2</v>
      </c>
      <c r="AG203" s="1">
        <f>(Table2[[#This Row],[Close Price]]/Table2[[#This Row],[Current Month Low]])-1</f>
        <v>2.3363997491114397E-2</v>
      </c>
      <c r="AH203" s="1">
        <f>(Table2[[#This Row],[Current Month High]]/Table2[[#This Row],[Close Price]])-1</f>
        <v>8.2792788191429434E-2</v>
      </c>
      <c r="AI203">
        <v>21.456662750906499</v>
      </c>
      <c r="AJ203">
        <v>114.564383561643</v>
      </c>
      <c r="AK203" t="str">
        <f>IF(AND(Table2[[#This Row],[20D EMA]]&gt;Table2[[#This Row],[50D EMA]],Table2[[#This Row],[50D EMA]]&gt;Table2[[#This Row],[200D EMA]]),"Uptrend","Downtrend/NoTrend")</f>
        <v>Uptrend</v>
      </c>
      <c r="AL203">
        <v>-0.04</v>
      </c>
      <c r="AM203" t="s">
        <v>3147</v>
      </c>
      <c r="AN203">
        <v>2.19</v>
      </c>
      <c r="AO203" t="s">
        <v>3148</v>
      </c>
      <c r="AQ203">
        <f>(Table2[[#This Row],[Sharpe Ratio]]-AVERAGE(Table2[Sharpe Ratio]))/_xlfn.STDEV.P(Table2[Sharpe Ratio])</f>
        <v>-0.65767186404931655</v>
      </c>
      <c r="AR2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1.2613347712134764</v>
      </c>
      <c r="AS203">
        <f>_xlfn.RANK.AVG(Table2[[#This Row],[1Y Return vs Nifty Z-Score]],Table2[1Y Return vs Nifty Z-Score])</f>
        <v>90</v>
      </c>
      <c r="AT203">
        <f>_xlfn.RANK.AVG(Table2[[#This Row],[6M Return vs Nifty Z-Score]],Table2[6M Return vs Nifty Z-Score])</f>
        <v>122</v>
      </c>
      <c r="AU203">
        <f>_xlfn.RANK.AVG(Table2[[#This Row],[Sharpe Ratio Z-Score]],Table2[Sharpe Ratio Z-Score])</f>
        <v>532</v>
      </c>
      <c r="AV203">
        <f>(Table2[[#This Row],[Rank 1Y]]+Table2[[#This Row],[Rank 6M]]+Table2[[#This Row],[Rank Sharpe]])/3</f>
        <v>248</v>
      </c>
    </row>
    <row r="204" spans="1:48" x14ac:dyDescent="0.3">
      <c r="A204" t="s">
        <v>134</v>
      </c>
      <c r="B204" t="s">
        <v>135</v>
      </c>
      <c r="C204" t="s">
        <v>3104</v>
      </c>
      <c r="D204" t="s">
        <v>136</v>
      </c>
      <c r="E204">
        <v>198123.518823925</v>
      </c>
      <c r="F204">
        <v>609.85</v>
      </c>
      <c r="G204">
        <v>18.543358977424202</v>
      </c>
      <c r="H204">
        <f>(Table2[[#This Row],[1Y Return vs Nifty]]-AVERAGE(Table2[1Y Return vs Nifty]))/_xlfn.STDEV.P(Table2[1Y Return vs Nifty])</f>
        <v>7.7647417331360075E-2</v>
      </c>
      <c r="I204">
        <v>4.43248329072508</v>
      </c>
      <c r="J204">
        <f>(Table2[[#This Row],[1M Return vs Nifty]]-AVERAGE(Table2[1M Return vs Nifty]))/_xlfn.STDEV.P(Table2[1M Return vs Nifty])</f>
        <v>0.68545739134376527</v>
      </c>
      <c r="K204">
        <v>-8.7496671017053593</v>
      </c>
      <c r="L204">
        <f>(Table2[[#This Row],[6M Return vs Nifty]]-AVERAGE(Table2[6M Return vs Nifty]))/_xlfn.STDEV.P(Table2[6M Return vs Nifty])</f>
        <v>-0.3897805567493911</v>
      </c>
      <c r="M204">
        <v>0.98949271331122501</v>
      </c>
      <c r="N204">
        <f>(Table2[[#This Row],[1W Return vs Nifty]]-AVERAGE(Table2[1W Return vs Nifty]))/_xlfn.STDEV.P(Table2[1W Return vs Nifty])</f>
        <v>0.52390120206010327</v>
      </c>
      <c r="O204">
        <v>594.59</v>
      </c>
      <c r="P204">
        <v>602.08464691139898</v>
      </c>
      <c r="Q204">
        <v>573.97289443346699</v>
      </c>
      <c r="R204">
        <v>60.979258403130501</v>
      </c>
      <c r="S204" s="1">
        <f>(Table2[[#This Row],[Close Price]]-Table2[[#This Row],[20D EMA]])/Table2[[#This Row],[20D EMA]]</f>
        <v>2.5664743773020048E-2</v>
      </c>
      <c r="T204" s="1">
        <f>(Table2[[#This Row],[Close Price]]-Table2[[#This Row],[50D EMA]])/Table2[[#This Row],[50D EMA]]</f>
        <v>1.2897444119254834E-2</v>
      </c>
      <c r="U204" s="1">
        <f>(Table2[[#This Row],[Close Price]]-Table2[[#This Row],[200D EMA]])/Table2[[#This Row],[200D EMA]]</f>
        <v>6.2506619937070546E-2</v>
      </c>
      <c r="V204">
        <v>0.86895033715834702</v>
      </c>
      <c r="W204">
        <v>582.85</v>
      </c>
      <c r="X204">
        <v>617.6</v>
      </c>
      <c r="Y204">
        <v>582.85</v>
      </c>
      <c r="Z204">
        <v>617.6</v>
      </c>
      <c r="AA204">
        <v>565</v>
      </c>
      <c r="AB204">
        <v>617.6</v>
      </c>
      <c r="AC204" s="1">
        <f>(Table2[[#This Row],[Close Price]]/Table2[[#This Row],[Day Low]])-1</f>
        <v>4.6324097109033291E-2</v>
      </c>
      <c r="AD204" s="1">
        <f>(Table2[[#This Row],[Day High]]/Table2[[#This Row],[Close Price]])-1</f>
        <v>1.2708042961383947E-2</v>
      </c>
      <c r="AE204" s="1">
        <f>(Table2[[#This Row],[Close Price]]/Table2[[#This Row],[Current Week Low]])-1</f>
        <v>4.6324097109033291E-2</v>
      </c>
      <c r="AF204" s="1">
        <f>(Table2[[#This Row],[Current Week High]]/Table2[[#This Row],[Close Price]])-1</f>
        <v>1.2708042961383947E-2</v>
      </c>
      <c r="AG204" s="1">
        <f>(Table2[[#This Row],[Close Price]]/Table2[[#This Row],[Current Month Low]])-1</f>
        <v>7.9380530973451435E-2</v>
      </c>
      <c r="AH204" s="1">
        <f>(Table2[[#This Row],[Current Month High]]/Table2[[#This Row],[Close Price]])-1</f>
        <v>1.2708042961383947E-2</v>
      </c>
      <c r="AI204">
        <v>11.6864802820365</v>
      </c>
      <c r="AJ204">
        <v>50.0246002460024</v>
      </c>
      <c r="AK204" t="str">
        <f>IF(AND(Table2[[#This Row],[20D EMA]]&gt;Table2[[#This Row],[50D EMA]],Table2[[#This Row],[50D EMA]]&gt;Table2[[#This Row],[200D EMA]]),"Uptrend","Downtrend/NoTrend")</f>
        <v>Downtrend/NoTrend</v>
      </c>
      <c r="AL204">
        <v>0.13</v>
      </c>
      <c r="AM204" t="s">
        <v>3148</v>
      </c>
      <c r="AN204">
        <v>0.71</v>
      </c>
      <c r="AO204" t="s">
        <v>3148</v>
      </c>
      <c r="AP204">
        <v>0.21266388916791401</v>
      </c>
      <c r="AQ204">
        <f>(Table2[[#This Row],[Sharpe Ratio]]-AVERAGE(Table2[Sharpe Ratio]))/_xlfn.STDEV.P(Table2[Sharpe Ratio])</f>
        <v>1.830038610414696</v>
      </c>
      <c r="AR2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4">
        <f>_xlfn.RANK.AVG(Table2[[#This Row],[1Y Return vs Nifty Z-Score]],Table2[1Y Return vs Nifty Z-Score])</f>
        <v>281</v>
      </c>
      <c r="AT204">
        <f>_xlfn.RANK.AVG(Table2[[#This Row],[6M Return vs Nifty Z-Score]],Table2[6M Return vs Nifty Z-Score])</f>
        <v>446</v>
      </c>
      <c r="AU204">
        <f>_xlfn.RANK.AVG(Table2[[#This Row],[Sharpe Ratio Z-Score]],Table2[Sharpe Ratio Z-Score])</f>
        <v>21</v>
      </c>
      <c r="AV204">
        <f>(Table2[[#This Row],[Rank 1Y]]+Table2[[#This Row],[Rank 6M]]+Table2[[#This Row],[Rank Sharpe]])/3</f>
        <v>249.33333333333334</v>
      </c>
    </row>
    <row r="205" spans="1:48" x14ac:dyDescent="0.3">
      <c r="A205" t="s">
        <v>184</v>
      </c>
      <c r="B205" t="s">
        <v>185</v>
      </c>
      <c r="C205" t="s">
        <v>3102</v>
      </c>
      <c r="D205" t="s">
        <v>144</v>
      </c>
      <c r="E205">
        <v>131924.52239999999</v>
      </c>
      <c r="F205">
        <v>501</v>
      </c>
      <c r="G205">
        <v>26.010876217780499</v>
      </c>
      <c r="H205">
        <f>(Table2[[#This Row],[1Y Return vs Nifty]]-AVERAGE(Table2[1Y Return vs Nifty]))/_xlfn.STDEV.P(Table2[1Y Return vs Nifty])</f>
        <v>0.23251219330426651</v>
      </c>
      <c r="I205">
        <v>-0.59160869301332097</v>
      </c>
      <c r="J205">
        <f>(Table2[[#This Row],[1M Return vs Nifty]]-AVERAGE(Table2[1M Return vs Nifty]))/_xlfn.STDEV.P(Table2[1M Return vs Nifty])</f>
        <v>0.11650187148003455</v>
      </c>
      <c r="K205">
        <v>-12.030158248370601</v>
      </c>
      <c r="L205">
        <f>(Table2[[#This Row],[6M Return vs Nifty]]-AVERAGE(Table2[6M Return vs Nifty]))/_xlfn.STDEV.P(Table2[6M Return vs Nifty])</f>
        <v>-0.50634210550398762</v>
      </c>
      <c r="M205">
        <v>0.39150613224189901</v>
      </c>
      <c r="N205">
        <f>(Table2[[#This Row],[1W Return vs Nifty]]-AVERAGE(Table2[1W Return vs Nifty]))/_xlfn.STDEV.P(Table2[1W Return vs Nifty])</f>
        <v>0.38132036538868164</v>
      </c>
      <c r="O205">
        <v>521.4</v>
      </c>
      <c r="P205">
        <v>537.30254682857503</v>
      </c>
      <c r="Q205">
        <v>507.44920946221703</v>
      </c>
      <c r="R205">
        <v>35.321944496938599</v>
      </c>
      <c r="S205" s="1">
        <f>(Table2[[#This Row],[Close Price]]-Table2[[#This Row],[20D EMA]])/Table2[[#This Row],[20D EMA]]</f>
        <v>-3.9125431530494782E-2</v>
      </c>
      <c r="T205" s="1">
        <f>(Table2[[#This Row],[Close Price]]-Table2[[#This Row],[50D EMA]])/Table2[[#This Row],[50D EMA]]</f>
        <v>-6.7564442124554577E-2</v>
      </c>
      <c r="U205" s="1">
        <f>(Table2[[#This Row],[Close Price]]-Table2[[#This Row],[200D EMA]])/Table2[[#This Row],[200D EMA]]</f>
        <v>-1.2709073818543831E-2</v>
      </c>
      <c r="V205">
        <v>0.91405886238598599</v>
      </c>
      <c r="W205">
        <v>495.5</v>
      </c>
      <c r="X205">
        <v>510.15</v>
      </c>
      <c r="Y205">
        <v>495.5</v>
      </c>
      <c r="Z205">
        <v>510.15</v>
      </c>
      <c r="AA205">
        <v>495.5</v>
      </c>
      <c r="AB205">
        <v>541</v>
      </c>
      <c r="AC205" s="1">
        <f>(Table2[[#This Row],[Close Price]]/Table2[[#This Row],[Day Low]])-1</f>
        <v>1.1099899091826515E-2</v>
      </c>
      <c r="AD205" s="1">
        <f>(Table2[[#This Row],[Day High]]/Table2[[#This Row],[Close Price]])-1</f>
        <v>1.8263473053892199E-2</v>
      </c>
      <c r="AE205" s="1">
        <f>(Table2[[#This Row],[Close Price]]/Table2[[#This Row],[Current Week Low]])-1</f>
        <v>1.1099899091826515E-2</v>
      </c>
      <c r="AF205" s="1">
        <f>(Table2[[#This Row],[Current Week High]]/Table2[[#This Row],[Close Price]])-1</f>
        <v>1.8263473053892199E-2</v>
      </c>
      <c r="AG205" s="1">
        <f>(Table2[[#This Row],[Close Price]]/Table2[[#This Row],[Current Month Low]])-1</f>
        <v>1.1099899091826515E-2</v>
      </c>
      <c r="AH205" s="1">
        <f>(Table2[[#This Row],[Current Month High]]/Table2[[#This Row],[Close Price]])-1</f>
        <v>7.9840319361277334E-2</v>
      </c>
      <c r="AI205">
        <v>30.538922155688599</v>
      </c>
      <c r="AJ205">
        <v>50.971824619556998</v>
      </c>
      <c r="AK205" t="str">
        <f>IF(AND(Table2[[#This Row],[20D EMA]]&gt;Table2[[#This Row],[50D EMA]],Table2[[#This Row],[50D EMA]]&gt;Table2[[#This Row],[200D EMA]]),"Uptrend","Downtrend/NoTrend")</f>
        <v>Downtrend/NoTrend</v>
      </c>
      <c r="AL205">
        <v>-0.19</v>
      </c>
      <c r="AM205" t="s">
        <v>3147</v>
      </c>
      <c r="AN205">
        <v>-6.22</v>
      </c>
      <c r="AO205" t="s">
        <v>3147</v>
      </c>
      <c r="AP205">
        <v>0.20248507164193399</v>
      </c>
      <c r="AQ205">
        <f>(Table2[[#This Row],[Sharpe Ratio]]-AVERAGE(Table2[Sharpe Ratio]))/_xlfn.STDEV.P(Table2[Sharpe Ratio])</f>
        <v>1.7109683203145989</v>
      </c>
      <c r="AR2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5">
        <f>_xlfn.RANK.AVG(Table2[[#This Row],[1Y Return vs Nifty Z-Score]],Table2[1Y Return vs Nifty Z-Score])</f>
        <v>237</v>
      </c>
      <c r="AT205">
        <f>_xlfn.RANK.AVG(Table2[[#This Row],[6M Return vs Nifty Z-Score]],Table2[6M Return vs Nifty Z-Score])</f>
        <v>483</v>
      </c>
      <c r="AU205">
        <f>_xlfn.RANK.AVG(Table2[[#This Row],[Sharpe Ratio Z-Score]],Table2[Sharpe Ratio Z-Score])</f>
        <v>29</v>
      </c>
      <c r="AV205">
        <f>(Table2[[#This Row],[Rank 1Y]]+Table2[[#This Row],[Rank 6M]]+Table2[[#This Row],[Rank Sharpe]])/3</f>
        <v>249.66666666666666</v>
      </c>
    </row>
    <row r="206" spans="1:48" x14ac:dyDescent="0.3">
      <c r="A206" t="s">
        <v>903</v>
      </c>
      <c r="B206" t="s">
        <v>904</v>
      </c>
      <c r="C206" t="s">
        <v>3106</v>
      </c>
      <c r="D206" t="s">
        <v>51</v>
      </c>
      <c r="E206">
        <v>16039.125</v>
      </c>
      <c r="F206">
        <v>6415.65</v>
      </c>
      <c r="G206">
        <v>19.004244544788801</v>
      </c>
      <c r="H206">
        <f>(Table2[[#This Row],[1Y Return vs Nifty]]-AVERAGE(Table2[1Y Return vs Nifty]))/_xlfn.STDEV.P(Table2[1Y Return vs Nifty])</f>
        <v>8.7205472283458055E-2</v>
      </c>
      <c r="I206">
        <v>-5.5690670845334402</v>
      </c>
      <c r="J206">
        <f>(Table2[[#This Row],[1M Return vs Nifty]]-AVERAGE(Table2[1M Return vs Nifty]))/_xlfn.STDEV.P(Table2[1M Return vs Nifty])</f>
        <v>-0.44717260659752989</v>
      </c>
      <c r="K206">
        <v>13.070985076891199</v>
      </c>
      <c r="L206">
        <f>(Table2[[#This Row],[6M Return vs Nifty]]-AVERAGE(Table2[6M Return vs Nifty]))/_xlfn.STDEV.P(Table2[6M Return vs Nifty])</f>
        <v>0.38554511829719401</v>
      </c>
      <c r="M206">
        <v>-4.7322308107678799</v>
      </c>
      <c r="N206">
        <f>(Table2[[#This Row],[1W Return vs Nifty]]-AVERAGE(Table2[1W Return vs Nifty]))/_xlfn.STDEV.P(Table2[1W Return vs Nifty])</f>
        <v>-0.84035704903127906</v>
      </c>
      <c r="O206">
        <v>7235.28</v>
      </c>
      <c r="P206">
        <v>7220.0922204216704</v>
      </c>
      <c r="Q206">
        <v>6426.6730184225999</v>
      </c>
      <c r="R206">
        <v>20.971869085318598</v>
      </c>
      <c r="S206" s="1">
        <f>(Table2[[#This Row],[Close Price]]-Table2[[#This Row],[20D EMA]])/Table2[[#This Row],[20D EMA]]</f>
        <v>-0.11328241616081204</v>
      </c>
      <c r="T206" s="1">
        <f>(Table2[[#This Row],[Close Price]]-Table2[[#This Row],[50D EMA]])/Table2[[#This Row],[50D EMA]]</f>
        <v>-0.11141716696448088</v>
      </c>
      <c r="U206" s="1">
        <f>(Table2[[#This Row],[Close Price]]-Table2[[#This Row],[200D EMA]])/Table2[[#This Row],[200D EMA]]</f>
        <v>-1.7151982668173417E-3</v>
      </c>
      <c r="V206">
        <v>0.367734309821237</v>
      </c>
      <c r="W206">
        <v>6359.1</v>
      </c>
      <c r="X206">
        <v>6773.5</v>
      </c>
      <c r="Y206">
        <v>6359.1</v>
      </c>
      <c r="Z206">
        <v>6773.5</v>
      </c>
      <c r="AA206">
        <v>6359.1</v>
      </c>
      <c r="AB206">
        <v>7777</v>
      </c>
      <c r="AC206" s="1">
        <f>(Table2[[#This Row],[Close Price]]/Table2[[#This Row],[Day Low]])-1</f>
        <v>8.8927678445060998E-3</v>
      </c>
      <c r="AD206" s="1">
        <f>(Table2[[#This Row],[Day High]]/Table2[[#This Row],[Close Price]])-1</f>
        <v>5.5777668669581448E-2</v>
      </c>
      <c r="AE206" s="1">
        <f>(Table2[[#This Row],[Close Price]]/Table2[[#This Row],[Current Week Low]])-1</f>
        <v>8.8927678445060998E-3</v>
      </c>
      <c r="AF206" s="1">
        <f>(Table2[[#This Row],[Current Week High]]/Table2[[#This Row],[Close Price]])-1</f>
        <v>5.5777668669581448E-2</v>
      </c>
      <c r="AG206" s="1">
        <f>(Table2[[#This Row],[Close Price]]/Table2[[#This Row],[Current Month Low]])-1</f>
        <v>8.8927678445060998E-3</v>
      </c>
      <c r="AH206" s="1">
        <f>(Table2[[#This Row],[Current Month High]]/Table2[[#This Row],[Close Price]])-1</f>
        <v>0.21219206159937043</v>
      </c>
      <c r="AI206">
        <v>26.861658600453499</v>
      </c>
      <c r="AJ206">
        <v>39.449431608233503</v>
      </c>
      <c r="AK206" t="str">
        <f>IF(AND(Table2[[#This Row],[20D EMA]]&gt;Table2[[#This Row],[50D EMA]],Table2[[#This Row],[50D EMA]]&gt;Table2[[#This Row],[200D EMA]]),"Uptrend","Downtrend/NoTrend")</f>
        <v>Uptrend</v>
      </c>
      <c r="AL206">
        <v>0.02</v>
      </c>
      <c r="AM206" t="s">
        <v>3148</v>
      </c>
      <c r="AN206">
        <v>-12.58</v>
      </c>
      <c r="AO206" t="s">
        <v>3147</v>
      </c>
      <c r="AP206">
        <v>8.0667243676538006E-2</v>
      </c>
      <c r="AQ206">
        <f>(Table2[[#This Row],[Sharpe Ratio]]-AVERAGE(Table2[Sharpe Ratio]))/_xlfn.STDEV.P(Table2[Sharpe Ratio])</f>
        <v>0.28596152771008648</v>
      </c>
      <c r="AR2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-0.52881753733807035</v>
      </c>
      <c r="AS206">
        <f>_xlfn.RANK.AVG(Table2[[#This Row],[1Y Return vs Nifty Z-Score]],Table2[1Y Return vs Nifty Z-Score])</f>
        <v>278</v>
      </c>
      <c r="AT206">
        <f>_xlfn.RANK.AVG(Table2[[#This Row],[6M Return vs Nifty Z-Score]],Table2[6M Return vs Nifty Z-Score])</f>
        <v>199</v>
      </c>
      <c r="AU206">
        <f>_xlfn.RANK.AVG(Table2[[#This Row],[Sharpe Ratio Z-Score]],Table2[Sharpe Ratio Z-Score])</f>
        <v>274</v>
      </c>
      <c r="AV206">
        <f>(Table2[[#This Row],[Rank 1Y]]+Table2[[#This Row],[Rank 6M]]+Table2[[#This Row],[Rank Sharpe]])/3</f>
        <v>250.33333333333334</v>
      </c>
    </row>
    <row r="207" spans="1:48" x14ac:dyDescent="0.3">
      <c r="A207" t="s">
        <v>1675</v>
      </c>
      <c r="B207" t="s">
        <v>1676</v>
      </c>
      <c r="C207" t="s">
        <v>3111</v>
      </c>
      <c r="D207" t="s">
        <v>289</v>
      </c>
      <c r="E207">
        <v>5170.8904102799997</v>
      </c>
      <c r="F207">
        <v>1901.7</v>
      </c>
      <c r="G207">
        <v>50.919222592020503</v>
      </c>
      <c r="H207">
        <f>(Table2[[#This Row],[1Y Return vs Nifty]]-AVERAGE(Table2[1Y Return vs Nifty]))/_xlfn.STDEV.P(Table2[1Y Return vs Nifty])</f>
        <v>0.74907283279710357</v>
      </c>
      <c r="I207">
        <v>-16.420333534096802</v>
      </c>
      <c r="J207">
        <f>(Table2[[#This Row],[1M Return vs Nifty]]-AVERAGE(Table2[1M Return vs Nifty]))/_xlfn.STDEV.P(Table2[1M Return vs Nifty])</f>
        <v>-1.6760290773736131</v>
      </c>
      <c r="K207">
        <v>49.5389189924365</v>
      </c>
      <c r="L207">
        <f>(Table2[[#This Row],[6M Return vs Nifty]]-AVERAGE(Table2[6M Return vs Nifty]))/_xlfn.STDEV.P(Table2[6M Return vs Nifty])</f>
        <v>1.6813141562344898</v>
      </c>
      <c r="M207">
        <v>4.4684276574799702</v>
      </c>
      <c r="N207">
        <f>(Table2[[#This Row],[1W Return vs Nifty]]-AVERAGE(Table2[1W Return vs Nifty]))/_xlfn.STDEV.P(Table2[1W Return vs Nifty])</f>
        <v>1.3534005098506223</v>
      </c>
      <c r="O207">
        <v>2050.19</v>
      </c>
      <c r="P207">
        <v>2116.2836567701102</v>
      </c>
      <c r="Q207">
        <v>1808.24956567245</v>
      </c>
      <c r="R207">
        <v>34.005706093425701</v>
      </c>
      <c r="S207" s="1">
        <f>(Table2[[#This Row],[Close Price]]-Table2[[#This Row],[20D EMA]])/Table2[[#This Row],[20D EMA]]</f>
        <v>-7.2427433554938817E-2</v>
      </c>
      <c r="T207" s="1">
        <f>(Table2[[#This Row],[Close Price]]-Table2[[#This Row],[50D EMA]])/Table2[[#This Row],[50D EMA]]</f>
        <v>-0.10139645320401401</v>
      </c>
      <c r="U207" s="1">
        <f>(Table2[[#This Row],[Close Price]]-Table2[[#This Row],[200D EMA]])/Table2[[#This Row],[200D EMA]]</f>
        <v>5.1680053517832759E-2</v>
      </c>
      <c r="V207">
        <v>0.50611931112939201</v>
      </c>
      <c r="W207">
        <v>1881</v>
      </c>
      <c r="X207">
        <v>1961.95</v>
      </c>
      <c r="Y207">
        <v>1881</v>
      </c>
      <c r="Z207">
        <v>1961.95</v>
      </c>
      <c r="AA207">
        <v>1881</v>
      </c>
      <c r="AB207">
        <v>2089</v>
      </c>
      <c r="AC207" s="1">
        <f>(Table2[[#This Row],[Close Price]]/Table2[[#This Row],[Day Low]])-1</f>
        <v>1.100478468899535E-2</v>
      </c>
      <c r="AD207" s="1">
        <f>(Table2[[#This Row],[Day High]]/Table2[[#This Row],[Close Price]])-1</f>
        <v>3.1682179102907826E-2</v>
      </c>
      <c r="AE207" s="1">
        <f>(Table2[[#This Row],[Close Price]]/Table2[[#This Row],[Current Week Low]])-1</f>
        <v>1.100478468899535E-2</v>
      </c>
      <c r="AF207" s="1">
        <f>(Table2[[#This Row],[Current Week High]]/Table2[[#This Row],[Close Price]])-1</f>
        <v>3.1682179102907826E-2</v>
      </c>
      <c r="AG207" s="1">
        <f>(Table2[[#This Row],[Close Price]]/Table2[[#This Row],[Current Month Low]])-1</f>
        <v>1.100478468899535E-2</v>
      </c>
      <c r="AH207" s="1">
        <f>(Table2[[#This Row],[Current Month High]]/Table2[[#This Row],[Close Price]])-1</f>
        <v>9.8490823999579202E-2</v>
      </c>
      <c r="AI207">
        <v>37.776726087185097</v>
      </c>
      <c r="AJ207">
        <v>99.894886214327002</v>
      </c>
      <c r="AK207" t="str">
        <f>IF(AND(Table2[[#This Row],[20D EMA]]&gt;Table2[[#This Row],[50D EMA]],Table2[[#This Row],[50D EMA]]&gt;Table2[[#This Row],[200D EMA]]),"Uptrend","Downtrend/NoTrend")</f>
        <v>Downtrend/NoTrend</v>
      </c>
      <c r="AL207">
        <v>0.1</v>
      </c>
      <c r="AM207" t="s">
        <v>3148</v>
      </c>
      <c r="AN207">
        <v>-5.35</v>
      </c>
      <c r="AO207" t="s">
        <v>3147</v>
      </c>
      <c r="AP207">
        <v>-8.9376139493049997E-3</v>
      </c>
      <c r="AQ207">
        <f>(Table2[[#This Row],[Sharpe Ratio]]-AVERAGE(Table2[Sharpe Ratio]))/_xlfn.STDEV.P(Table2[Sharpe Ratio])</f>
        <v>-0.76222273973111199</v>
      </c>
      <c r="AR2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7">
        <f>_xlfn.RANK.AVG(Table2[[#This Row],[1Y Return vs Nifty Z-Score]],Table2[1Y Return vs Nifty Z-Score])</f>
        <v>126</v>
      </c>
      <c r="AT207">
        <f>_xlfn.RANK.AVG(Table2[[#This Row],[6M Return vs Nifty Z-Score]],Table2[6M Return vs Nifty Z-Score])</f>
        <v>44</v>
      </c>
      <c r="AU207">
        <f>_xlfn.RANK.AVG(Table2[[#This Row],[Sharpe Ratio Z-Score]],Table2[Sharpe Ratio Z-Score])</f>
        <v>585</v>
      </c>
      <c r="AV207">
        <f>(Table2[[#This Row],[Rank 1Y]]+Table2[[#This Row],[Rank 6M]]+Table2[[#This Row],[Rank Sharpe]])/3</f>
        <v>251.66666666666666</v>
      </c>
    </row>
    <row r="208" spans="1:48" x14ac:dyDescent="0.3">
      <c r="A208" t="s">
        <v>864</v>
      </c>
      <c r="B208" t="s">
        <v>865</v>
      </c>
      <c r="C208" t="s">
        <v>3113</v>
      </c>
      <c r="D208" t="s">
        <v>178</v>
      </c>
      <c r="E208">
        <v>16847.270306099999</v>
      </c>
      <c r="F208">
        <v>704.6</v>
      </c>
      <c r="G208">
        <v>91.334320802154096</v>
      </c>
      <c r="H208">
        <f>(Table2[[#This Row],[1Y Return vs Nifty]]-AVERAGE(Table2[1Y Return vs Nifty]))/_xlfn.STDEV.P(Table2[1Y Return vs Nifty])</f>
        <v>1.5872195593169771</v>
      </c>
      <c r="I208">
        <v>-6.62694732166075</v>
      </c>
      <c r="J208">
        <f>(Table2[[#This Row],[1M Return vs Nifty]]-AVERAGE(Table2[1M Return vs Nifty]))/_xlfn.STDEV.P(Table2[1M Return vs Nifty])</f>
        <v>-0.56697272216397987</v>
      </c>
      <c r="K208">
        <v>-25.465850149358999</v>
      </c>
      <c r="L208">
        <f>(Table2[[#This Row],[6M Return vs Nifty]]-AVERAGE(Table2[6M Return vs Nifty]))/_xlfn.STDEV.P(Table2[6M Return vs Nifty])</f>
        <v>-0.98373557695437941</v>
      </c>
      <c r="M208">
        <v>-4.2790177712394497</v>
      </c>
      <c r="N208">
        <f>(Table2[[#This Row],[1W Return vs Nifty]]-AVERAGE(Table2[1W Return vs Nifty]))/_xlfn.STDEV.P(Table2[1W Return vs Nifty])</f>
        <v>-0.73229526903145292</v>
      </c>
      <c r="O208">
        <v>764.5</v>
      </c>
      <c r="P208">
        <v>784.77923335693595</v>
      </c>
      <c r="Q208">
        <v>722.82208807868199</v>
      </c>
      <c r="R208">
        <v>27.2334679444714</v>
      </c>
      <c r="S208" s="1">
        <f>(Table2[[#This Row],[Close Price]]-Table2[[#This Row],[20D EMA]])/Table2[[#This Row],[20D EMA]]</f>
        <v>-7.8351863963374721E-2</v>
      </c>
      <c r="T208" s="1">
        <f>(Table2[[#This Row],[Close Price]]-Table2[[#This Row],[50D EMA]])/Table2[[#This Row],[50D EMA]]</f>
        <v>-0.10216788358933108</v>
      </c>
      <c r="U208" s="1">
        <f>(Table2[[#This Row],[Close Price]]-Table2[[#This Row],[200D EMA]])/Table2[[#This Row],[200D EMA]]</f>
        <v>-2.5209644778727929E-2</v>
      </c>
      <c r="V208">
        <v>0.590391959916446</v>
      </c>
      <c r="W208">
        <v>678.05</v>
      </c>
      <c r="X208">
        <v>736.7</v>
      </c>
      <c r="Y208">
        <v>678.05</v>
      </c>
      <c r="Z208">
        <v>736.7</v>
      </c>
      <c r="AA208">
        <v>678.05</v>
      </c>
      <c r="AB208">
        <v>817.8</v>
      </c>
      <c r="AC208" s="1">
        <f>(Table2[[#This Row],[Close Price]]/Table2[[#This Row],[Day Low]])-1</f>
        <v>3.9156404394956157E-2</v>
      </c>
      <c r="AD208" s="1">
        <f>(Table2[[#This Row],[Day High]]/Table2[[#This Row],[Close Price]])-1</f>
        <v>4.5557763269940432E-2</v>
      </c>
      <c r="AE208" s="1">
        <f>(Table2[[#This Row],[Close Price]]/Table2[[#This Row],[Current Week Low]])-1</f>
        <v>3.9156404394956157E-2</v>
      </c>
      <c r="AF208" s="1">
        <f>(Table2[[#This Row],[Current Week High]]/Table2[[#This Row],[Close Price]])-1</f>
        <v>4.5557763269940432E-2</v>
      </c>
      <c r="AG208" s="1">
        <f>(Table2[[#This Row],[Close Price]]/Table2[[#This Row],[Current Month Low]])-1</f>
        <v>3.9156404394956157E-2</v>
      </c>
      <c r="AH208" s="1">
        <f>(Table2[[#This Row],[Current Month High]]/Table2[[#This Row],[Close Price]])-1</f>
        <v>0.16065852966221961</v>
      </c>
      <c r="AI208">
        <v>39.086006244677797</v>
      </c>
      <c r="AJ208">
        <v>115.47400611620699</v>
      </c>
      <c r="AK208" t="str">
        <f>IF(AND(Table2[[#This Row],[20D EMA]]&gt;Table2[[#This Row],[50D EMA]],Table2[[#This Row],[50D EMA]]&gt;Table2[[#This Row],[200D EMA]]),"Uptrend","Downtrend/NoTrend")</f>
        <v>Downtrend/NoTrend</v>
      </c>
      <c r="AL208">
        <v>-0.01</v>
      </c>
      <c r="AM208" t="s">
        <v>3147</v>
      </c>
      <c r="AN208">
        <v>-7.68</v>
      </c>
      <c r="AO208" t="s">
        <v>3147</v>
      </c>
      <c r="AP208">
        <v>0.18339282296525</v>
      </c>
      <c r="AQ208">
        <f>(Table2[[#This Row],[Sharpe Ratio]]-AVERAGE(Table2[Sharpe Ratio]))/_xlfn.STDEV.P(Table2[Sharpe Ratio])</f>
        <v>1.4876300413059012</v>
      </c>
      <c r="AR2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8">
        <f>_xlfn.RANK.AVG(Table2[[#This Row],[1Y Return vs Nifty Z-Score]],Table2[1Y Return vs Nifty Z-Score])</f>
        <v>51</v>
      </c>
      <c r="AT208">
        <f>_xlfn.RANK.AVG(Table2[[#This Row],[6M Return vs Nifty Z-Score]],Table2[6M Return vs Nifty Z-Score])</f>
        <v>660</v>
      </c>
      <c r="AU208">
        <f>_xlfn.RANK.AVG(Table2[[#This Row],[Sharpe Ratio Z-Score]],Table2[Sharpe Ratio Z-Score])</f>
        <v>46</v>
      </c>
      <c r="AV208">
        <f>(Table2[[#This Row],[Rank 1Y]]+Table2[[#This Row],[Rank 6M]]+Table2[[#This Row],[Rank Sharpe]])/3</f>
        <v>252.33333333333334</v>
      </c>
    </row>
    <row r="209" spans="1:48" x14ac:dyDescent="0.3">
      <c r="A209" t="s">
        <v>1653</v>
      </c>
      <c r="B209" t="s">
        <v>1654</v>
      </c>
      <c r="C209" t="s">
        <v>3116</v>
      </c>
      <c r="D209" t="s">
        <v>414</v>
      </c>
      <c r="E209">
        <v>5296.7749848000003</v>
      </c>
      <c r="F209">
        <v>107.97</v>
      </c>
      <c r="G209">
        <v>36.713416687228097</v>
      </c>
      <c r="H209">
        <f>(Table2[[#This Row],[1Y Return vs Nifty]]-AVERAGE(Table2[1Y Return vs Nifty]))/_xlfn.STDEV.P(Table2[1Y Return vs Nifty])</f>
        <v>0.45446635541650365</v>
      </c>
      <c r="I209">
        <v>-1.6013834355707399</v>
      </c>
      <c r="J209">
        <f>(Table2[[#This Row],[1M Return vs Nifty]]-AVERAGE(Table2[1M Return vs Nifty]))/_xlfn.STDEV.P(Table2[1M Return vs Nifty])</f>
        <v>2.1494839328769955E-3</v>
      </c>
      <c r="K209">
        <v>2.7181419878586301</v>
      </c>
      <c r="L209">
        <f>(Table2[[#This Row],[6M Return vs Nifty]]-AVERAGE(Table2[6M Return vs Nifty]))/_xlfn.STDEV.P(Table2[6M Return vs Nifty])</f>
        <v>1.7690620138385443E-2</v>
      </c>
      <c r="M209">
        <v>-3.01726049660286</v>
      </c>
      <c r="N209">
        <f>(Table2[[#This Row],[1W Return vs Nifty]]-AVERAGE(Table2[1W Return vs Nifty]))/_xlfn.STDEV.P(Table2[1W Return vs Nifty])</f>
        <v>-0.43144837114248313</v>
      </c>
      <c r="O209">
        <v>112.91</v>
      </c>
      <c r="P209">
        <v>118.330125999635</v>
      </c>
      <c r="Q209">
        <v>115.007359800214</v>
      </c>
      <c r="R209">
        <v>37.565224818724403</v>
      </c>
      <c r="S209" s="1">
        <f>(Table2[[#This Row],[Close Price]]-Table2[[#This Row],[20D EMA]])/Table2[[#This Row],[20D EMA]]</f>
        <v>-4.3751660614648816E-2</v>
      </c>
      <c r="T209" s="1">
        <f>(Table2[[#This Row],[Close Price]]-Table2[[#This Row],[50D EMA]])/Table2[[#This Row],[50D EMA]]</f>
        <v>-8.7552733609587804E-2</v>
      </c>
      <c r="U209" s="1">
        <f>(Table2[[#This Row],[Close Price]]-Table2[[#This Row],[200D EMA]])/Table2[[#This Row],[200D EMA]]</f>
        <v>-6.1190516958558254E-2</v>
      </c>
      <c r="V209">
        <v>0.85180424804068</v>
      </c>
      <c r="W209">
        <v>105.91</v>
      </c>
      <c r="X209">
        <v>109.75</v>
      </c>
      <c r="Y209">
        <v>105.91</v>
      </c>
      <c r="Z209">
        <v>109.75</v>
      </c>
      <c r="AA209">
        <v>105.91</v>
      </c>
      <c r="AB209">
        <v>122.5</v>
      </c>
      <c r="AC209" s="1">
        <f>(Table2[[#This Row],[Close Price]]/Table2[[#This Row],[Day Low]])-1</f>
        <v>1.9450476819941498E-2</v>
      </c>
      <c r="AD209" s="1">
        <f>(Table2[[#This Row],[Day High]]/Table2[[#This Row],[Close Price]])-1</f>
        <v>1.6486060942854541E-2</v>
      </c>
      <c r="AE209" s="1">
        <f>(Table2[[#This Row],[Close Price]]/Table2[[#This Row],[Current Week Low]])-1</f>
        <v>1.9450476819941498E-2</v>
      </c>
      <c r="AF209" s="1">
        <f>(Table2[[#This Row],[Current Week High]]/Table2[[#This Row],[Close Price]])-1</f>
        <v>1.6486060942854541E-2</v>
      </c>
      <c r="AG209" s="1">
        <f>(Table2[[#This Row],[Close Price]]/Table2[[#This Row],[Current Month Low]])-1</f>
        <v>1.9450476819941498E-2</v>
      </c>
      <c r="AH209" s="1">
        <f>(Table2[[#This Row],[Current Month High]]/Table2[[#This Row],[Close Price]])-1</f>
        <v>0.13457441882004262</v>
      </c>
      <c r="AI209">
        <v>57.404834676298897</v>
      </c>
      <c r="AJ209">
        <v>58.662747979426896</v>
      </c>
      <c r="AK209" t="str">
        <f>IF(AND(Table2[[#This Row],[20D EMA]]&gt;Table2[[#This Row],[50D EMA]],Table2[[#This Row],[50D EMA]]&gt;Table2[[#This Row],[200D EMA]]),"Uptrend","Downtrend/NoTrend")</f>
        <v>Downtrend/NoTrend</v>
      </c>
      <c r="AL209">
        <v>-0.12</v>
      </c>
      <c r="AM209" t="s">
        <v>3147</v>
      </c>
      <c r="AN209">
        <v>-2.9</v>
      </c>
      <c r="AO209" t="s">
        <v>3147</v>
      </c>
      <c r="AP209">
        <v>7.8236306909283002E-2</v>
      </c>
      <c r="AQ209">
        <f>(Table2[[#This Row],[Sharpe Ratio]]-AVERAGE(Table2[Sharpe Ratio]))/_xlfn.STDEV.P(Table2[Sharpe Ratio])</f>
        <v>0.2575247917775228</v>
      </c>
      <c r="AR2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9">
        <f>_xlfn.RANK.AVG(Table2[[#This Row],[1Y Return vs Nifty Z-Score]],Table2[1Y Return vs Nifty Z-Score])</f>
        <v>176</v>
      </c>
      <c r="AT209">
        <f>_xlfn.RANK.AVG(Table2[[#This Row],[6M Return vs Nifty Z-Score]],Table2[6M Return vs Nifty Z-Score])</f>
        <v>304</v>
      </c>
      <c r="AU209">
        <f>_xlfn.RANK.AVG(Table2[[#This Row],[Sharpe Ratio Z-Score]],Table2[Sharpe Ratio Z-Score])</f>
        <v>281</v>
      </c>
      <c r="AV209">
        <f>(Table2[[#This Row],[Rank 1Y]]+Table2[[#This Row],[Rank 6M]]+Table2[[#This Row],[Rank Sharpe]])/3</f>
        <v>253.66666666666666</v>
      </c>
    </row>
    <row r="210" spans="1:48" x14ac:dyDescent="0.3">
      <c r="A210" t="s">
        <v>28</v>
      </c>
      <c r="B210" t="s">
        <v>29</v>
      </c>
      <c r="C210" t="s">
        <v>3102</v>
      </c>
      <c r="D210" t="s">
        <v>24</v>
      </c>
      <c r="E210">
        <v>884329.74817615899</v>
      </c>
      <c r="F210">
        <v>1253.45</v>
      </c>
      <c r="G210">
        <v>17.1672176521589</v>
      </c>
      <c r="H210">
        <f>(Table2[[#This Row],[1Y Return vs Nifty]]-AVERAGE(Table2[1Y Return vs Nifty]))/_xlfn.STDEV.P(Table2[1Y Return vs Nifty])</f>
        <v>4.9108371329224416E-2</v>
      </c>
      <c r="I210">
        <v>7.9747146236733801</v>
      </c>
      <c r="J210">
        <f>(Table2[[#This Row],[1M Return vs Nifty]]-AVERAGE(Table2[1M Return vs Nifty]))/_xlfn.STDEV.P(Table2[1M Return vs Nifty])</f>
        <v>1.0865989460840844</v>
      </c>
      <c r="K210">
        <v>6.9308877901987396</v>
      </c>
      <c r="L210">
        <f>(Table2[[#This Row],[6M Return vs Nifty]]-AVERAGE(Table2[6M Return vs Nifty]))/_xlfn.STDEV.P(Table2[6M Return vs Nifty])</f>
        <v>0.16737679616399537</v>
      </c>
      <c r="M210">
        <v>2.7961310612174199</v>
      </c>
      <c r="N210">
        <f>(Table2[[#This Row],[1W Return vs Nifty]]-AVERAGE(Table2[1W Return vs Nifty]))/_xlfn.STDEV.P(Table2[1W Return vs Nifty])</f>
        <v>0.95466673319712536</v>
      </c>
      <c r="O210">
        <v>1270.18</v>
      </c>
      <c r="P210">
        <v>1260.3112971579801</v>
      </c>
      <c r="Q210">
        <v>1173.01359687537</v>
      </c>
      <c r="R210">
        <v>39.214376043058699</v>
      </c>
      <c r="S210" s="1">
        <f>(Table2[[#This Row],[Close Price]]-Table2[[#This Row],[20D EMA]])/Table2[[#This Row],[20D EMA]]</f>
        <v>-1.3171361539309402E-2</v>
      </c>
      <c r="T210" s="1">
        <f>(Table2[[#This Row],[Close Price]]-Table2[[#This Row],[50D EMA]])/Table2[[#This Row],[50D EMA]]</f>
        <v>-5.4441289016867369E-3</v>
      </c>
      <c r="U210" s="1">
        <f>(Table2[[#This Row],[Close Price]]-Table2[[#This Row],[200D EMA]])/Table2[[#This Row],[200D EMA]]</f>
        <v>6.8572438835230495E-2</v>
      </c>
      <c r="V210">
        <v>0.83596386164249203</v>
      </c>
      <c r="W210">
        <v>1249.4000000000001</v>
      </c>
      <c r="X210">
        <v>1262.5999999999999</v>
      </c>
      <c r="Y210">
        <v>1249.4000000000001</v>
      </c>
      <c r="Z210">
        <v>1262.5999999999999</v>
      </c>
      <c r="AA210">
        <v>1243.05</v>
      </c>
      <c r="AB210">
        <v>1315</v>
      </c>
      <c r="AC210" s="1">
        <f>(Table2[[#This Row],[Close Price]]/Table2[[#This Row],[Day Low]])-1</f>
        <v>3.2415559468543798E-3</v>
      </c>
      <c r="AD210" s="1">
        <f>(Table2[[#This Row],[Day High]]/Table2[[#This Row],[Close Price]])-1</f>
        <v>7.2998524073555338E-3</v>
      </c>
      <c r="AE210" s="1">
        <f>(Table2[[#This Row],[Close Price]]/Table2[[#This Row],[Current Week Low]])-1</f>
        <v>3.2415559468543798E-3</v>
      </c>
      <c r="AF210" s="1">
        <f>(Table2[[#This Row],[Current Week High]]/Table2[[#This Row],[Close Price]])-1</f>
        <v>7.2998524073555338E-3</v>
      </c>
      <c r="AG210" s="1">
        <f>(Table2[[#This Row],[Close Price]]/Table2[[#This Row],[Current Month Low]])-1</f>
        <v>8.3665178391858497E-3</v>
      </c>
      <c r="AH210" s="1">
        <f>(Table2[[#This Row],[Current Month High]]/Table2[[#This Row],[Close Price]])-1</f>
        <v>4.9104471658223181E-2</v>
      </c>
      <c r="AI210">
        <v>8.6880210618692306</v>
      </c>
      <c r="AJ210">
        <v>37.026509975403101</v>
      </c>
      <c r="AK210" t="str">
        <f>IF(AND(Table2[[#This Row],[20D EMA]]&gt;Table2[[#This Row],[50D EMA]],Table2[[#This Row],[50D EMA]]&gt;Table2[[#This Row],[200D EMA]]),"Uptrend","Downtrend/NoTrend")</f>
        <v>Uptrend</v>
      </c>
      <c r="AL210">
        <v>0.04</v>
      </c>
      <c r="AM210" t="s">
        <v>3148</v>
      </c>
      <c r="AN210">
        <v>-4.47</v>
      </c>
      <c r="AO210" t="s">
        <v>3147</v>
      </c>
      <c r="AP210">
        <v>9.8579927065924E-2</v>
      </c>
      <c r="AQ210">
        <f>(Table2[[#This Row],[Sharpe Ratio]]-AVERAGE(Table2[Sharpe Ratio]))/_xlfn.STDEV.P(Table2[Sharpe Ratio])</f>
        <v>0.49550142782142309</v>
      </c>
      <c r="AR2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2.7532522745958525</v>
      </c>
      <c r="AS210">
        <f>_xlfn.RANK.AVG(Table2[[#This Row],[1Y Return vs Nifty Z-Score]],Table2[1Y Return vs Nifty Z-Score])</f>
        <v>295</v>
      </c>
      <c r="AT210">
        <f>_xlfn.RANK.AVG(Table2[[#This Row],[6M Return vs Nifty Z-Score]],Table2[6M Return vs Nifty Z-Score])</f>
        <v>249</v>
      </c>
      <c r="AU210">
        <f>_xlfn.RANK.AVG(Table2[[#This Row],[Sharpe Ratio Z-Score]],Table2[Sharpe Ratio Z-Score])</f>
        <v>222</v>
      </c>
      <c r="AV210">
        <f>(Table2[[#This Row],[Rank 1Y]]+Table2[[#This Row],[Rank 6M]]+Table2[[#This Row],[Rank Sharpe]])/3</f>
        <v>255.33333333333334</v>
      </c>
    </row>
    <row r="211" spans="1:48" x14ac:dyDescent="0.3">
      <c r="A211" t="s">
        <v>824</v>
      </c>
      <c r="B211" t="s">
        <v>825</v>
      </c>
      <c r="C211" t="s">
        <v>3113</v>
      </c>
      <c r="D211" t="s">
        <v>114</v>
      </c>
      <c r="E211">
        <v>17726.33440602</v>
      </c>
      <c r="F211">
        <v>675.9</v>
      </c>
      <c r="G211">
        <v>7.4144882595360802</v>
      </c>
      <c r="H211">
        <f>(Table2[[#This Row],[1Y Return vs Nifty]]-AVERAGE(Table2[1Y Return vs Nifty]))/_xlfn.STDEV.P(Table2[1Y Return vs Nifty])</f>
        <v>-0.15314817577997911</v>
      </c>
      <c r="I211">
        <v>-0.18393772736936101</v>
      </c>
      <c r="J211">
        <f>(Table2[[#This Row],[1M Return vs Nifty]]-AVERAGE(Table2[1M Return vs Nifty]))/_xlfn.STDEV.P(Table2[1M Return vs Nifty])</f>
        <v>0.16266875037915812</v>
      </c>
      <c r="K211">
        <v>3.6079916019476901</v>
      </c>
      <c r="L211">
        <f>(Table2[[#This Row],[6M Return vs Nifty]]-AVERAGE(Table2[6M Return vs Nifty]))/_xlfn.STDEV.P(Table2[6M Return vs Nifty])</f>
        <v>4.930852262299934E-2</v>
      </c>
      <c r="M211">
        <v>-4.2789032538683696</v>
      </c>
      <c r="N211">
        <f>(Table2[[#This Row],[1W Return vs Nifty]]-AVERAGE(Table2[1W Return vs Nifty]))/_xlfn.STDEV.P(Table2[1W Return vs Nifty])</f>
        <v>-0.73226796410003991</v>
      </c>
      <c r="O211">
        <v>723.46</v>
      </c>
      <c r="P211">
        <v>711.841543622583</v>
      </c>
      <c r="Q211">
        <v>623.82219299934195</v>
      </c>
      <c r="R211">
        <v>29.436075746691699</v>
      </c>
      <c r="S211" s="1">
        <f>(Table2[[#This Row],[Close Price]]-Table2[[#This Row],[20D EMA]])/Table2[[#This Row],[20D EMA]]</f>
        <v>-6.5739640063030513E-2</v>
      </c>
      <c r="T211" s="1">
        <f>(Table2[[#This Row],[Close Price]]-Table2[[#This Row],[50D EMA]])/Table2[[#This Row],[50D EMA]]</f>
        <v>-5.0490932911382819E-2</v>
      </c>
      <c r="U211" s="1">
        <f>(Table2[[#This Row],[Close Price]]-Table2[[#This Row],[200D EMA]])/Table2[[#This Row],[200D EMA]]</f>
        <v>8.3481811941103809E-2</v>
      </c>
      <c r="V211">
        <v>1.17369095004208</v>
      </c>
      <c r="W211">
        <v>671.3</v>
      </c>
      <c r="X211">
        <v>699</v>
      </c>
      <c r="Y211">
        <v>671.3</v>
      </c>
      <c r="Z211">
        <v>699</v>
      </c>
      <c r="AA211">
        <v>671.3</v>
      </c>
      <c r="AB211">
        <v>806</v>
      </c>
      <c r="AC211" s="1">
        <f>(Table2[[#This Row],[Close Price]]/Table2[[#This Row],[Day Low]])-1</f>
        <v>6.852375986891035E-3</v>
      </c>
      <c r="AD211" s="1">
        <f>(Table2[[#This Row],[Day High]]/Table2[[#This Row],[Close Price]])-1</f>
        <v>3.4176653351087438E-2</v>
      </c>
      <c r="AE211" s="1">
        <f>(Table2[[#This Row],[Close Price]]/Table2[[#This Row],[Current Week Low]])-1</f>
        <v>6.852375986891035E-3</v>
      </c>
      <c r="AF211" s="1">
        <f>(Table2[[#This Row],[Current Week High]]/Table2[[#This Row],[Close Price]])-1</f>
        <v>3.4176653351087438E-2</v>
      </c>
      <c r="AG211" s="1">
        <f>(Table2[[#This Row],[Close Price]]/Table2[[#This Row],[Current Month Low]])-1</f>
        <v>6.852375986891035E-3</v>
      </c>
      <c r="AH211" s="1">
        <f>(Table2[[#This Row],[Current Month High]]/Table2[[#This Row],[Close Price]])-1</f>
        <v>0.19248409528036703</v>
      </c>
      <c r="AI211">
        <v>19.248409528036699</v>
      </c>
      <c r="AJ211">
        <v>53.561285925252697</v>
      </c>
      <c r="AK211" t="str">
        <f>IF(AND(Table2[[#This Row],[20D EMA]]&gt;Table2[[#This Row],[50D EMA]],Table2[[#This Row],[50D EMA]]&gt;Table2[[#This Row],[200D EMA]]),"Uptrend","Downtrend/NoTrend")</f>
        <v>Uptrend</v>
      </c>
      <c r="AL211">
        <v>-0.01</v>
      </c>
      <c r="AM211" t="s">
        <v>3147</v>
      </c>
      <c r="AN211">
        <v>-6.01</v>
      </c>
      <c r="AO211" t="s">
        <v>3147</v>
      </c>
      <c r="AP211">
        <v>0.14135659651892901</v>
      </c>
      <c r="AQ211">
        <f>(Table2[[#This Row],[Sharpe Ratio]]-AVERAGE(Table2[Sharpe Ratio]))/_xlfn.STDEV.P(Table2[Sharpe Ratio])</f>
        <v>0.99589653052220173</v>
      </c>
      <c r="AR2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0.32245766364434003</v>
      </c>
      <c r="AS211">
        <f>_xlfn.RANK.AVG(Table2[[#This Row],[1Y Return vs Nifty Z-Score]],Table2[1Y Return vs Nifty Z-Score])</f>
        <v>356</v>
      </c>
      <c r="AT211">
        <f>_xlfn.RANK.AVG(Table2[[#This Row],[6M Return vs Nifty Z-Score]],Table2[6M Return vs Nifty Z-Score])</f>
        <v>295</v>
      </c>
      <c r="AU211">
        <f>_xlfn.RANK.AVG(Table2[[#This Row],[Sharpe Ratio Z-Score]],Table2[Sharpe Ratio Z-Score])</f>
        <v>117</v>
      </c>
      <c r="AV211">
        <f>(Table2[[#This Row],[Rank 1Y]]+Table2[[#This Row],[Rank 6M]]+Table2[[#This Row],[Rank Sharpe]])/3</f>
        <v>256</v>
      </c>
    </row>
    <row r="212" spans="1:48" x14ac:dyDescent="0.3">
      <c r="A212" t="s">
        <v>770</v>
      </c>
      <c r="B212" t="s">
        <v>771</v>
      </c>
      <c r="C212" t="s">
        <v>3118</v>
      </c>
      <c r="D212" t="s">
        <v>163</v>
      </c>
      <c r="E212">
        <v>20462.792547879999</v>
      </c>
      <c r="F212">
        <v>1321.7</v>
      </c>
      <c r="G212">
        <v>29.977137901237501</v>
      </c>
      <c r="H212">
        <f>(Table2[[#This Row],[1Y Return vs Nifty]]-AVERAGE(Table2[1Y Return vs Nifty]))/_xlfn.STDEV.P(Table2[1Y Return vs Nifty])</f>
        <v>0.314766335784048</v>
      </c>
      <c r="I212">
        <v>24.506551539076298</v>
      </c>
      <c r="J212">
        <f>(Table2[[#This Row],[1M Return vs Nifty]]-AVERAGE(Table2[1M Return vs Nifty]))/_xlfn.STDEV.P(Table2[1M Return vs Nifty])</f>
        <v>2.9587541329217695</v>
      </c>
      <c r="K212">
        <v>25.625067260644698</v>
      </c>
      <c r="L212">
        <f>(Table2[[#This Row],[6M Return vs Nifty]]-AVERAGE(Table2[6M Return vs Nifty]))/_xlfn.STDEV.P(Table2[6M Return vs Nifty])</f>
        <v>0.83161346511115353</v>
      </c>
      <c r="M212">
        <v>7.6651059296899797</v>
      </c>
      <c r="N212">
        <f>(Table2[[#This Row],[1W Return vs Nifty]]-AVERAGE(Table2[1W Return vs Nifty]))/_xlfn.STDEV.P(Table2[1W Return vs Nifty])</f>
        <v>2.1155999923306772</v>
      </c>
      <c r="O212" t="e">
        <v>#N/A</v>
      </c>
      <c r="P212">
        <v>1109.46312992965</v>
      </c>
      <c r="Q212">
        <v>1041.4462696757701</v>
      </c>
      <c r="R212">
        <v>74.905093575681505</v>
      </c>
      <c r="S212" s="1" t="e">
        <f>(Table2[[#This Row],[Close Price]]-Table2[[#This Row],[20D EMA]])/Table2[[#This Row],[20D EMA]]</f>
        <v>#N/A</v>
      </c>
      <c r="T212" s="1">
        <f>(Table2[[#This Row],[Close Price]]-Table2[[#This Row],[50D EMA]])/Table2[[#This Row],[50D EMA]]</f>
        <v>0.19129691140237151</v>
      </c>
      <c r="U212" s="1">
        <f>(Table2[[#This Row],[Close Price]]-Table2[[#This Row],[200D EMA]])/Table2[[#This Row],[200D EMA]]</f>
        <v>0.26910051769783616</v>
      </c>
      <c r="V212">
        <v>3.1544790958792999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s="1" t="e">
        <f>(Table2[[#This Row],[Close Price]]/Table2[[#This Row],[Day Low]])-1</f>
        <v>#N/A</v>
      </c>
      <c r="AD212" s="1" t="e">
        <f>(Table2[[#This Row],[Day High]]/Table2[[#This Row],[Close Price]])-1</f>
        <v>#N/A</v>
      </c>
      <c r="AE212" s="1" t="e">
        <f>(Table2[[#This Row],[Close Price]]/Table2[[#This Row],[Current Week Low]])-1</f>
        <v>#N/A</v>
      </c>
      <c r="AF212" s="1" t="e">
        <f>(Table2[[#This Row],[Current Week High]]/Table2[[#This Row],[Close Price]])-1</f>
        <v>#N/A</v>
      </c>
      <c r="AG212" s="1" t="e">
        <f>(Table2[[#This Row],[Close Price]]/Table2[[#This Row],[Current Month Low]])-1</f>
        <v>#N/A</v>
      </c>
      <c r="AH212" s="1" t="e">
        <f>(Table2[[#This Row],[Current Month High]]/Table2[[#This Row],[Close Price]])-1</f>
        <v>#N/A</v>
      </c>
      <c r="AI212">
        <v>1.3505334039494601</v>
      </c>
      <c r="AJ212">
        <v>58.7818356559346</v>
      </c>
      <c r="AK212" t="e">
        <f>IF(AND(Table2[[#This Row],[20D EMA]]&gt;Table2[[#This Row],[50D EMA]],Table2[[#This Row],[50D EMA]]&gt;Table2[[#This Row],[200D EMA]]),"Uptrend","Downtrend/NoTrend")</f>
        <v>#N/A</v>
      </c>
      <c r="AL212" t="e">
        <v>#N/A</v>
      </c>
      <c r="AM212" t="e">
        <v>#N/A</v>
      </c>
      <c r="AN212" t="e">
        <v>#N/A</v>
      </c>
      <c r="AO212" t="e">
        <v>#N/A</v>
      </c>
      <c r="AP212">
        <v>2.0679464795686001E-2</v>
      </c>
      <c r="AQ212">
        <f>(Table2[[#This Row],[Sharpe Ratio]]-AVERAGE(Table2[Sharpe Ratio]))/_xlfn.STDEV.P(Table2[Sharpe Ratio])</f>
        <v>-0.41576656748099056</v>
      </c>
      <c r="AR212" t="e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#N/A</v>
      </c>
      <c r="AS212">
        <f>_xlfn.RANK.AVG(Table2[[#This Row],[1Y Return vs Nifty Z-Score]],Table2[1Y Return vs Nifty Z-Score])</f>
        <v>203</v>
      </c>
      <c r="AT212">
        <f>_xlfn.RANK.AVG(Table2[[#This Row],[6M Return vs Nifty Z-Score]],Table2[6M Return vs Nifty Z-Score])</f>
        <v>116</v>
      </c>
      <c r="AU212">
        <f>_xlfn.RANK.AVG(Table2[[#This Row],[Sharpe Ratio Z-Score]],Table2[Sharpe Ratio Z-Score])</f>
        <v>450</v>
      </c>
      <c r="AV212">
        <f>(Table2[[#This Row],[Rank 1Y]]+Table2[[#This Row],[Rank 6M]]+Table2[[#This Row],[Rank Sharpe]])/3</f>
        <v>256.33333333333331</v>
      </c>
    </row>
    <row r="213" spans="1:48" x14ac:dyDescent="0.3">
      <c r="A213" t="s">
        <v>246</v>
      </c>
      <c r="B213" t="s">
        <v>247</v>
      </c>
      <c r="C213" t="s">
        <v>3114</v>
      </c>
      <c r="D213" t="s">
        <v>111</v>
      </c>
      <c r="E213">
        <v>98134.448486365</v>
      </c>
      <c r="F213">
        <v>7589.65</v>
      </c>
      <c r="G213">
        <v>40.404467832761803</v>
      </c>
      <c r="H213">
        <f>(Table2[[#This Row],[1Y Return vs Nifty]]-AVERAGE(Table2[1Y Return vs Nifty]))/_xlfn.STDEV.P(Table2[1Y Return vs Nifty])</f>
        <v>0.53101305632915452</v>
      </c>
      <c r="I213">
        <v>3.3563172976589399</v>
      </c>
      <c r="J213">
        <f>(Table2[[#This Row],[1M Return vs Nifty]]-AVERAGE(Table2[1M Return vs Nifty]))/_xlfn.STDEV.P(Table2[1M Return vs Nifty])</f>
        <v>0.56358649725455878</v>
      </c>
      <c r="K213">
        <v>21.057639853492599</v>
      </c>
      <c r="L213">
        <f>(Table2[[#This Row],[6M Return vs Nifty]]-AVERAGE(Table2[6M Return vs Nifty]))/_xlfn.STDEV.P(Table2[6M Return vs Nifty])</f>
        <v>0.66932483557376465</v>
      </c>
      <c r="M213">
        <v>4.0410534009685097</v>
      </c>
      <c r="N213">
        <f>(Table2[[#This Row],[1W Return vs Nifty]]-AVERAGE(Table2[1W Return vs Nifty]))/_xlfn.STDEV.P(Table2[1W Return vs Nifty])</f>
        <v>1.2514995960269952</v>
      </c>
      <c r="O213">
        <v>7773.58</v>
      </c>
      <c r="P213">
        <v>7743.8302830361299</v>
      </c>
      <c r="Q213">
        <v>6766.4904193940401</v>
      </c>
      <c r="R213">
        <v>42.997484257335202</v>
      </c>
      <c r="S213" s="1">
        <f>(Table2[[#This Row],[Close Price]]-Table2[[#This Row],[20D EMA]])/Table2[[#This Row],[20D EMA]]</f>
        <v>-2.3660912989896584E-2</v>
      </c>
      <c r="T213" s="1">
        <f>(Table2[[#This Row],[Close Price]]-Table2[[#This Row],[50D EMA]])/Table2[[#This Row],[50D EMA]]</f>
        <v>-1.9910080335035531E-2</v>
      </c>
      <c r="U213" s="1">
        <f>(Table2[[#This Row],[Close Price]]-Table2[[#This Row],[200D EMA]])/Table2[[#This Row],[200D EMA]]</f>
        <v>0.12165236770994733</v>
      </c>
      <c r="V213">
        <v>1.3197384659714799</v>
      </c>
      <c r="W213">
        <v>7491.1</v>
      </c>
      <c r="X213">
        <v>7875.8</v>
      </c>
      <c r="Y213">
        <v>7491.1</v>
      </c>
      <c r="Z213">
        <v>7875.8</v>
      </c>
      <c r="AA213">
        <v>7370.55</v>
      </c>
      <c r="AB213">
        <v>8100</v>
      </c>
      <c r="AC213" s="1">
        <f>(Table2[[#This Row],[Close Price]]/Table2[[#This Row],[Day Low]])-1</f>
        <v>1.3155611325439409E-2</v>
      </c>
      <c r="AD213" s="1">
        <f>(Table2[[#This Row],[Day High]]/Table2[[#This Row],[Close Price]])-1</f>
        <v>3.7702660860513992E-2</v>
      </c>
      <c r="AE213" s="1">
        <f>(Table2[[#This Row],[Close Price]]/Table2[[#This Row],[Current Week Low]])-1</f>
        <v>1.3155611325439409E-2</v>
      </c>
      <c r="AF213" s="1">
        <f>(Table2[[#This Row],[Current Week High]]/Table2[[#This Row],[Close Price]])-1</f>
        <v>3.7702660860513992E-2</v>
      </c>
      <c r="AG213" s="1">
        <f>(Table2[[#This Row],[Close Price]]/Table2[[#This Row],[Current Month Low]])-1</f>
        <v>2.9726411190480917E-2</v>
      </c>
      <c r="AH213" s="1">
        <f>(Table2[[#This Row],[Current Month High]]/Table2[[#This Row],[Close Price]])-1</f>
        <v>6.7242889988339494E-2</v>
      </c>
      <c r="AI213">
        <v>11.6257007898915</v>
      </c>
      <c r="AJ213">
        <v>67.894038270102797</v>
      </c>
      <c r="AK213" t="str">
        <f>IF(AND(Table2[[#This Row],[20D EMA]]&gt;Table2[[#This Row],[50D EMA]],Table2[[#This Row],[50D EMA]]&gt;Table2[[#This Row],[200D EMA]]),"Uptrend","Downtrend/NoTrend")</f>
        <v>Uptrend</v>
      </c>
      <c r="AL213">
        <v>0.02</v>
      </c>
      <c r="AM213" t="s">
        <v>3148</v>
      </c>
      <c r="AN213">
        <v>-1.17</v>
      </c>
      <c r="AO213" t="s">
        <v>3147</v>
      </c>
      <c r="AP213">
        <v>1.5622879985552E-2</v>
      </c>
      <c r="AQ213">
        <f>(Table2[[#This Row],[Sharpe Ratio]]-AVERAGE(Table2[Sharpe Ratio]))/_xlfn.STDEV.P(Table2[Sharpe Ratio])</f>
        <v>-0.47491774282347504</v>
      </c>
      <c r="AR2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2.5405062423609981</v>
      </c>
      <c r="AS213">
        <f>_xlfn.RANK.AVG(Table2[[#This Row],[1Y Return vs Nifty Z-Score]],Table2[1Y Return vs Nifty Z-Score])</f>
        <v>162</v>
      </c>
      <c r="AT213">
        <f>_xlfn.RANK.AVG(Table2[[#This Row],[6M Return vs Nifty Z-Score]],Table2[6M Return vs Nifty Z-Score])</f>
        <v>145</v>
      </c>
      <c r="AU213">
        <f>_xlfn.RANK.AVG(Table2[[#This Row],[Sharpe Ratio Z-Score]],Table2[Sharpe Ratio Z-Score])</f>
        <v>464</v>
      </c>
      <c r="AV213">
        <f>(Table2[[#This Row],[Rank 1Y]]+Table2[[#This Row],[Rank 6M]]+Table2[[#This Row],[Rank Sharpe]])/3</f>
        <v>257</v>
      </c>
    </row>
    <row r="214" spans="1:48" x14ac:dyDescent="0.3">
      <c r="A214" t="s">
        <v>1032</v>
      </c>
      <c r="B214" t="s">
        <v>1033</v>
      </c>
      <c r="C214" t="s">
        <v>3113</v>
      </c>
      <c r="D214" t="s">
        <v>48</v>
      </c>
      <c r="E214">
        <v>12814.52942992</v>
      </c>
      <c r="F214">
        <v>697.15</v>
      </c>
      <c r="G214">
        <v>-2.3103539632504799</v>
      </c>
      <c r="H214">
        <f>(Table2[[#This Row],[1Y Return vs Nifty]]-AVERAGE(Table2[1Y Return vs Nifty]))/_xlfn.STDEV.P(Table2[1Y Return vs Nifty])</f>
        <v>-0.35482638605108718</v>
      </c>
      <c r="I214">
        <v>-7.6604710284308197</v>
      </c>
      <c r="J214">
        <f>(Table2[[#This Row],[1M Return vs Nifty]]-AVERAGE(Table2[1M Return vs Nifty]))/_xlfn.STDEV.P(Table2[1M Return vs Nifty])</f>
        <v>-0.68401457167233726</v>
      </c>
      <c r="K214">
        <v>27.429980050260401</v>
      </c>
      <c r="L214">
        <f>(Table2[[#This Row],[6M Return vs Nifty]]-AVERAGE(Table2[6M Return vs Nifty]))/_xlfn.STDEV.P(Table2[6M Return vs Nifty])</f>
        <v>0.89574515171498703</v>
      </c>
      <c r="M214">
        <v>0.26995114337413301</v>
      </c>
      <c r="N214">
        <f>(Table2[[#This Row],[1W Return vs Nifty]]-AVERAGE(Table2[1W Return vs Nifty]))/_xlfn.STDEV.P(Table2[1W Return vs Nifty])</f>
        <v>0.35233742068219809</v>
      </c>
      <c r="O214">
        <v>717.8</v>
      </c>
      <c r="P214">
        <v>729.99355892628296</v>
      </c>
      <c r="Q214">
        <v>657.90616483886095</v>
      </c>
      <c r="R214">
        <v>42.214385522182098</v>
      </c>
      <c r="S214" s="1">
        <f>(Table2[[#This Row],[Close Price]]-Table2[[#This Row],[20D EMA]])/Table2[[#This Row],[20D EMA]]</f>
        <v>-2.8768459180830284E-2</v>
      </c>
      <c r="T214" s="1">
        <f>(Table2[[#This Row],[Close Price]]-Table2[[#This Row],[50D EMA]])/Table2[[#This Row],[50D EMA]]</f>
        <v>-4.499157358948646E-2</v>
      </c>
      <c r="U214" s="1">
        <f>(Table2[[#This Row],[Close Price]]-Table2[[#This Row],[200D EMA]])/Table2[[#This Row],[200D EMA]]</f>
        <v>5.9649593298386115E-2</v>
      </c>
      <c r="V214">
        <v>0.32518405466121397</v>
      </c>
      <c r="W214">
        <v>682.05</v>
      </c>
      <c r="X214">
        <v>707</v>
      </c>
      <c r="Y214">
        <v>682.05</v>
      </c>
      <c r="Z214">
        <v>707</v>
      </c>
      <c r="AA214">
        <v>665.55</v>
      </c>
      <c r="AB214">
        <v>754.8</v>
      </c>
      <c r="AC214" s="1">
        <f>(Table2[[#This Row],[Close Price]]/Table2[[#This Row],[Day Low]])-1</f>
        <v>2.2139139359284465E-2</v>
      </c>
      <c r="AD214" s="1">
        <f>(Table2[[#This Row],[Day High]]/Table2[[#This Row],[Close Price]])-1</f>
        <v>1.4128953596787008E-2</v>
      </c>
      <c r="AE214" s="1">
        <f>(Table2[[#This Row],[Close Price]]/Table2[[#This Row],[Current Week Low]])-1</f>
        <v>2.2139139359284465E-2</v>
      </c>
      <c r="AF214" s="1">
        <f>(Table2[[#This Row],[Current Week High]]/Table2[[#This Row],[Close Price]])-1</f>
        <v>1.4128953596787008E-2</v>
      </c>
      <c r="AG214" s="1">
        <f>(Table2[[#This Row],[Close Price]]/Table2[[#This Row],[Current Month Low]])-1</f>
        <v>4.747952820975132E-2</v>
      </c>
      <c r="AH214" s="1">
        <f>(Table2[[#This Row],[Current Month High]]/Table2[[#This Row],[Close Price]])-1</f>
        <v>8.269382485835175E-2</v>
      </c>
      <c r="AI214">
        <v>18.582801405723298</v>
      </c>
      <c r="AJ214">
        <v>55.613839285714199</v>
      </c>
      <c r="AK214" t="str">
        <f>IF(AND(Table2[[#This Row],[20D EMA]]&gt;Table2[[#This Row],[50D EMA]],Table2[[#This Row],[50D EMA]]&gt;Table2[[#This Row],[200D EMA]]),"Uptrend","Downtrend/NoTrend")</f>
        <v>Downtrend/NoTrend</v>
      </c>
      <c r="AL214">
        <v>7.0000000000000007E-2</v>
      </c>
      <c r="AM214" t="s">
        <v>3148</v>
      </c>
      <c r="AN214">
        <v>-2.5499999999999998</v>
      </c>
      <c r="AO214" t="s">
        <v>3147</v>
      </c>
      <c r="AP214">
        <v>9.0469102711809996E-2</v>
      </c>
      <c r="AQ214">
        <f>(Table2[[#This Row],[Sharpe Ratio]]-AVERAGE(Table2[Sharpe Ratio]))/_xlfn.STDEV.P(Table2[Sharpe Ratio])</f>
        <v>0.40062221357769379</v>
      </c>
      <c r="AR2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4">
        <f>_xlfn.RANK.AVG(Table2[[#This Row],[1Y Return vs Nifty Z-Score]],Table2[1Y Return vs Nifty Z-Score])</f>
        <v>433</v>
      </c>
      <c r="AT214">
        <f>_xlfn.RANK.AVG(Table2[[#This Row],[6M Return vs Nifty Z-Score]],Table2[6M Return vs Nifty Z-Score])</f>
        <v>104</v>
      </c>
      <c r="AU214">
        <f>_xlfn.RANK.AVG(Table2[[#This Row],[Sharpe Ratio Z-Score]],Table2[Sharpe Ratio Z-Score])</f>
        <v>242</v>
      </c>
      <c r="AV214">
        <f>(Table2[[#This Row],[Rank 1Y]]+Table2[[#This Row],[Rank 6M]]+Table2[[#This Row],[Rank Sharpe]])/3</f>
        <v>259.66666666666669</v>
      </c>
    </row>
    <row r="215" spans="1:48" x14ac:dyDescent="0.3">
      <c r="A215" t="s">
        <v>390</v>
      </c>
      <c r="B215" t="s">
        <v>391</v>
      </c>
      <c r="C215" t="s">
        <v>3109</v>
      </c>
      <c r="D215" t="s">
        <v>114</v>
      </c>
      <c r="E215">
        <v>56730.525940259999</v>
      </c>
      <c r="F215">
        <v>688.95</v>
      </c>
      <c r="G215">
        <v>12.283195847401201</v>
      </c>
      <c r="H215">
        <f>(Table2[[#This Row],[1Y Return vs Nifty]]-AVERAGE(Table2[1Y Return vs Nifty]))/_xlfn.STDEV.P(Table2[1Y Return vs Nifty])</f>
        <v>-5.2178698830188164E-2</v>
      </c>
      <c r="I215">
        <v>-1.7532684903070099</v>
      </c>
      <c r="J215">
        <f>(Table2[[#This Row],[1M Return vs Nifty]]-AVERAGE(Table2[1M Return vs Nifty]))/_xlfn.STDEV.P(Table2[1M Return vs Nifty])</f>
        <v>-1.5050806300006861E-2</v>
      </c>
      <c r="K215">
        <v>-5.5931921138990797</v>
      </c>
      <c r="L215">
        <f>(Table2[[#This Row],[6M Return vs Nifty]]-AVERAGE(Table2[6M Return vs Nifty]))/_xlfn.STDEV.P(Table2[6M Return vs Nifty])</f>
        <v>-0.27762551753891923</v>
      </c>
      <c r="M215">
        <v>0.575409326275933</v>
      </c>
      <c r="N215">
        <f>(Table2[[#This Row],[1W Return vs Nifty]]-AVERAGE(Table2[1W Return vs Nifty]))/_xlfn.STDEV.P(Table2[1W Return vs Nifty])</f>
        <v>0.4251692946155391</v>
      </c>
      <c r="O215">
        <v>701.34</v>
      </c>
      <c r="P215">
        <v>718.01149499460598</v>
      </c>
      <c r="Q215">
        <v>689.26831244025402</v>
      </c>
      <c r="R215">
        <v>41.284950095945</v>
      </c>
      <c r="S215" s="1">
        <f>(Table2[[#This Row],[Close Price]]-Table2[[#This Row],[20D EMA]])/Table2[[#This Row],[20D EMA]]</f>
        <v>-1.7666181880400356E-2</v>
      </c>
      <c r="T215" s="1">
        <f>(Table2[[#This Row],[Close Price]]-Table2[[#This Row],[50D EMA]])/Table2[[#This Row],[50D EMA]]</f>
        <v>-4.0474971775799021E-2</v>
      </c>
      <c r="U215" s="1">
        <f>(Table2[[#This Row],[Close Price]]-Table2[[#This Row],[200D EMA]])/Table2[[#This Row],[200D EMA]]</f>
        <v>-4.6181209045725212E-4</v>
      </c>
      <c r="V215">
        <v>0.63650941707124697</v>
      </c>
      <c r="W215">
        <v>682.1</v>
      </c>
      <c r="X215">
        <v>708.05</v>
      </c>
      <c r="Y215">
        <v>682.1</v>
      </c>
      <c r="Z215">
        <v>708.05</v>
      </c>
      <c r="AA215">
        <v>675.3</v>
      </c>
      <c r="AB215">
        <v>727.9</v>
      </c>
      <c r="AC215" s="1">
        <f>(Table2[[#This Row],[Close Price]]/Table2[[#This Row],[Day Low]])-1</f>
        <v>1.0042515760152471E-2</v>
      </c>
      <c r="AD215" s="1">
        <f>(Table2[[#This Row],[Day High]]/Table2[[#This Row],[Close Price]])-1</f>
        <v>2.7723347122432518E-2</v>
      </c>
      <c r="AE215" s="1">
        <f>(Table2[[#This Row],[Close Price]]/Table2[[#This Row],[Current Week Low]])-1</f>
        <v>1.0042515760152471E-2</v>
      </c>
      <c r="AF215" s="1">
        <f>(Table2[[#This Row],[Current Week High]]/Table2[[#This Row],[Close Price]])-1</f>
        <v>2.7723347122432518E-2</v>
      </c>
      <c r="AG215" s="1">
        <f>(Table2[[#This Row],[Close Price]]/Table2[[#This Row],[Current Month Low]])-1</f>
        <v>2.0213238560639946E-2</v>
      </c>
      <c r="AH215" s="1">
        <f>(Table2[[#This Row],[Current Month High]]/Table2[[#This Row],[Close Price]])-1</f>
        <v>5.653530735176715E-2</v>
      </c>
      <c r="AI215">
        <v>23.085855287030899</v>
      </c>
      <c r="AJ215">
        <v>39.859926918392198</v>
      </c>
      <c r="AK215" t="str">
        <f>IF(AND(Table2[[#This Row],[20D EMA]]&gt;Table2[[#This Row],[50D EMA]],Table2[[#This Row],[50D EMA]]&gt;Table2[[#This Row],[200D EMA]]),"Uptrend","Downtrend/NoTrend")</f>
        <v>Downtrend/NoTrend</v>
      </c>
      <c r="AL215">
        <v>-0.03</v>
      </c>
      <c r="AM215" t="s">
        <v>3147</v>
      </c>
      <c r="AN215">
        <v>1.46</v>
      </c>
      <c r="AO215" t="s">
        <v>3148</v>
      </c>
      <c r="AP215">
        <v>0.16584997595218401</v>
      </c>
      <c r="AQ215">
        <f>(Table2[[#This Row],[Sharpe Ratio]]-AVERAGE(Table2[Sharpe Ratio]))/_xlfn.STDEV.P(Table2[Sharpe Ratio])</f>
        <v>1.2824164319946099</v>
      </c>
      <c r="AR2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5">
        <f>_xlfn.RANK.AVG(Table2[[#This Row],[1Y Return vs Nifty Z-Score]],Table2[1Y Return vs Nifty Z-Score])</f>
        <v>315</v>
      </c>
      <c r="AT215">
        <f>_xlfn.RANK.AVG(Table2[[#This Row],[6M Return vs Nifty Z-Score]],Table2[6M Return vs Nifty Z-Score])</f>
        <v>404</v>
      </c>
      <c r="AU215">
        <f>_xlfn.RANK.AVG(Table2[[#This Row],[Sharpe Ratio Z-Score]],Table2[Sharpe Ratio Z-Score])</f>
        <v>63</v>
      </c>
      <c r="AV215">
        <f>(Table2[[#This Row],[Rank 1Y]]+Table2[[#This Row],[Rank 6M]]+Table2[[#This Row],[Rank Sharpe]])/3</f>
        <v>260.66666666666669</v>
      </c>
    </row>
    <row r="216" spans="1:48" x14ac:dyDescent="0.3">
      <c r="A216" t="s">
        <v>753</v>
      </c>
      <c r="B216" t="s">
        <v>754</v>
      </c>
      <c r="C216" t="s">
        <v>3101</v>
      </c>
      <c r="D216" t="s">
        <v>755</v>
      </c>
      <c r="E216">
        <v>21641.6550814</v>
      </c>
      <c r="F216">
        <v>1541.9</v>
      </c>
      <c r="G216">
        <v>32.9042395130299</v>
      </c>
      <c r="H216">
        <f>(Table2[[#This Row],[1Y Return vs Nifty]]-AVERAGE(Table2[1Y Return vs Nifty]))/_xlfn.STDEV.P(Table2[1Y Return vs Nifty])</f>
        <v>0.37546990308355044</v>
      </c>
      <c r="I216">
        <v>6.12675211186989</v>
      </c>
      <c r="J216">
        <f>(Table2[[#This Row],[1M Return vs Nifty]]-AVERAGE(Table2[1M Return vs Nifty]))/_xlfn.STDEV.P(Table2[1M Return vs Nifty])</f>
        <v>0.87732561370980466</v>
      </c>
      <c r="K216">
        <v>23.840826860515399</v>
      </c>
      <c r="L216">
        <f>(Table2[[#This Row],[6M Return vs Nifty]]-AVERAGE(Table2[6M Return vs Nifty]))/_xlfn.STDEV.P(Table2[6M Return vs Nifty])</f>
        <v>0.76821630441434563</v>
      </c>
      <c r="M216">
        <v>-1.0913929145902199</v>
      </c>
      <c r="N216">
        <f>(Table2[[#This Row],[1W Return vs Nifty]]-AVERAGE(Table2[1W Return vs Nifty]))/_xlfn.STDEV.P(Table2[1W Return vs Nifty])</f>
        <v>2.7745563729269111E-2</v>
      </c>
      <c r="O216">
        <v>1557.79</v>
      </c>
      <c r="P216">
        <v>1547.74485872578</v>
      </c>
      <c r="Q216">
        <v>1388.4098913784901</v>
      </c>
      <c r="R216">
        <v>45.719251456336202</v>
      </c>
      <c r="S216" s="1">
        <f>(Table2[[#This Row],[Close Price]]-Table2[[#This Row],[20D EMA]])/Table2[[#This Row],[20D EMA]]</f>
        <v>-1.0200347928796483E-2</v>
      </c>
      <c r="T216" s="1">
        <f>(Table2[[#This Row],[Close Price]]-Table2[[#This Row],[50D EMA]])/Table2[[#This Row],[50D EMA]]</f>
        <v>-3.7763709521166258E-3</v>
      </c>
      <c r="U216" s="1">
        <f>(Table2[[#This Row],[Close Price]]-Table2[[#This Row],[200D EMA]])/Table2[[#This Row],[200D EMA]]</f>
        <v>0.11055100483987226</v>
      </c>
      <c r="V216">
        <v>1.10635720743823</v>
      </c>
      <c r="W216">
        <v>1536.1</v>
      </c>
      <c r="X216">
        <v>1587.75</v>
      </c>
      <c r="Y216">
        <v>1536.1</v>
      </c>
      <c r="Z216">
        <v>1587.75</v>
      </c>
      <c r="AA216">
        <v>1501</v>
      </c>
      <c r="AB216">
        <v>1672</v>
      </c>
      <c r="AC216" s="1">
        <f>(Table2[[#This Row],[Close Price]]/Table2[[#This Row],[Day Low]])-1</f>
        <v>3.7757958466246855E-3</v>
      </c>
      <c r="AD216" s="1">
        <f>(Table2[[#This Row],[Day High]]/Table2[[#This Row],[Close Price]])-1</f>
        <v>2.9736039950710058E-2</v>
      </c>
      <c r="AE216" s="1">
        <f>(Table2[[#This Row],[Close Price]]/Table2[[#This Row],[Current Week Low]])-1</f>
        <v>3.7757958466246855E-3</v>
      </c>
      <c r="AF216" s="1">
        <f>(Table2[[#This Row],[Current Week High]]/Table2[[#This Row],[Close Price]])-1</f>
        <v>2.9736039950710058E-2</v>
      </c>
      <c r="AG216" s="1">
        <f>(Table2[[#This Row],[Close Price]]/Table2[[#This Row],[Current Month Low]])-1</f>
        <v>2.7248500999333736E-2</v>
      </c>
      <c r="AH216" s="1">
        <f>(Table2[[#This Row],[Current Month High]]/Table2[[#This Row],[Close Price]])-1</f>
        <v>8.4376418704195988E-2</v>
      </c>
      <c r="AI216">
        <v>11.2264089759387</v>
      </c>
      <c r="AJ216">
        <v>54.468042476457597</v>
      </c>
      <c r="AK216" t="str">
        <f>IF(AND(Table2[[#This Row],[20D EMA]]&gt;Table2[[#This Row],[50D EMA]],Table2[[#This Row],[50D EMA]]&gt;Table2[[#This Row],[200D EMA]]),"Uptrend","Downtrend/NoTrend")</f>
        <v>Uptrend</v>
      </c>
      <c r="AL216">
        <v>-0.04</v>
      </c>
      <c r="AM216" t="s">
        <v>3147</v>
      </c>
      <c r="AN216">
        <v>2.16</v>
      </c>
      <c r="AO216" t="s">
        <v>3148</v>
      </c>
      <c r="AP216">
        <v>1.6098516097862999E-2</v>
      </c>
      <c r="AQ216">
        <f>(Table2[[#This Row],[Sharpe Ratio]]-AVERAGE(Table2[Sharpe Ratio]))/_xlfn.STDEV.P(Table2[Sharpe Ratio])</f>
        <v>-0.46935382248298335</v>
      </c>
      <c r="AR2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1.5794035624539864</v>
      </c>
      <c r="AS216">
        <f>_xlfn.RANK.AVG(Table2[[#This Row],[1Y Return vs Nifty Z-Score]],Table2[1Y Return vs Nifty Z-Score])</f>
        <v>194</v>
      </c>
      <c r="AT216">
        <f>_xlfn.RANK.AVG(Table2[[#This Row],[6M Return vs Nifty Z-Score]],Table2[6M Return vs Nifty Z-Score])</f>
        <v>127</v>
      </c>
      <c r="AU216">
        <f>_xlfn.RANK.AVG(Table2[[#This Row],[Sharpe Ratio Z-Score]],Table2[Sharpe Ratio Z-Score])</f>
        <v>461</v>
      </c>
      <c r="AV216">
        <f>(Table2[[#This Row],[Rank 1Y]]+Table2[[#This Row],[Rank 6M]]+Table2[[#This Row],[Rank Sharpe]])/3</f>
        <v>260.66666666666669</v>
      </c>
    </row>
    <row r="217" spans="1:48" x14ac:dyDescent="0.3">
      <c r="A217" t="s">
        <v>450</v>
      </c>
      <c r="B217" t="s">
        <v>451</v>
      </c>
      <c r="C217" t="s">
        <v>3109</v>
      </c>
      <c r="D217" t="s">
        <v>114</v>
      </c>
      <c r="E217">
        <v>48334.974807628598</v>
      </c>
      <c r="F217">
        <v>924.2</v>
      </c>
      <c r="G217">
        <v>45.162249692414598</v>
      </c>
      <c r="H217">
        <f>(Table2[[#This Row],[1Y Return vs Nifty]]-AVERAGE(Table2[1Y Return vs Nifty]))/_xlfn.STDEV.P(Table2[1Y Return vs Nifty])</f>
        <v>0.62968210497107402</v>
      </c>
      <c r="I217">
        <v>-0.533622036719402</v>
      </c>
      <c r="J217">
        <f>(Table2[[#This Row],[1M Return vs Nifty]]-AVERAGE(Table2[1M Return vs Nifty]))/_xlfn.STDEV.P(Table2[1M Return vs Nifty])</f>
        <v>0.12306859603118758</v>
      </c>
      <c r="K217">
        <v>26.841557011645801</v>
      </c>
      <c r="L217">
        <f>(Table2[[#This Row],[6M Return vs Nifty]]-AVERAGE(Table2[6M Return vs Nifty]))/_xlfn.STDEV.P(Table2[6M Return vs Nifty])</f>
        <v>0.87483745904417287</v>
      </c>
      <c r="M217">
        <v>-6.8845789299181099</v>
      </c>
      <c r="N217">
        <f>(Table2[[#This Row],[1W Return vs Nifty]]-AVERAGE(Table2[1W Return vs Nifty]))/_xlfn.STDEV.P(Table2[1W Return vs Nifty])</f>
        <v>-1.3535518352551235</v>
      </c>
      <c r="O217">
        <v>964.88</v>
      </c>
      <c r="P217">
        <v>925.29704699963997</v>
      </c>
      <c r="Q217">
        <v>767.82211140585002</v>
      </c>
      <c r="R217">
        <v>30.136520496070101</v>
      </c>
      <c r="S217" s="1">
        <f>(Table2[[#This Row],[Close Price]]-Table2[[#This Row],[20D EMA]])/Table2[[#This Row],[20D EMA]]</f>
        <v>-4.2160683193764974E-2</v>
      </c>
      <c r="T217" s="1">
        <f>(Table2[[#This Row],[Close Price]]-Table2[[#This Row],[50D EMA]])/Table2[[#This Row],[50D EMA]]</f>
        <v>-1.1856160172532741E-3</v>
      </c>
      <c r="U217" s="1">
        <f>(Table2[[#This Row],[Close Price]]-Table2[[#This Row],[200D EMA]])/Table2[[#This Row],[200D EMA]]</f>
        <v>0.20366421632196641</v>
      </c>
      <c r="V217">
        <v>0.55949720126449398</v>
      </c>
      <c r="W217">
        <v>915</v>
      </c>
      <c r="X217">
        <v>938</v>
      </c>
      <c r="Y217">
        <v>915</v>
      </c>
      <c r="Z217">
        <v>938</v>
      </c>
      <c r="AA217">
        <v>915</v>
      </c>
      <c r="AB217">
        <v>1036.25</v>
      </c>
      <c r="AC217" s="1">
        <f>(Table2[[#This Row],[Close Price]]/Table2[[#This Row],[Day Low]])-1</f>
        <v>1.0054644808743296E-2</v>
      </c>
      <c r="AD217" s="1">
        <f>(Table2[[#This Row],[Day High]]/Table2[[#This Row],[Close Price]])-1</f>
        <v>1.4931832936593725E-2</v>
      </c>
      <c r="AE217" s="1">
        <f>(Table2[[#This Row],[Close Price]]/Table2[[#This Row],[Current Week Low]])-1</f>
        <v>1.0054644808743296E-2</v>
      </c>
      <c r="AF217" s="1">
        <f>(Table2[[#This Row],[Current Week High]]/Table2[[#This Row],[Close Price]])-1</f>
        <v>1.4931832936593725E-2</v>
      </c>
      <c r="AG217" s="1">
        <f>(Table2[[#This Row],[Close Price]]/Table2[[#This Row],[Current Month Low]])-1</f>
        <v>1.0054644808743296E-2</v>
      </c>
      <c r="AH217" s="1">
        <f>(Table2[[#This Row],[Current Month High]]/Table2[[#This Row],[Close Price]])-1</f>
        <v>0.12123999134386487</v>
      </c>
      <c r="AI217">
        <v>12.5297554641852</v>
      </c>
      <c r="AJ217">
        <v>78.279320987654302</v>
      </c>
      <c r="AK217" t="str">
        <f>IF(AND(Table2[[#This Row],[20D EMA]]&gt;Table2[[#This Row],[50D EMA]],Table2[[#This Row],[50D EMA]]&gt;Table2[[#This Row],[200D EMA]]),"Uptrend","Downtrend/NoTrend")</f>
        <v>Uptrend</v>
      </c>
      <c r="AL217">
        <v>0.25</v>
      </c>
      <c r="AM217" t="s">
        <v>3148</v>
      </c>
      <c r="AN217">
        <v>-3.3</v>
      </c>
      <c r="AO217" t="s">
        <v>3147</v>
      </c>
      <c r="AQ217">
        <f>(Table2[[#This Row],[Sharpe Ratio]]-AVERAGE(Table2[Sharpe Ratio]))/_xlfn.STDEV.P(Table2[Sharpe Ratio])</f>
        <v>-0.65767186404931655</v>
      </c>
      <c r="AR2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-0.38363553925800553</v>
      </c>
      <c r="AS217">
        <f>_xlfn.RANK.AVG(Table2[[#This Row],[1Y Return vs Nifty Z-Score]],Table2[1Y Return vs Nifty Z-Score])</f>
        <v>143</v>
      </c>
      <c r="AT217">
        <f>_xlfn.RANK.AVG(Table2[[#This Row],[6M Return vs Nifty Z-Score]],Table2[6M Return vs Nifty Z-Score])</f>
        <v>109</v>
      </c>
      <c r="AU217">
        <f>_xlfn.RANK.AVG(Table2[[#This Row],[Sharpe Ratio Z-Score]],Table2[Sharpe Ratio Z-Score])</f>
        <v>532</v>
      </c>
      <c r="AV217">
        <f>(Table2[[#This Row],[Rank 1Y]]+Table2[[#This Row],[Rank 6M]]+Table2[[#This Row],[Rank Sharpe]])/3</f>
        <v>261.33333333333331</v>
      </c>
    </row>
    <row r="218" spans="1:48" x14ac:dyDescent="0.3">
      <c r="A218" t="s">
        <v>1044</v>
      </c>
      <c r="B218" t="s">
        <v>1045</v>
      </c>
      <c r="C218" t="s">
        <v>3113</v>
      </c>
      <c r="D218" t="s">
        <v>114</v>
      </c>
      <c r="E218">
        <v>12514.51420258</v>
      </c>
      <c r="F218">
        <v>187.07</v>
      </c>
      <c r="G218">
        <v>18.051038213509901</v>
      </c>
      <c r="H218">
        <f>(Table2[[#This Row],[1Y Return vs Nifty]]-AVERAGE(Table2[1Y Return vs Nifty]))/_xlfn.STDEV.P(Table2[1Y Return vs Nifty])</f>
        <v>6.7437444946112465E-2</v>
      </c>
      <c r="I218">
        <v>5.3381917289047296</v>
      </c>
      <c r="J218">
        <f>(Table2[[#This Row],[1M Return vs Nifty]]-AVERAGE(Table2[1M Return vs Nifty]))/_xlfn.STDEV.P(Table2[1M Return vs Nifty])</f>
        <v>0.7880247442022279</v>
      </c>
      <c r="K218">
        <v>-3.2827012791648702</v>
      </c>
      <c r="L218">
        <f>(Table2[[#This Row],[6M Return vs Nifty]]-AVERAGE(Table2[6M Return vs Nifty]))/_xlfn.STDEV.P(Table2[6M Return vs Nifty])</f>
        <v>-0.19552976478747855</v>
      </c>
      <c r="M218">
        <v>-4.41327235152096</v>
      </c>
      <c r="N218">
        <f>(Table2[[#This Row],[1W Return vs Nifty]]-AVERAGE(Table2[1W Return vs Nifty]))/_xlfn.STDEV.P(Table2[1W Return vs Nifty])</f>
        <v>-0.7643062388249191</v>
      </c>
      <c r="O218">
        <v>192.13</v>
      </c>
      <c r="P218">
        <v>193.745444219615</v>
      </c>
      <c r="Q218">
        <v>182.465253791961</v>
      </c>
      <c r="R218">
        <v>39.385571882771202</v>
      </c>
      <c r="S218" s="1">
        <f>(Table2[[#This Row],[Close Price]]-Table2[[#This Row],[20D EMA]])/Table2[[#This Row],[20D EMA]]</f>
        <v>-2.6336334773330569E-2</v>
      </c>
      <c r="T218" s="1">
        <f>(Table2[[#This Row],[Close Price]]-Table2[[#This Row],[50D EMA]])/Table2[[#This Row],[50D EMA]]</f>
        <v>-3.4454715807656515E-2</v>
      </c>
      <c r="U218" s="1">
        <f>(Table2[[#This Row],[Close Price]]-Table2[[#This Row],[200D EMA]])/Table2[[#This Row],[200D EMA]]</f>
        <v>2.523629081342315E-2</v>
      </c>
      <c r="V218">
        <v>0.51075859778951704</v>
      </c>
      <c r="W218">
        <v>182.11</v>
      </c>
      <c r="X218">
        <v>189.48</v>
      </c>
      <c r="Y218">
        <v>182.11</v>
      </c>
      <c r="Z218">
        <v>189.48</v>
      </c>
      <c r="AA218">
        <v>182.11</v>
      </c>
      <c r="AB218">
        <v>207.2</v>
      </c>
      <c r="AC218" s="1">
        <f>(Table2[[#This Row],[Close Price]]/Table2[[#This Row],[Day Low]])-1</f>
        <v>2.7236285761352841E-2</v>
      </c>
      <c r="AD218" s="1">
        <f>(Table2[[#This Row],[Day High]]/Table2[[#This Row],[Close Price]])-1</f>
        <v>1.2882878067033809E-2</v>
      </c>
      <c r="AE218" s="1">
        <f>(Table2[[#This Row],[Close Price]]/Table2[[#This Row],[Current Week Low]])-1</f>
        <v>2.7236285761352841E-2</v>
      </c>
      <c r="AF218" s="1">
        <f>(Table2[[#This Row],[Current Week High]]/Table2[[#This Row],[Close Price]])-1</f>
        <v>1.2882878067033809E-2</v>
      </c>
      <c r="AG218" s="1">
        <f>(Table2[[#This Row],[Close Price]]/Table2[[#This Row],[Current Month Low]])-1</f>
        <v>2.7236285761352841E-2</v>
      </c>
      <c r="AH218" s="1">
        <f>(Table2[[#This Row],[Current Month High]]/Table2[[#This Row],[Close Price]])-1</f>
        <v>0.10760677821136477</v>
      </c>
      <c r="AI218">
        <v>30.854760250173701</v>
      </c>
      <c r="AJ218">
        <v>45.308373465900203</v>
      </c>
      <c r="AK218" t="str">
        <f>IF(AND(Table2[[#This Row],[20D EMA]]&gt;Table2[[#This Row],[50D EMA]],Table2[[#This Row],[50D EMA]]&gt;Table2[[#This Row],[200D EMA]]),"Uptrend","Downtrend/NoTrend")</f>
        <v>Downtrend/NoTrend</v>
      </c>
      <c r="AL218">
        <v>0.05</v>
      </c>
      <c r="AM218" t="s">
        <v>3148</v>
      </c>
      <c r="AN218">
        <v>-0.97</v>
      </c>
      <c r="AO218" t="s">
        <v>3147</v>
      </c>
      <c r="AP218">
        <v>0.13773289684191201</v>
      </c>
      <c r="AQ218">
        <f>(Table2[[#This Row],[Sharpe Ratio]]-AVERAGE(Table2[Sharpe Ratio]))/_xlfn.STDEV.P(Table2[Sharpe Ratio])</f>
        <v>0.95350703187201347</v>
      </c>
      <c r="AR2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8">
        <f>_xlfn.RANK.AVG(Table2[[#This Row],[1Y Return vs Nifty Z-Score]],Table2[1Y Return vs Nifty Z-Score])</f>
        <v>288</v>
      </c>
      <c r="AT218">
        <f>_xlfn.RANK.AVG(Table2[[#This Row],[6M Return vs Nifty Z-Score]],Table2[6M Return vs Nifty Z-Score])</f>
        <v>371</v>
      </c>
      <c r="AU218">
        <f>_xlfn.RANK.AVG(Table2[[#This Row],[Sharpe Ratio Z-Score]],Table2[Sharpe Ratio Z-Score])</f>
        <v>125</v>
      </c>
      <c r="AV218">
        <f>(Table2[[#This Row],[Rank 1Y]]+Table2[[#This Row],[Rank 6M]]+Table2[[#This Row],[Rank Sharpe]])/3</f>
        <v>261.33333333333331</v>
      </c>
    </row>
    <row r="219" spans="1:48" x14ac:dyDescent="0.3">
      <c r="A219" t="s">
        <v>1095</v>
      </c>
      <c r="B219" t="s">
        <v>1096</v>
      </c>
      <c r="C219" t="s">
        <v>3108</v>
      </c>
      <c r="D219" t="s">
        <v>411</v>
      </c>
      <c r="E219">
        <v>11180.809929720001</v>
      </c>
      <c r="F219">
        <v>2764.1</v>
      </c>
      <c r="G219">
        <v>13.2959844223102</v>
      </c>
      <c r="H219">
        <f>(Table2[[#This Row],[1Y Return vs Nifty]]-AVERAGE(Table2[1Y Return vs Nifty]))/_xlfn.STDEV.P(Table2[1Y Return vs Nifty])</f>
        <v>-3.1175027768865275E-2</v>
      </c>
      <c r="I219">
        <v>5.0604036735825204</v>
      </c>
      <c r="J219">
        <f>(Table2[[#This Row],[1M Return vs Nifty]]-AVERAGE(Table2[1M Return vs Nifty]))/_xlfn.STDEV.P(Table2[1M Return vs Nifty])</f>
        <v>0.75656651295579702</v>
      </c>
      <c r="K219">
        <v>9.4659485013833908</v>
      </c>
      <c r="L219">
        <f>(Table2[[#This Row],[6M Return vs Nifty]]-AVERAGE(Table2[6M Return vs Nifty]))/_xlfn.STDEV.P(Table2[6M Return vs Nifty])</f>
        <v>0.25745190671047269</v>
      </c>
      <c r="M219">
        <v>-9.1352872710565206E-2</v>
      </c>
      <c r="N219">
        <f>(Table2[[#This Row],[1W Return vs Nifty]]-AVERAGE(Table2[1W Return vs Nifty]))/_xlfn.STDEV.P(Table2[1W Return vs Nifty])</f>
        <v>0.26618995427253161</v>
      </c>
      <c r="O219">
        <v>2818.47</v>
      </c>
      <c r="P219">
        <v>2848.6718004264599</v>
      </c>
      <c r="Q219">
        <v>2674.6701093060201</v>
      </c>
      <c r="R219">
        <v>43.878554494393597</v>
      </c>
      <c r="S219" s="1">
        <f>(Table2[[#This Row],[Close Price]]-Table2[[#This Row],[20D EMA]])/Table2[[#This Row],[20D EMA]]</f>
        <v>-1.9290608024921285E-2</v>
      </c>
      <c r="T219" s="1">
        <f>(Table2[[#This Row],[Close Price]]-Table2[[#This Row],[50D EMA]])/Table2[[#This Row],[50D EMA]]</f>
        <v>-2.9688151655027143E-2</v>
      </c>
      <c r="U219" s="1">
        <f>(Table2[[#This Row],[Close Price]]-Table2[[#This Row],[200D EMA]])/Table2[[#This Row],[200D EMA]]</f>
        <v>3.3435858270081623E-2</v>
      </c>
      <c r="V219">
        <v>0.40085970741093901</v>
      </c>
      <c r="W219">
        <v>2736.6</v>
      </c>
      <c r="X219">
        <v>2805</v>
      </c>
      <c r="Y219">
        <v>2736.6</v>
      </c>
      <c r="Z219">
        <v>2805</v>
      </c>
      <c r="AA219">
        <v>2660</v>
      </c>
      <c r="AB219">
        <v>2916.7</v>
      </c>
      <c r="AC219" s="1">
        <f>(Table2[[#This Row],[Close Price]]/Table2[[#This Row],[Day Low]])-1</f>
        <v>1.0048965870057769E-2</v>
      </c>
      <c r="AD219" s="1">
        <f>(Table2[[#This Row],[Day High]]/Table2[[#This Row],[Close Price]])-1</f>
        <v>1.4796859737346679E-2</v>
      </c>
      <c r="AE219" s="1">
        <f>(Table2[[#This Row],[Close Price]]/Table2[[#This Row],[Current Week Low]])-1</f>
        <v>1.0048965870057769E-2</v>
      </c>
      <c r="AF219" s="1">
        <f>(Table2[[#This Row],[Current Week High]]/Table2[[#This Row],[Close Price]])-1</f>
        <v>1.4796859737346679E-2</v>
      </c>
      <c r="AG219" s="1">
        <f>(Table2[[#This Row],[Close Price]]/Table2[[#This Row],[Current Month Low]])-1</f>
        <v>3.9135338345864579E-2</v>
      </c>
      <c r="AH219" s="1">
        <f>(Table2[[#This Row],[Current Month High]]/Table2[[#This Row],[Close Price]])-1</f>
        <v>5.5207843421005043E-2</v>
      </c>
      <c r="AI219">
        <v>18.049274628269501</v>
      </c>
      <c r="AJ219">
        <v>34.114507520620997</v>
      </c>
      <c r="AK219" t="str">
        <f>IF(AND(Table2[[#This Row],[20D EMA]]&gt;Table2[[#This Row],[50D EMA]],Table2[[#This Row],[50D EMA]]&gt;Table2[[#This Row],[200D EMA]]),"Uptrend","Downtrend/NoTrend")</f>
        <v>Downtrend/NoTrend</v>
      </c>
      <c r="AL219">
        <v>0.12</v>
      </c>
      <c r="AM219" t="s">
        <v>3148</v>
      </c>
      <c r="AN219">
        <v>-2.33</v>
      </c>
      <c r="AO219" t="s">
        <v>3147</v>
      </c>
      <c r="AP219">
        <v>8.9858244922675995E-2</v>
      </c>
      <c r="AQ219">
        <f>(Table2[[#This Row],[Sharpe Ratio]]-AVERAGE(Table2[Sharpe Ratio]))/_xlfn.STDEV.P(Table2[Sharpe Ratio])</f>
        <v>0.39347649021872372</v>
      </c>
      <c r="AR2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9">
        <f>_xlfn.RANK.AVG(Table2[[#This Row],[1Y Return vs Nifty Z-Score]],Table2[1Y Return vs Nifty Z-Score])</f>
        <v>311</v>
      </c>
      <c r="AT219">
        <f>_xlfn.RANK.AVG(Table2[[#This Row],[6M Return vs Nifty Z-Score]],Table2[6M Return vs Nifty Z-Score])</f>
        <v>227</v>
      </c>
      <c r="AU219">
        <f>_xlfn.RANK.AVG(Table2[[#This Row],[Sharpe Ratio Z-Score]],Table2[Sharpe Ratio Z-Score])</f>
        <v>247</v>
      </c>
      <c r="AV219">
        <f>(Table2[[#This Row],[Rank 1Y]]+Table2[[#This Row],[Rank 6M]]+Table2[[#This Row],[Rank Sharpe]])/3</f>
        <v>261.66666666666669</v>
      </c>
    </row>
    <row r="220" spans="1:48" x14ac:dyDescent="0.3">
      <c r="A220" t="s">
        <v>1351</v>
      </c>
      <c r="B220" t="s">
        <v>1352</v>
      </c>
      <c r="C220" t="s">
        <v>3105</v>
      </c>
      <c r="D220" t="s">
        <v>48</v>
      </c>
      <c r="E220">
        <v>8144.98914503999</v>
      </c>
      <c r="F220">
        <v>2576.1999999999998</v>
      </c>
      <c r="G220">
        <v>4.3751453272028096</v>
      </c>
      <c r="H220">
        <f>(Table2[[#This Row],[1Y Return vs Nifty]]-AVERAGE(Table2[1Y Return vs Nifty]))/_xlfn.STDEV.P(Table2[1Y Return vs Nifty])</f>
        <v>-0.21617945474066491</v>
      </c>
      <c r="I220">
        <v>-12.612458513004601</v>
      </c>
      <c r="J220">
        <f>(Table2[[#This Row],[1M Return vs Nifty]]-AVERAGE(Table2[1M Return vs Nifty]))/_xlfn.STDEV.P(Table2[1M Return vs Nifty])</f>
        <v>-1.2448045856218641</v>
      </c>
      <c r="K220">
        <v>-2.0619436986919002</v>
      </c>
      <c r="L220">
        <f>(Table2[[#This Row],[6M Return vs Nifty]]-AVERAGE(Table2[6M Return vs Nifty]))/_xlfn.STDEV.P(Table2[6M Return vs Nifty])</f>
        <v>-0.15215412745997331</v>
      </c>
      <c r="M220">
        <v>-3.1208561969402999</v>
      </c>
      <c r="N220">
        <f>(Table2[[#This Row],[1W Return vs Nifty]]-AVERAGE(Table2[1W Return vs Nifty]))/_xlfn.STDEV.P(Table2[1W Return vs Nifty])</f>
        <v>-0.45614919570490198</v>
      </c>
      <c r="O220">
        <v>2836.91</v>
      </c>
      <c r="P220">
        <v>2968.2745596875102</v>
      </c>
      <c r="Q220">
        <v>2748.9197790913099</v>
      </c>
      <c r="R220">
        <v>25.168790697538501</v>
      </c>
      <c r="S220" s="1">
        <f>(Table2[[#This Row],[Close Price]]-Table2[[#This Row],[20D EMA]])/Table2[[#This Row],[20D EMA]]</f>
        <v>-9.1899284785206453E-2</v>
      </c>
      <c r="T220" s="1">
        <f>(Table2[[#This Row],[Close Price]]-Table2[[#This Row],[50D EMA]])/Table2[[#This Row],[50D EMA]]</f>
        <v>-0.13208837383587138</v>
      </c>
      <c r="U220" s="1">
        <f>(Table2[[#This Row],[Close Price]]-Table2[[#This Row],[200D EMA]])/Table2[[#This Row],[200D EMA]]</f>
        <v>-6.2831873234367286E-2</v>
      </c>
      <c r="V220">
        <v>0.390462551665196</v>
      </c>
      <c r="W220">
        <v>2526.85</v>
      </c>
      <c r="X220">
        <v>2640</v>
      </c>
      <c r="Y220">
        <v>2526.85</v>
      </c>
      <c r="Z220">
        <v>2640</v>
      </c>
      <c r="AA220">
        <v>2526.85</v>
      </c>
      <c r="AB220">
        <v>3147.95</v>
      </c>
      <c r="AC220" s="1">
        <f>(Table2[[#This Row],[Close Price]]/Table2[[#This Row],[Day Low]])-1</f>
        <v>1.9530245166907489E-2</v>
      </c>
      <c r="AD220" s="1">
        <f>(Table2[[#This Row],[Day High]]/Table2[[#This Row],[Close Price]])-1</f>
        <v>2.4765157984628638E-2</v>
      </c>
      <c r="AE220" s="1">
        <f>(Table2[[#This Row],[Close Price]]/Table2[[#This Row],[Current Week Low]])-1</f>
        <v>1.9530245166907489E-2</v>
      </c>
      <c r="AF220" s="1">
        <f>(Table2[[#This Row],[Current Week High]]/Table2[[#This Row],[Close Price]])-1</f>
        <v>2.4765157984628638E-2</v>
      </c>
      <c r="AG220" s="1">
        <f>(Table2[[#This Row],[Close Price]]/Table2[[#This Row],[Current Month Low]])-1</f>
        <v>1.9530245166907489E-2</v>
      </c>
      <c r="AH220" s="1">
        <f>(Table2[[#This Row],[Current Month High]]/Table2[[#This Row],[Close Price]])-1</f>
        <v>0.22193540874155726</v>
      </c>
      <c r="AI220">
        <v>44.592811117149303</v>
      </c>
      <c r="AJ220">
        <v>31.6032796097162</v>
      </c>
      <c r="AK220" t="str">
        <f>IF(AND(Table2[[#This Row],[20D EMA]]&gt;Table2[[#This Row],[50D EMA]],Table2[[#This Row],[50D EMA]]&gt;Table2[[#This Row],[200D EMA]]),"Uptrend","Downtrend/NoTrend")</f>
        <v>Downtrend/NoTrend</v>
      </c>
      <c r="AL220">
        <v>-0.12</v>
      </c>
      <c r="AM220" t="s">
        <v>3147</v>
      </c>
      <c r="AN220">
        <v>-9.49</v>
      </c>
      <c r="AO220" t="s">
        <v>3147</v>
      </c>
      <c r="AP220">
        <v>0.188721298928159</v>
      </c>
      <c r="AQ220">
        <f>(Table2[[#This Row],[Sharpe Ratio]]-AVERAGE(Table2[Sharpe Ratio]))/_xlfn.STDEV.P(Table2[Sharpe Ratio])</f>
        <v>1.5499617588237351</v>
      </c>
      <c r="AR2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0">
        <f>_xlfn.RANK.AVG(Table2[[#This Row],[1Y Return vs Nifty Z-Score]],Table2[1Y Return vs Nifty Z-Score])</f>
        <v>389</v>
      </c>
      <c r="AT220">
        <f>_xlfn.RANK.AVG(Table2[[#This Row],[6M Return vs Nifty Z-Score]],Table2[6M Return vs Nifty Z-Score])</f>
        <v>358</v>
      </c>
      <c r="AU220">
        <f>_xlfn.RANK.AVG(Table2[[#This Row],[Sharpe Ratio Z-Score]],Table2[Sharpe Ratio Z-Score])</f>
        <v>41</v>
      </c>
      <c r="AV220">
        <f>(Table2[[#This Row],[Rank 1Y]]+Table2[[#This Row],[Rank 6M]]+Table2[[#This Row],[Rank Sharpe]])/3</f>
        <v>262.66666666666669</v>
      </c>
    </row>
    <row r="221" spans="1:48" x14ac:dyDescent="0.3">
      <c r="A221" t="s">
        <v>1068</v>
      </c>
      <c r="B221" t="s">
        <v>1069</v>
      </c>
      <c r="C221" t="s">
        <v>3113</v>
      </c>
      <c r="D221" t="s">
        <v>114</v>
      </c>
      <c r="E221">
        <v>11714.2828644</v>
      </c>
      <c r="F221">
        <v>384.4</v>
      </c>
      <c r="G221">
        <v>1.4720138405360199</v>
      </c>
      <c r="H221">
        <f>(Table2[[#This Row],[1Y Return vs Nifty]]-AVERAGE(Table2[1Y Return vs Nifty]))/_xlfn.STDEV.P(Table2[1Y Return vs Nifty])</f>
        <v>-0.27638591866053819</v>
      </c>
      <c r="I221">
        <v>-4.0006608413806699</v>
      </c>
      <c r="J221">
        <f>(Table2[[#This Row],[1M Return vs Nifty]]-AVERAGE(Table2[1M Return vs Nifty]))/_xlfn.STDEV.P(Table2[1M Return vs Nifty])</f>
        <v>-0.26955774757050432</v>
      </c>
      <c r="K221">
        <v>2.18345542681769</v>
      </c>
      <c r="L221">
        <f>(Table2[[#This Row],[6M Return vs Nifty]]-AVERAGE(Table2[6M Return vs Nifty]))/_xlfn.STDEV.P(Table2[6M Return vs Nifty])</f>
        <v>-1.3077221423294287E-3</v>
      </c>
      <c r="M221">
        <v>-1.42568746165072</v>
      </c>
      <c r="N221">
        <f>(Table2[[#This Row],[1W Return vs Nifty]]-AVERAGE(Table2[1W Return vs Nifty]))/_xlfn.STDEV.P(Table2[1W Return vs Nifty])</f>
        <v>-5.1961904169670628E-2</v>
      </c>
      <c r="O221">
        <v>396.57</v>
      </c>
      <c r="P221">
        <v>386.82454392975001</v>
      </c>
      <c r="Q221">
        <v>357.24976561403298</v>
      </c>
      <c r="R221">
        <v>40.770212544181398</v>
      </c>
      <c r="S221" s="1">
        <f>(Table2[[#This Row],[Close Price]]-Table2[[#This Row],[20D EMA]])/Table2[[#This Row],[20D EMA]]</f>
        <v>-3.0688150893915366E-2</v>
      </c>
      <c r="T221" s="1">
        <f>(Table2[[#This Row],[Close Price]]-Table2[[#This Row],[50D EMA]])/Table2[[#This Row],[50D EMA]]</f>
        <v>-6.2678130635638873E-3</v>
      </c>
      <c r="U221" s="1">
        <f>(Table2[[#This Row],[Close Price]]-Table2[[#This Row],[200D EMA]])/Table2[[#This Row],[200D EMA]]</f>
        <v>7.5997906784632238E-2</v>
      </c>
      <c r="V221">
        <v>0.46486852614366703</v>
      </c>
      <c r="W221">
        <v>374.95</v>
      </c>
      <c r="X221">
        <v>389.7</v>
      </c>
      <c r="Y221">
        <v>374.95</v>
      </c>
      <c r="Z221">
        <v>389.7</v>
      </c>
      <c r="AA221">
        <v>363.7</v>
      </c>
      <c r="AB221">
        <v>437.7</v>
      </c>
      <c r="AC221" s="1">
        <f>(Table2[[#This Row],[Close Price]]/Table2[[#This Row],[Day Low]])-1</f>
        <v>2.5203360448059708E-2</v>
      </c>
      <c r="AD221" s="1">
        <f>(Table2[[#This Row],[Day High]]/Table2[[#This Row],[Close Price]])-1</f>
        <v>1.3787721123829311E-2</v>
      </c>
      <c r="AE221" s="1">
        <f>(Table2[[#This Row],[Close Price]]/Table2[[#This Row],[Current Week Low]])-1</f>
        <v>2.5203360448059708E-2</v>
      </c>
      <c r="AF221" s="1">
        <f>(Table2[[#This Row],[Current Week High]]/Table2[[#This Row],[Close Price]])-1</f>
        <v>1.3787721123829311E-2</v>
      </c>
      <c r="AG221" s="1">
        <f>(Table2[[#This Row],[Close Price]]/Table2[[#This Row],[Current Month Low]])-1</f>
        <v>5.6915039868023154E-2</v>
      </c>
      <c r="AH221" s="1">
        <f>(Table2[[#This Row],[Current Month High]]/Table2[[#This Row],[Close Price]])-1</f>
        <v>0.13865764828303861</v>
      </c>
      <c r="AI221">
        <v>17.325702393340201</v>
      </c>
      <c r="AJ221">
        <v>40.780076908990999</v>
      </c>
      <c r="AK221" t="str">
        <f>IF(AND(Table2[[#This Row],[20D EMA]]&gt;Table2[[#This Row],[50D EMA]],Table2[[#This Row],[50D EMA]]&gt;Table2[[#This Row],[200D EMA]]),"Uptrend","Downtrend/NoTrend")</f>
        <v>Uptrend</v>
      </c>
      <c r="AL221">
        <v>0.19</v>
      </c>
      <c r="AM221" t="s">
        <v>3148</v>
      </c>
      <c r="AN221">
        <v>-7.35</v>
      </c>
      <c r="AO221" t="s">
        <v>3147</v>
      </c>
      <c r="AP221">
        <v>0.164121750267924</v>
      </c>
      <c r="AQ221">
        <f>(Table2[[#This Row],[Sharpe Ratio]]-AVERAGE(Table2[Sharpe Ratio]))/_xlfn.STDEV.P(Table2[Sharpe Ratio])</f>
        <v>1.2621999055603703</v>
      </c>
      <c r="AR2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0.66298661301732775</v>
      </c>
      <c r="AS221">
        <f>_xlfn.RANK.AVG(Table2[[#This Row],[1Y Return vs Nifty Z-Score]],Table2[1Y Return vs Nifty Z-Score])</f>
        <v>408</v>
      </c>
      <c r="AT221">
        <f>_xlfn.RANK.AVG(Table2[[#This Row],[6M Return vs Nifty Z-Score]],Table2[6M Return vs Nifty Z-Score])</f>
        <v>313</v>
      </c>
      <c r="AU221">
        <f>_xlfn.RANK.AVG(Table2[[#This Row],[Sharpe Ratio Z-Score]],Table2[Sharpe Ratio Z-Score])</f>
        <v>71</v>
      </c>
      <c r="AV221">
        <f>(Table2[[#This Row],[Rank 1Y]]+Table2[[#This Row],[Rank 6M]]+Table2[[#This Row],[Rank Sharpe]])/3</f>
        <v>264</v>
      </c>
    </row>
    <row r="222" spans="1:48" x14ac:dyDescent="0.3">
      <c r="A222" t="s">
        <v>1404</v>
      </c>
      <c r="B222" t="s">
        <v>1405</v>
      </c>
      <c r="C222" t="s">
        <v>3114</v>
      </c>
      <c r="D222" t="s">
        <v>580</v>
      </c>
      <c r="E222">
        <v>7425.8676263300003</v>
      </c>
      <c r="F222">
        <v>557.29999999999995</v>
      </c>
      <c r="G222">
        <v>15.552160429214799</v>
      </c>
      <c r="H222">
        <f>(Table2[[#This Row],[1Y Return vs Nifty]]-AVERAGE(Table2[1Y Return vs Nifty]))/_xlfn.STDEV.P(Table2[1Y Return vs Nifty])</f>
        <v>1.5614578551220892E-2</v>
      </c>
      <c r="I222">
        <v>-1.6884772181182699</v>
      </c>
      <c r="J222">
        <f>(Table2[[#This Row],[1M Return vs Nifty]]-AVERAGE(Table2[1M Return vs Nifty]))/_xlfn.STDEV.P(Table2[1M Return vs Nifty])</f>
        <v>-7.7134900107960827E-3</v>
      </c>
      <c r="K222">
        <v>13.554534069712499</v>
      </c>
      <c r="L222">
        <f>(Table2[[#This Row],[6M Return vs Nifty]]-AVERAGE(Table2[6M Return vs Nifty]))/_xlfn.STDEV.P(Table2[6M Return vs Nifty])</f>
        <v>0.40272645395154316</v>
      </c>
      <c r="M222">
        <v>-3.2514979669299602</v>
      </c>
      <c r="N222">
        <f>(Table2[[#This Row],[1W Return vs Nifty]]-AVERAGE(Table2[1W Return vs Nifty]))/_xlfn.STDEV.P(Table2[1W Return vs Nifty])</f>
        <v>-0.48729874564304965</v>
      </c>
      <c r="O222">
        <v>571.86</v>
      </c>
      <c r="P222">
        <v>568.74887491359198</v>
      </c>
      <c r="Q222">
        <v>508.32492751414202</v>
      </c>
      <c r="R222">
        <v>38.865106403113202</v>
      </c>
      <c r="S222" s="1">
        <f>(Table2[[#This Row],[Close Price]]-Table2[[#This Row],[20D EMA]])/Table2[[#This Row],[20D EMA]]</f>
        <v>-2.5460777113279577E-2</v>
      </c>
      <c r="T222" s="1">
        <f>(Table2[[#This Row],[Close Price]]-Table2[[#This Row],[50D EMA]])/Table2[[#This Row],[50D EMA]]</f>
        <v>-2.0129929778465776E-2</v>
      </c>
      <c r="U222" s="1">
        <f>(Table2[[#This Row],[Close Price]]-Table2[[#This Row],[200D EMA]])/Table2[[#This Row],[200D EMA]]</f>
        <v>9.6345998071273836E-2</v>
      </c>
      <c r="V222">
        <v>0.38038199664946598</v>
      </c>
      <c r="W222">
        <v>547.04999999999995</v>
      </c>
      <c r="X222">
        <v>563</v>
      </c>
      <c r="Y222">
        <v>547.04999999999995</v>
      </c>
      <c r="Z222">
        <v>563</v>
      </c>
      <c r="AA222">
        <v>545.15</v>
      </c>
      <c r="AB222">
        <v>599.5</v>
      </c>
      <c r="AC222" s="1">
        <f>(Table2[[#This Row],[Close Price]]/Table2[[#This Row],[Day Low]])-1</f>
        <v>1.8736861347226075E-2</v>
      </c>
      <c r="AD222" s="1">
        <f>(Table2[[#This Row],[Day High]]/Table2[[#This Row],[Close Price]])-1</f>
        <v>1.0227884442849611E-2</v>
      </c>
      <c r="AE222" s="1">
        <f>(Table2[[#This Row],[Close Price]]/Table2[[#This Row],[Current Week Low]])-1</f>
        <v>1.8736861347226075E-2</v>
      </c>
      <c r="AF222" s="1">
        <f>(Table2[[#This Row],[Current Week High]]/Table2[[#This Row],[Close Price]])-1</f>
        <v>1.0227884442849611E-2</v>
      </c>
      <c r="AG222" s="1">
        <f>(Table2[[#This Row],[Close Price]]/Table2[[#This Row],[Current Month Low]])-1</f>
        <v>2.2287443822801123E-2</v>
      </c>
      <c r="AH222" s="1">
        <f>(Table2[[#This Row],[Current Month High]]/Table2[[#This Row],[Close Price]])-1</f>
        <v>7.5722232190920558E-2</v>
      </c>
      <c r="AI222">
        <v>14.7855732998385</v>
      </c>
      <c r="AJ222">
        <v>45.3004823360708</v>
      </c>
      <c r="AK222" t="str">
        <f>IF(AND(Table2[[#This Row],[20D EMA]]&gt;Table2[[#This Row],[50D EMA]],Table2[[#This Row],[50D EMA]]&gt;Table2[[#This Row],[200D EMA]]),"Uptrend","Downtrend/NoTrend")</f>
        <v>Uptrend</v>
      </c>
      <c r="AL222">
        <v>0.12</v>
      </c>
      <c r="AM222" t="s">
        <v>3148</v>
      </c>
      <c r="AN222">
        <v>0.19</v>
      </c>
      <c r="AO222" t="s">
        <v>3148</v>
      </c>
      <c r="AP222">
        <v>7.0281107737459006E-2</v>
      </c>
      <c r="AQ222">
        <f>(Table2[[#This Row],[Sharpe Ratio]]-AVERAGE(Table2[Sharpe Ratio]))/_xlfn.STDEV.P(Table2[Sharpe Ratio])</f>
        <v>0.16446605771774958</v>
      </c>
      <c r="AR2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8.7794854566667913E-2</v>
      </c>
      <c r="AS222">
        <f>_xlfn.RANK.AVG(Table2[[#This Row],[1Y Return vs Nifty Z-Score]],Table2[1Y Return vs Nifty Z-Score])</f>
        <v>300</v>
      </c>
      <c r="AT222">
        <f>_xlfn.RANK.AVG(Table2[[#This Row],[6M Return vs Nifty Z-Score]],Table2[6M Return vs Nifty Z-Score])</f>
        <v>194</v>
      </c>
      <c r="AU222">
        <f>_xlfn.RANK.AVG(Table2[[#This Row],[Sharpe Ratio Z-Score]],Table2[Sharpe Ratio Z-Score])</f>
        <v>300</v>
      </c>
      <c r="AV222">
        <f>(Table2[[#This Row],[Rank 1Y]]+Table2[[#This Row],[Rank 6M]]+Table2[[#This Row],[Rank Sharpe]])/3</f>
        <v>264.66666666666669</v>
      </c>
    </row>
    <row r="223" spans="1:48" x14ac:dyDescent="0.3">
      <c r="A223" t="s">
        <v>1667</v>
      </c>
      <c r="B223" t="s">
        <v>1668</v>
      </c>
      <c r="C223" t="s">
        <v>3106</v>
      </c>
      <c r="D223" t="s">
        <v>253</v>
      </c>
      <c r="E223">
        <v>5195.6561011599997</v>
      </c>
      <c r="F223">
        <v>605.20000000000005</v>
      </c>
      <c r="G223">
        <v>37.758756224763403</v>
      </c>
      <c r="H223">
        <f>(Table2[[#This Row],[1Y Return vs Nifty]]-AVERAGE(Table2[1Y Return vs Nifty]))/_xlfn.STDEV.P(Table2[1Y Return vs Nifty])</f>
        <v>0.47614508317640136</v>
      </c>
      <c r="I223">
        <v>4.6753982484698096</v>
      </c>
      <c r="J223">
        <f>(Table2[[#This Row],[1M Return vs Nifty]]-AVERAGE(Table2[1M Return vs Nifty]))/_xlfn.STDEV.P(Table2[1M Return vs Nifty])</f>
        <v>0.71296640322365712</v>
      </c>
      <c r="K223">
        <v>31.761677297458</v>
      </c>
      <c r="L223">
        <f>(Table2[[#This Row],[6M Return vs Nifty]]-AVERAGE(Table2[6M Return vs Nifty]))/_xlfn.STDEV.P(Table2[6M Return vs Nifty])</f>
        <v>1.0496578791986859</v>
      </c>
      <c r="M223">
        <v>3.1769536504942102</v>
      </c>
      <c r="N223">
        <f>(Table2[[#This Row],[1W Return vs Nifty]]-AVERAGE(Table2[1W Return vs Nifty]))/_xlfn.STDEV.P(Table2[1W Return vs Nifty])</f>
        <v>1.0454681075446326</v>
      </c>
      <c r="O223">
        <v>625.92999999999995</v>
      </c>
      <c r="P223">
        <v>596.74042370536802</v>
      </c>
      <c r="Q223">
        <v>496.62049245503101</v>
      </c>
      <c r="R223">
        <v>39.233250078396303</v>
      </c>
      <c r="S223" s="1">
        <f>(Table2[[#This Row],[Close Price]]-Table2[[#This Row],[20D EMA]])/Table2[[#This Row],[20D EMA]]</f>
        <v>-3.3118719345613577E-2</v>
      </c>
      <c r="T223" s="1">
        <f>(Table2[[#This Row],[Close Price]]-Table2[[#This Row],[50D EMA]])/Table2[[#This Row],[50D EMA]]</f>
        <v>1.4176308422519107E-2</v>
      </c>
      <c r="U223" s="1">
        <f>(Table2[[#This Row],[Close Price]]-Table2[[#This Row],[200D EMA]])/Table2[[#This Row],[200D EMA]]</f>
        <v>0.21863678441501466</v>
      </c>
      <c r="V223">
        <v>0.836445867445755</v>
      </c>
      <c r="W223">
        <v>596.1</v>
      </c>
      <c r="X223">
        <v>613.45000000000005</v>
      </c>
      <c r="Y223">
        <v>596.1</v>
      </c>
      <c r="Z223">
        <v>613.45000000000005</v>
      </c>
      <c r="AA223">
        <v>581</v>
      </c>
      <c r="AB223">
        <v>693</v>
      </c>
      <c r="AC223" s="1">
        <f>(Table2[[#This Row],[Close Price]]/Table2[[#This Row],[Day Low]])-1</f>
        <v>1.5265894984063166E-2</v>
      </c>
      <c r="AD223" s="1">
        <f>(Table2[[#This Row],[Day High]]/Table2[[#This Row],[Close Price]])-1</f>
        <v>1.363185723727689E-2</v>
      </c>
      <c r="AE223" s="1">
        <f>(Table2[[#This Row],[Close Price]]/Table2[[#This Row],[Current Week Low]])-1</f>
        <v>1.5265894984063166E-2</v>
      </c>
      <c r="AF223" s="1">
        <f>(Table2[[#This Row],[Current Week High]]/Table2[[#This Row],[Close Price]])-1</f>
        <v>1.363185723727689E-2</v>
      </c>
      <c r="AG223" s="1">
        <f>(Table2[[#This Row],[Close Price]]/Table2[[#This Row],[Current Month Low]])-1</f>
        <v>4.1652323580034567E-2</v>
      </c>
      <c r="AH223" s="1">
        <f>(Table2[[#This Row],[Current Month High]]/Table2[[#This Row],[Close Price]])-1</f>
        <v>0.1450760079312623</v>
      </c>
      <c r="AI223">
        <v>14.507600793126199</v>
      </c>
      <c r="AJ223">
        <v>68.1111111111111</v>
      </c>
      <c r="AK223" t="str">
        <f>IF(AND(Table2[[#This Row],[20D EMA]]&gt;Table2[[#This Row],[50D EMA]],Table2[[#This Row],[50D EMA]]&gt;Table2[[#This Row],[200D EMA]]),"Uptrend","Downtrend/NoTrend")</f>
        <v>Uptrend</v>
      </c>
      <c r="AL223">
        <v>0.22</v>
      </c>
      <c r="AM223" t="s">
        <v>3148</v>
      </c>
      <c r="AN223">
        <v>-9.81</v>
      </c>
      <c r="AO223" t="s">
        <v>3147</v>
      </c>
      <c r="AQ223">
        <f>(Table2[[#This Row],[Sharpe Ratio]]-AVERAGE(Table2[Sharpe Ratio]))/_xlfn.STDEV.P(Table2[Sharpe Ratio])</f>
        <v>-0.65767186404931655</v>
      </c>
      <c r="AR2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2.6265656090940608</v>
      </c>
      <c r="AS223">
        <f>_xlfn.RANK.AVG(Table2[[#This Row],[1Y Return vs Nifty Z-Score]],Table2[1Y Return vs Nifty Z-Score])</f>
        <v>175</v>
      </c>
      <c r="AT223">
        <f>_xlfn.RANK.AVG(Table2[[#This Row],[6M Return vs Nifty Z-Score]],Table2[6M Return vs Nifty Z-Score])</f>
        <v>88</v>
      </c>
      <c r="AU223">
        <f>_xlfn.RANK.AVG(Table2[[#This Row],[Sharpe Ratio Z-Score]],Table2[Sharpe Ratio Z-Score])</f>
        <v>532</v>
      </c>
      <c r="AV223">
        <f>(Table2[[#This Row],[Rank 1Y]]+Table2[[#This Row],[Rank 6M]]+Table2[[#This Row],[Rank Sharpe]])/3</f>
        <v>265</v>
      </c>
    </row>
    <row r="224" spans="1:48" x14ac:dyDescent="0.3">
      <c r="A224" t="s">
        <v>220</v>
      </c>
      <c r="B224" t="s">
        <v>221</v>
      </c>
      <c r="C224" t="s">
        <v>3104</v>
      </c>
      <c r="D224" t="s">
        <v>222</v>
      </c>
      <c r="E224">
        <v>106978.76345924</v>
      </c>
      <c r="F224">
        <v>1470.8</v>
      </c>
      <c r="G224">
        <v>17.2078025281286</v>
      </c>
      <c r="H224">
        <f>(Table2[[#This Row],[1Y Return vs Nifty]]-AVERAGE(Table2[1Y Return vs Nifty]))/_xlfn.STDEV.P(Table2[1Y Return vs Nifty])</f>
        <v>4.9950038984301143E-2</v>
      </c>
      <c r="I224">
        <v>0.525338022056973</v>
      </c>
      <c r="J224">
        <f>(Table2[[#This Row],[1M Return vs Nifty]]-AVERAGE(Table2[1M Return vs Nifty]))/_xlfn.STDEV.P(Table2[1M Return vs Nifty])</f>
        <v>0.24299099647810796</v>
      </c>
      <c r="K224">
        <v>17.894534611660699</v>
      </c>
      <c r="L224">
        <f>(Table2[[#This Row],[6M Return vs Nifty]]-AVERAGE(Table2[6M Return vs Nifty]))/_xlfn.STDEV.P(Table2[6M Return vs Nifty])</f>
        <v>0.55693421192080816</v>
      </c>
      <c r="M224">
        <v>1.7744286088357</v>
      </c>
      <c r="N224">
        <f>(Table2[[#This Row],[1W Return vs Nifty]]-AVERAGE(Table2[1W Return vs Nifty]))/_xlfn.STDEV.P(Table2[1W Return vs Nifty])</f>
        <v>0.71105726920324952</v>
      </c>
      <c r="O224">
        <v>1464.48</v>
      </c>
      <c r="P224">
        <v>1475.1846880783901</v>
      </c>
      <c r="Q224">
        <v>1333.5883913780999</v>
      </c>
      <c r="R224">
        <v>55.918096585139899</v>
      </c>
      <c r="S224" s="1">
        <f>(Table2[[#This Row],[Close Price]]-Table2[[#This Row],[20D EMA]])/Table2[[#This Row],[20D EMA]]</f>
        <v>4.3155249644924723E-3</v>
      </c>
      <c r="T224" s="1">
        <f>(Table2[[#This Row],[Close Price]]-Table2[[#This Row],[50D EMA]])/Table2[[#This Row],[50D EMA]]</f>
        <v>-2.9722977155502636E-3</v>
      </c>
      <c r="U224" s="1">
        <f>(Table2[[#This Row],[Close Price]]-Table2[[#This Row],[200D EMA]])/Table2[[#This Row],[200D EMA]]</f>
        <v>0.10288902446136974</v>
      </c>
      <c r="V224">
        <v>0.76843849897807004</v>
      </c>
      <c r="W224">
        <v>1440.25</v>
      </c>
      <c r="X224">
        <v>1481.85</v>
      </c>
      <c r="Y224">
        <v>1440.25</v>
      </c>
      <c r="Z224">
        <v>1481.85</v>
      </c>
      <c r="AA224">
        <v>1418.4</v>
      </c>
      <c r="AB224">
        <v>1495.4</v>
      </c>
      <c r="AC224" s="1">
        <f>(Table2[[#This Row],[Close Price]]/Table2[[#This Row],[Day Low]])-1</f>
        <v>2.1211595209164935E-2</v>
      </c>
      <c r="AD224" s="1">
        <f>(Table2[[#This Row],[Day High]]/Table2[[#This Row],[Close Price]])-1</f>
        <v>7.5129181397879385E-3</v>
      </c>
      <c r="AE224" s="1">
        <f>(Table2[[#This Row],[Close Price]]/Table2[[#This Row],[Current Week Low]])-1</f>
        <v>2.1211595209164935E-2</v>
      </c>
      <c r="AF224" s="1">
        <f>(Table2[[#This Row],[Current Week High]]/Table2[[#This Row],[Close Price]])-1</f>
        <v>7.5129181397879385E-3</v>
      </c>
      <c r="AG224" s="1">
        <f>(Table2[[#This Row],[Close Price]]/Table2[[#This Row],[Current Month Low]])-1</f>
        <v>3.6943034404963271E-2</v>
      </c>
      <c r="AH224" s="1">
        <f>(Table2[[#This Row],[Current Month High]]/Table2[[#This Row],[Close Price]])-1</f>
        <v>1.6725591514821891E-2</v>
      </c>
      <c r="AI224">
        <v>12.013870002719599</v>
      </c>
      <c r="AJ224">
        <v>42.512475170776597</v>
      </c>
      <c r="AK224" t="str">
        <f>IF(AND(Table2[[#This Row],[20D EMA]]&gt;Table2[[#This Row],[50D EMA]],Table2[[#This Row],[50D EMA]]&gt;Table2[[#This Row],[200D EMA]]),"Uptrend","Downtrend/NoTrend")</f>
        <v>Downtrend/NoTrend</v>
      </c>
      <c r="AL224">
        <v>0.1</v>
      </c>
      <c r="AM224" t="s">
        <v>3148</v>
      </c>
      <c r="AN224">
        <v>1.73</v>
      </c>
      <c r="AO224" t="s">
        <v>3148</v>
      </c>
      <c r="AP224">
        <v>5.8831584944029999E-2</v>
      </c>
      <c r="AQ224">
        <f>(Table2[[#This Row],[Sharpe Ratio]]-AVERAGE(Table2[Sharpe Ratio]))/_xlfn.STDEV.P(Table2[Sharpe Ratio])</f>
        <v>3.0531246818385909E-2</v>
      </c>
      <c r="AR2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4">
        <f>_xlfn.RANK.AVG(Table2[[#This Row],[1Y Return vs Nifty Z-Score]],Table2[1Y Return vs Nifty Z-Score])</f>
        <v>294</v>
      </c>
      <c r="AT224">
        <f>_xlfn.RANK.AVG(Table2[[#This Row],[6M Return vs Nifty Z-Score]],Table2[6M Return vs Nifty Z-Score])</f>
        <v>167</v>
      </c>
      <c r="AU224">
        <f>_xlfn.RANK.AVG(Table2[[#This Row],[Sharpe Ratio Z-Score]],Table2[Sharpe Ratio Z-Score])</f>
        <v>340</v>
      </c>
      <c r="AV224">
        <f>(Table2[[#This Row],[Rank 1Y]]+Table2[[#This Row],[Rank 6M]]+Table2[[#This Row],[Rank Sharpe]])/3</f>
        <v>267</v>
      </c>
    </row>
    <row r="225" spans="1:48" x14ac:dyDescent="0.3">
      <c r="A225" t="s">
        <v>164</v>
      </c>
      <c r="B225" t="s">
        <v>165</v>
      </c>
      <c r="C225" t="s">
        <v>3106</v>
      </c>
      <c r="D225" t="s">
        <v>166</v>
      </c>
      <c r="E225">
        <v>153086.43868570001</v>
      </c>
      <c r="F225">
        <v>5766.65</v>
      </c>
      <c r="G225">
        <v>38.140274100642301</v>
      </c>
      <c r="H225">
        <f>(Table2[[#This Row],[1Y Return vs Nifty]]-AVERAGE(Table2[1Y Return vs Nifty]))/_xlfn.STDEV.P(Table2[1Y Return vs Nifty])</f>
        <v>0.48405717476935306</v>
      </c>
      <c r="I225">
        <v>0.41055127667862301</v>
      </c>
      <c r="J225">
        <f>(Table2[[#This Row],[1M Return vs Nifty]]-AVERAGE(Table2[1M Return vs Nifty]))/_xlfn.STDEV.P(Table2[1M Return vs Nifty])</f>
        <v>0.22999192070449745</v>
      </c>
      <c r="K225">
        <v>42.120370104145401</v>
      </c>
      <c r="L225">
        <f>(Table2[[#This Row],[6M Return vs Nifty]]-AVERAGE(Table2[6M Return vs Nifty]))/_xlfn.STDEV.P(Table2[6M Return vs Nifty])</f>
        <v>1.4177202279869094</v>
      </c>
      <c r="M225">
        <v>-2.6279196426440699</v>
      </c>
      <c r="N225">
        <f>(Table2[[#This Row],[1W Return vs Nifty]]-AVERAGE(Table2[1W Return vs Nifty]))/_xlfn.STDEV.P(Table2[1W Return vs Nifty])</f>
        <v>-0.33861594569149406</v>
      </c>
      <c r="O225">
        <v>5829.82</v>
      </c>
      <c r="P225">
        <v>5645.2220710006004</v>
      </c>
      <c r="Q225">
        <v>4801.9558604151198</v>
      </c>
      <c r="R225">
        <v>37.572886261198398</v>
      </c>
      <c r="S225" s="1">
        <f>(Table2[[#This Row],[Close Price]]-Table2[[#This Row],[20D EMA]])/Table2[[#This Row],[20D EMA]]</f>
        <v>-1.0835669025801839E-2</v>
      </c>
      <c r="T225" s="1">
        <f>(Table2[[#This Row],[Close Price]]-Table2[[#This Row],[50D EMA]])/Table2[[#This Row],[50D EMA]]</f>
        <v>2.1509858686192738E-2</v>
      </c>
      <c r="U225" s="1">
        <f>(Table2[[#This Row],[Close Price]]-Table2[[#This Row],[200D EMA]])/Table2[[#This Row],[200D EMA]]</f>
        <v>0.20089608643372325</v>
      </c>
      <c r="V225">
        <v>0.77340413658845297</v>
      </c>
      <c r="W225">
        <v>5690.5</v>
      </c>
      <c r="X225">
        <v>5814.05</v>
      </c>
      <c r="Y225">
        <v>5690.5</v>
      </c>
      <c r="Z225">
        <v>5814.05</v>
      </c>
      <c r="AA225">
        <v>5678.35</v>
      </c>
      <c r="AB225">
        <v>6155</v>
      </c>
      <c r="AC225" s="1">
        <f>(Table2[[#This Row],[Close Price]]/Table2[[#This Row],[Day Low]])-1</f>
        <v>1.3381952376768202E-2</v>
      </c>
      <c r="AD225" s="1">
        <f>(Table2[[#This Row],[Day High]]/Table2[[#This Row],[Close Price]])-1</f>
        <v>8.2196769354825339E-3</v>
      </c>
      <c r="AE225" s="1">
        <f>(Table2[[#This Row],[Close Price]]/Table2[[#This Row],[Current Week Low]])-1</f>
        <v>1.3381952376768202E-2</v>
      </c>
      <c r="AF225" s="1">
        <f>(Table2[[#This Row],[Current Week High]]/Table2[[#This Row],[Close Price]])-1</f>
        <v>8.2196769354825339E-3</v>
      </c>
      <c r="AG225" s="1">
        <f>(Table2[[#This Row],[Close Price]]/Table2[[#This Row],[Current Month Low]])-1</f>
        <v>1.5550291898174473E-2</v>
      </c>
      <c r="AH225" s="1">
        <f>(Table2[[#This Row],[Current Month High]]/Table2[[#This Row],[Close Price]])-1</f>
        <v>6.7344125272038369E-2</v>
      </c>
      <c r="AI225">
        <v>8.8300833239402596</v>
      </c>
      <c r="AJ225">
        <v>72.138805970149207</v>
      </c>
      <c r="AK225" t="str">
        <f>IF(AND(Table2[[#This Row],[20D EMA]]&gt;Table2[[#This Row],[50D EMA]],Table2[[#This Row],[50D EMA]]&gt;Table2[[#This Row],[200D EMA]]),"Uptrend","Downtrend/NoTrend")</f>
        <v>Uptrend</v>
      </c>
      <c r="AL225">
        <v>0.22</v>
      </c>
      <c r="AM225" t="s">
        <v>3148</v>
      </c>
      <c r="AN225">
        <v>-2.04</v>
      </c>
      <c r="AO225" t="s">
        <v>3147</v>
      </c>
      <c r="AP225">
        <v>-5.3925169936459997E-3</v>
      </c>
      <c r="AQ225">
        <f>(Table2[[#This Row],[Sharpe Ratio]]-AVERAGE(Table2[Sharpe Ratio]))/_xlfn.STDEV.P(Table2[Sharpe Ratio])</f>
        <v>-0.72075272399835189</v>
      </c>
      <c r="AR2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1.0724006537709139</v>
      </c>
      <c r="AS225">
        <f>_xlfn.RANK.AVG(Table2[[#This Row],[1Y Return vs Nifty Z-Score]],Table2[1Y Return vs Nifty Z-Score])</f>
        <v>173</v>
      </c>
      <c r="AT225">
        <f>_xlfn.RANK.AVG(Table2[[#This Row],[6M Return vs Nifty Z-Score]],Table2[6M Return vs Nifty Z-Score])</f>
        <v>57</v>
      </c>
      <c r="AU225">
        <f>_xlfn.RANK.AVG(Table2[[#This Row],[Sharpe Ratio Z-Score]],Table2[Sharpe Ratio Z-Score])</f>
        <v>572</v>
      </c>
      <c r="AV225">
        <f>(Table2[[#This Row],[Rank 1Y]]+Table2[[#This Row],[Rank 6M]]+Table2[[#This Row],[Rank Sharpe]])/3</f>
        <v>267.33333333333331</v>
      </c>
    </row>
    <row r="226" spans="1:48" x14ac:dyDescent="0.3">
      <c r="A226" t="s">
        <v>1620</v>
      </c>
      <c r="B226" t="s">
        <v>1621</v>
      </c>
      <c r="C226" t="s">
        <v>3114</v>
      </c>
      <c r="D226" t="s">
        <v>111</v>
      </c>
      <c r="E226">
        <v>5562.1639826500004</v>
      </c>
      <c r="F226">
        <v>1175.9000000000001</v>
      </c>
      <c r="G226">
        <v>24.1992778738033</v>
      </c>
      <c r="H226">
        <f>(Table2[[#This Row],[1Y Return vs Nifty]]-AVERAGE(Table2[1Y Return vs Nifty]))/_xlfn.STDEV.P(Table2[1Y Return vs Nifty])</f>
        <v>0.19494244118146711</v>
      </c>
      <c r="I226">
        <v>22.147155407290398</v>
      </c>
      <c r="J226">
        <f>(Table2[[#This Row],[1M Return vs Nifty]]-AVERAGE(Table2[1M Return vs Nifty]))/_xlfn.STDEV.P(Table2[1M Return vs Nifty])</f>
        <v>2.6915632739427395</v>
      </c>
      <c r="K226">
        <v>27.135303597628099</v>
      </c>
      <c r="L226">
        <f>(Table2[[#This Row],[6M Return vs Nifty]]-AVERAGE(Table2[6M Return vs Nifty]))/_xlfn.STDEV.P(Table2[6M Return vs Nifty])</f>
        <v>0.88527478549093919</v>
      </c>
      <c r="M226">
        <v>-0.97536605898708095</v>
      </c>
      <c r="N226">
        <f>(Table2[[#This Row],[1W Return vs Nifty]]-AVERAGE(Table2[1W Return vs Nifty]))/_xlfn.STDEV.P(Table2[1W Return vs Nifty])</f>
        <v>5.5410408847811801E-2</v>
      </c>
      <c r="O226">
        <v>1119.83</v>
      </c>
      <c r="P226">
        <v>1035.69006416971</v>
      </c>
      <c r="Q226">
        <v>876.34122787495596</v>
      </c>
      <c r="R226">
        <v>62.026888812501703</v>
      </c>
      <c r="S226" s="1">
        <f>(Table2[[#This Row],[Close Price]]-Table2[[#This Row],[20D EMA]])/Table2[[#This Row],[20D EMA]]</f>
        <v>5.0070099925881753E-2</v>
      </c>
      <c r="T226" s="1">
        <f>(Table2[[#This Row],[Close Price]]-Table2[[#This Row],[50D EMA]])/Table2[[#This Row],[50D EMA]]</f>
        <v>0.13537827645637723</v>
      </c>
      <c r="U226" s="1">
        <f>(Table2[[#This Row],[Close Price]]-Table2[[#This Row],[200D EMA]])/Table2[[#This Row],[200D EMA]]</f>
        <v>0.34182891617623151</v>
      </c>
      <c r="V226">
        <v>0.75277808721438799</v>
      </c>
      <c r="W226">
        <v>1160.95</v>
      </c>
      <c r="X226">
        <v>1190</v>
      </c>
      <c r="Y226">
        <v>1160.95</v>
      </c>
      <c r="Z226">
        <v>1190</v>
      </c>
      <c r="AA226">
        <v>1060</v>
      </c>
      <c r="AB226">
        <v>1284.25</v>
      </c>
      <c r="AC226" s="1">
        <f>(Table2[[#This Row],[Close Price]]/Table2[[#This Row],[Day Low]])-1</f>
        <v>1.2877384900297217E-2</v>
      </c>
      <c r="AD226" s="1">
        <f>(Table2[[#This Row],[Day High]]/Table2[[#This Row],[Close Price]])-1</f>
        <v>1.199081554553949E-2</v>
      </c>
      <c r="AE226" s="1">
        <f>(Table2[[#This Row],[Close Price]]/Table2[[#This Row],[Current Week Low]])-1</f>
        <v>1.2877384900297217E-2</v>
      </c>
      <c r="AF226" s="1">
        <f>(Table2[[#This Row],[Current Week High]]/Table2[[#This Row],[Close Price]])-1</f>
        <v>1.199081554553949E-2</v>
      </c>
      <c r="AG226" s="1">
        <f>(Table2[[#This Row],[Close Price]]/Table2[[#This Row],[Current Month Low]])-1</f>
        <v>0.10933962264150954</v>
      </c>
      <c r="AH226" s="1">
        <f>(Table2[[#This Row],[Current Month High]]/Table2[[#This Row],[Close Price]])-1</f>
        <v>9.2142188961646276E-2</v>
      </c>
      <c r="AI226">
        <v>9.2142188961646205</v>
      </c>
      <c r="AJ226">
        <v>88.475717262381806</v>
      </c>
      <c r="AK226" t="str">
        <f>IF(AND(Table2[[#This Row],[20D EMA]]&gt;Table2[[#This Row],[50D EMA]],Table2[[#This Row],[50D EMA]]&gt;Table2[[#This Row],[200D EMA]]),"Uptrend","Downtrend/NoTrend")</f>
        <v>Uptrend</v>
      </c>
      <c r="AL226">
        <v>0.42</v>
      </c>
      <c r="AM226" t="s">
        <v>3148</v>
      </c>
      <c r="AN226">
        <v>12.06</v>
      </c>
      <c r="AO226" t="s">
        <v>3148</v>
      </c>
      <c r="AP226">
        <v>2.1262588586708001E-2</v>
      </c>
      <c r="AQ226">
        <f>(Table2[[#This Row],[Sharpe Ratio]]-AVERAGE(Table2[Sharpe Ratio]))/_xlfn.STDEV.P(Table2[Sharpe Ratio])</f>
        <v>-0.40894527229772976</v>
      </c>
      <c r="AR2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3.4182456371652279</v>
      </c>
      <c r="AS226">
        <f>_xlfn.RANK.AVG(Table2[[#This Row],[1Y Return vs Nifty Z-Score]],Table2[1Y Return vs Nifty Z-Score])</f>
        <v>248</v>
      </c>
      <c r="AT226">
        <f>_xlfn.RANK.AVG(Table2[[#This Row],[6M Return vs Nifty Z-Score]],Table2[6M Return vs Nifty Z-Score])</f>
        <v>106</v>
      </c>
      <c r="AU226">
        <f>_xlfn.RANK.AVG(Table2[[#This Row],[Sharpe Ratio Z-Score]],Table2[Sharpe Ratio Z-Score])</f>
        <v>448</v>
      </c>
      <c r="AV226">
        <f>(Table2[[#This Row],[Rank 1Y]]+Table2[[#This Row],[Rank 6M]]+Table2[[#This Row],[Rank Sharpe]])/3</f>
        <v>267.33333333333331</v>
      </c>
    </row>
    <row r="227" spans="1:48" x14ac:dyDescent="0.3">
      <c r="A227" t="s">
        <v>980</v>
      </c>
      <c r="B227" t="s">
        <v>981</v>
      </c>
      <c r="C227" t="s">
        <v>3104</v>
      </c>
      <c r="D227" t="s">
        <v>982</v>
      </c>
      <c r="E227">
        <v>14061.037854675</v>
      </c>
      <c r="F227">
        <v>731.35</v>
      </c>
      <c r="G227">
        <v>31.6265871288842</v>
      </c>
      <c r="H227">
        <f>(Table2[[#This Row],[1Y Return vs Nifty]]-AVERAGE(Table2[1Y Return vs Nifty]))/_xlfn.STDEV.P(Table2[1Y Return vs Nifty])</f>
        <v>0.3489733656302893</v>
      </c>
      <c r="I227">
        <v>8.4084702795049496E-2</v>
      </c>
      <c r="J227">
        <f>(Table2[[#This Row],[1M Return vs Nifty]]-AVERAGE(Table2[1M Return vs Nifty]))/_xlfn.STDEV.P(Table2[1M Return vs Nifty])</f>
        <v>0.19302106908329608</v>
      </c>
      <c r="K227">
        <v>27.094913184921001</v>
      </c>
      <c r="L227">
        <f>(Table2[[#This Row],[6M Return vs Nifty]]-AVERAGE(Table2[6M Return vs Nifty]))/_xlfn.STDEV.P(Table2[6M Return vs Nifty])</f>
        <v>0.88383964396807224</v>
      </c>
      <c r="M227">
        <v>3.6903582483176298</v>
      </c>
      <c r="N227">
        <f>(Table2[[#This Row],[1W Return vs Nifty]]-AVERAGE(Table2[1W Return vs Nifty]))/_xlfn.STDEV.P(Table2[1W Return vs Nifty])</f>
        <v>1.1678816523063194</v>
      </c>
      <c r="O227">
        <v>731.89</v>
      </c>
      <c r="P227">
        <v>747.58731704184004</v>
      </c>
      <c r="Q227">
        <v>682.97150127792997</v>
      </c>
      <c r="R227">
        <v>52.700291330237199</v>
      </c>
      <c r="S227" s="1">
        <f>(Table2[[#This Row],[Close Price]]-Table2[[#This Row],[20D EMA]])/Table2[[#This Row],[20D EMA]]</f>
        <v>-7.3781579199055003E-4</v>
      </c>
      <c r="T227" s="1">
        <f>(Table2[[#This Row],[Close Price]]-Table2[[#This Row],[50D EMA]])/Table2[[#This Row],[50D EMA]]</f>
        <v>-2.1719626151618172E-2</v>
      </c>
      <c r="U227" s="1">
        <f>(Table2[[#This Row],[Close Price]]-Table2[[#This Row],[200D EMA]])/Table2[[#This Row],[200D EMA]]</f>
        <v>7.0835311036474405E-2</v>
      </c>
      <c r="V227">
        <v>0.36045371712139401</v>
      </c>
      <c r="W227">
        <v>712.5</v>
      </c>
      <c r="X227">
        <v>734.95</v>
      </c>
      <c r="Y227">
        <v>712.5</v>
      </c>
      <c r="Z227">
        <v>734.95</v>
      </c>
      <c r="AA227">
        <v>689</v>
      </c>
      <c r="AB227">
        <v>748.3</v>
      </c>
      <c r="AC227" s="1">
        <f>(Table2[[#This Row],[Close Price]]/Table2[[#This Row],[Day Low]])-1</f>
        <v>2.6456140350877178E-2</v>
      </c>
      <c r="AD227" s="1">
        <f>(Table2[[#This Row],[Day High]]/Table2[[#This Row],[Close Price]])-1</f>
        <v>4.9224037738428983E-3</v>
      </c>
      <c r="AE227" s="1">
        <f>(Table2[[#This Row],[Close Price]]/Table2[[#This Row],[Current Week Low]])-1</f>
        <v>2.6456140350877178E-2</v>
      </c>
      <c r="AF227" s="1">
        <f>(Table2[[#This Row],[Current Week High]]/Table2[[#This Row],[Close Price]])-1</f>
        <v>4.9224037738428983E-3</v>
      </c>
      <c r="AG227" s="1">
        <f>(Table2[[#This Row],[Close Price]]/Table2[[#This Row],[Current Month Low]])-1</f>
        <v>6.1465892597968086E-2</v>
      </c>
      <c r="AH227" s="1">
        <f>(Table2[[#This Row],[Current Month High]]/Table2[[#This Row],[Close Price]])-1</f>
        <v>2.3176317768510257E-2</v>
      </c>
      <c r="AI227">
        <v>19.874205236890599</v>
      </c>
      <c r="AJ227">
        <v>53.6288205020481</v>
      </c>
      <c r="AK227" t="str">
        <f>IF(AND(Table2[[#This Row],[20D EMA]]&gt;Table2[[#This Row],[50D EMA]],Table2[[#This Row],[50D EMA]]&gt;Table2[[#This Row],[200D EMA]]),"Uptrend","Downtrend/NoTrend")</f>
        <v>Downtrend/NoTrend</v>
      </c>
      <c r="AL227">
        <v>0.04</v>
      </c>
      <c r="AM227" t="s">
        <v>3148</v>
      </c>
      <c r="AN227">
        <v>2.8</v>
      </c>
      <c r="AO227" t="s">
        <v>3148</v>
      </c>
      <c r="AP227">
        <v>5.0583996101840004E-3</v>
      </c>
      <c r="AQ227">
        <f>(Table2[[#This Row],[Sharpe Ratio]]-AVERAGE(Table2[Sharpe Ratio]))/_xlfn.STDEV.P(Table2[Sharpe Ratio])</f>
        <v>-0.59849945944637273</v>
      </c>
      <c r="AR2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7">
        <f>_xlfn.RANK.AVG(Table2[[#This Row],[1Y Return vs Nifty Z-Score]],Table2[1Y Return vs Nifty Z-Score])</f>
        <v>199</v>
      </c>
      <c r="AT227">
        <f>_xlfn.RANK.AVG(Table2[[#This Row],[6M Return vs Nifty Z-Score]],Table2[6M Return vs Nifty Z-Score])</f>
        <v>107</v>
      </c>
      <c r="AU227">
        <f>_xlfn.RANK.AVG(Table2[[#This Row],[Sharpe Ratio Z-Score]],Table2[Sharpe Ratio Z-Score])</f>
        <v>497</v>
      </c>
      <c r="AV227">
        <f>(Table2[[#This Row],[Rank 1Y]]+Table2[[#This Row],[Rank 6M]]+Table2[[#This Row],[Rank Sharpe]])/3</f>
        <v>267.66666666666669</v>
      </c>
    </row>
    <row r="228" spans="1:48" x14ac:dyDescent="0.3">
      <c r="A228" t="s">
        <v>1599</v>
      </c>
      <c r="B228" t="s">
        <v>1600</v>
      </c>
      <c r="C228" t="s">
        <v>3113</v>
      </c>
      <c r="D228" t="s">
        <v>268</v>
      </c>
      <c r="E228">
        <v>5684.0704586000002</v>
      </c>
      <c r="F228">
        <v>2507</v>
      </c>
      <c r="G228">
        <v>11.073815718268801</v>
      </c>
      <c r="H228">
        <f>(Table2[[#This Row],[1Y Return vs Nifty]]-AVERAGE(Table2[1Y Return vs Nifty]))/_xlfn.STDEV.P(Table2[1Y Return vs Nifty])</f>
        <v>-7.7259375142793185E-2</v>
      </c>
      <c r="I228">
        <v>-12.464681492682599</v>
      </c>
      <c r="J228">
        <f>(Table2[[#This Row],[1M Return vs Nifty]]-AVERAGE(Table2[1M Return vs Nifty]))/_xlfn.STDEV.P(Table2[1M Return vs Nifty])</f>
        <v>-1.228069511564033</v>
      </c>
      <c r="K228">
        <v>2.4945465835396301</v>
      </c>
      <c r="L228">
        <f>(Table2[[#This Row],[6M Return vs Nifty]]-AVERAGE(Table2[6M Return vs Nifty]))/_xlfn.STDEV.P(Table2[6M Return vs Nifty])</f>
        <v>9.7458870308668941E-3</v>
      </c>
      <c r="M228">
        <v>-10.9534625058436</v>
      </c>
      <c r="N228">
        <f>(Table2[[#This Row],[1W Return vs Nifty]]-AVERAGE(Table2[1W Return vs Nifty]))/_xlfn.STDEV.P(Table2[1W Return vs Nifty])</f>
        <v>-2.3237154525333592</v>
      </c>
      <c r="O228">
        <v>2878.56</v>
      </c>
      <c r="P228">
        <v>3026.4446709366298</v>
      </c>
      <c r="Q228">
        <v>2787.8606185789099</v>
      </c>
      <c r="R228">
        <v>16.819272164537399</v>
      </c>
      <c r="S228" s="1">
        <f>(Table2[[#This Row],[Close Price]]-Table2[[#This Row],[20D EMA]])/Table2[[#This Row],[20D EMA]]</f>
        <v>-0.12907842810294035</v>
      </c>
      <c r="T228" s="1">
        <f>(Table2[[#This Row],[Close Price]]-Table2[[#This Row],[50D EMA]])/Table2[[#This Row],[50D EMA]]</f>
        <v>-0.17163527750066915</v>
      </c>
      <c r="U228" s="1">
        <f>(Table2[[#This Row],[Close Price]]-Table2[[#This Row],[200D EMA]])/Table2[[#This Row],[200D EMA]]</f>
        <v>-0.10074413932575883</v>
      </c>
      <c r="V228">
        <v>0.72673914518108296</v>
      </c>
      <c r="W228">
        <v>2476.5</v>
      </c>
      <c r="X228">
        <v>2552.1999999999998</v>
      </c>
      <c r="Y228">
        <v>2476.5</v>
      </c>
      <c r="Z228">
        <v>2552.1999999999998</v>
      </c>
      <c r="AA228">
        <v>2476.5</v>
      </c>
      <c r="AB228">
        <v>3146</v>
      </c>
      <c r="AC228" s="1">
        <f>(Table2[[#This Row],[Close Price]]/Table2[[#This Row],[Day Low]])-1</f>
        <v>1.2315768221279999E-2</v>
      </c>
      <c r="AD228" s="1">
        <f>(Table2[[#This Row],[Day High]]/Table2[[#This Row],[Close Price]])-1</f>
        <v>1.8029517351416002E-2</v>
      </c>
      <c r="AE228" s="1">
        <f>(Table2[[#This Row],[Close Price]]/Table2[[#This Row],[Current Week Low]])-1</f>
        <v>1.2315768221279999E-2</v>
      </c>
      <c r="AF228" s="1">
        <f>(Table2[[#This Row],[Current Week High]]/Table2[[#This Row],[Close Price]])-1</f>
        <v>1.8029517351416002E-2</v>
      </c>
      <c r="AG228" s="1">
        <f>(Table2[[#This Row],[Close Price]]/Table2[[#This Row],[Current Month Low]])-1</f>
        <v>1.2315768221279999E-2</v>
      </c>
      <c r="AH228" s="1">
        <f>(Table2[[#This Row],[Current Month High]]/Table2[[#This Row],[Close Price]])-1</f>
        <v>0.25488631830873554</v>
      </c>
      <c r="AI228">
        <v>56.880733944954102</v>
      </c>
      <c r="AJ228">
        <v>63.588907014681801</v>
      </c>
      <c r="AK228" t="str">
        <f>IF(AND(Table2[[#This Row],[20D EMA]]&gt;Table2[[#This Row],[50D EMA]],Table2[[#This Row],[50D EMA]]&gt;Table2[[#This Row],[200D EMA]]),"Uptrend","Downtrend/NoTrend")</f>
        <v>Downtrend/NoTrend</v>
      </c>
      <c r="AL228">
        <v>-0.24</v>
      </c>
      <c r="AM228" t="s">
        <v>3147</v>
      </c>
      <c r="AN228">
        <v>-14.32</v>
      </c>
      <c r="AO228" t="s">
        <v>3147</v>
      </c>
      <c r="AP228">
        <v>0.11709321391906199</v>
      </c>
      <c r="AQ228">
        <f>(Table2[[#This Row],[Sharpe Ratio]]-AVERAGE(Table2[Sharpe Ratio]))/_xlfn.STDEV.P(Table2[Sharpe Ratio])</f>
        <v>0.71206709772198562</v>
      </c>
      <c r="AR2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8">
        <f>_xlfn.RANK.AVG(Table2[[#This Row],[1Y Return vs Nifty Z-Score]],Table2[1Y Return vs Nifty Z-Score])</f>
        <v>326</v>
      </c>
      <c r="AT228">
        <f>_xlfn.RANK.AVG(Table2[[#This Row],[6M Return vs Nifty Z-Score]],Table2[6M Return vs Nifty Z-Score])</f>
        <v>309</v>
      </c>
      <c r="AU228">
        <f>_xlfn.RANK.AVG(Table2[[#This Row],[Sharpe Ratio Z-Score]],Table2[Sharpe Ratio Z-Score])</f>
        <v>168</v>
      </c>
      <c r="AV228">
        <f>(Table2[[#This Row],[Rank 1Y]]+Table2[[#This Row],[Rank 6M]]+Table2[[#This Row],[Rank Sharpe]])/3</f>
        <v>267.66666666666669</v>
      </c>
    </row>
    <row r="229" spans="1:48" x14ac:dyDescent="0.3">
      <c r="A229" t="s">
        <v>572</v>
      </c>
      <c r="B229" t="s">
        <v>573</v>
      </c>
      <c r="C229" t="s">
        <v>3107</v>
      </c>
      <c r="D229" t="s">
        <v>149</v>
      </c>
      <c r="E229">
        <v>32530.494847139998</v>
      </c>
      <c r="F229">
        <v>234.6</v>
      </c>
      <c r="G229">
        <v>19.5344264230033</v>
      </c>
      <c r="H229">
        <f>(Table2[[#This Row],[1Y Return vs Nifty]]-AVERAGE(Table2[1Y Return vs Nifty]))/_xlfn.STDEV.P(Table2[1Y Return vs Nifty])</f>
        <v>9.8200625712881615E-2</v>
      </c>
      <c r="I229">
        <v>-5.0543061937304703</v>
      </c>
      <c r="J229">
        <f>(Table2[[#This Row],[1M Return vs Nifty]]-AVERAGE(Table2[1M Return vs Nifty]))/_xlfn.STDEV.P(Table2[1M Return vs Nifty])</f>
        <v>-0.38887828173638483</v>
      </c>
      <c r="K229">
        <v>-7.3978328969989304</v>
      </c>
      <c r="L229">
        <f>(Table2[[#This Row],[6M Return vs Nifty]]-AVERAGE(Table2[6M Return vs Nifty]))/_xlfn.STDEV.P(Table2[6M Return vs Nifty])</f>
        <v>-0.34174753927876084</v>
      </c>
      <c r="M229">
        <v>-5.0244814233239197</v>
      </c>
      <c r="N229">
        <f>(Table2[[#This Row],[1W Return vs Nifty]]-AVERAGE(Table2[1W Return vs Nifty]))/_xlfn.STDEV.P(Table2[1W Return vs Nifty])</f>
        <v>-0.91003977800065161</v>
      </c>
      <c r="O229">
        <v>249.53</v>
      </c>
      <c r="P229">
        <v>257.81612021120498</v>
      </c>
      <c r="Q229">
        <v>241.968068879139</v>
      </c>
      <c r="R229">
        <v>28.580308409978102</v>
      </c>
      <c r="S229" s="1">
        <f>(Table2[[#This Row],[Close Price]]-Table2[[#This Row],[20D EMA]])/Table2[[#This Row],[20D EMA]]</f>
        <v>-5.9832485071935268E-2</v>
      </c>
      <c r="T229" s="1">
        <f>(Table2[[#This Row],[Close Price]]-Table2[[#This Row],[50D EMA]])/Table2[[#This Row],[50D EMA]]</f>
        <v>-9.0049141194841323E-2</v>
      </c>
      <c r="U229" s="1">
        <f>(Table2[[#This Row],[Close Price]]-Table2[[#This Row],[200D EMA]])/Table2[[#This Row],[200D EMA]]</f>
        <v>-3.0450583472727926E-2</v>
      </c>
      <c r="V229">
        <v>0.39733931201655098</v>
      </c>
      <c r="W229">
        <v>226.25</v>
      </c>
      <c r="X229">
        <v>238.9</v>
      </c>
      <c r="Y229">
        <v>226.25</v>
      </c>
      <c r="Z229">
        <v>238.9</v>
      </c>
      <c r="AA229">
        <v>226.25</v>
      </c>
      <c r="AB229">
        <v>263.85000000000002</v>
      </c>
      <c r="AC229" s="1">
        <f>(Table2[[#This Row],[Close Price]]/Table2[[#This Row],[Day Low]])-1</f>
        <v>3.690607734806628E-2</v>
      </c>
      <c r="AD229" s="1">
        <f>(Table2[[#This Row],[Day High]]/Table2[[#This Row],[Close Price]])-1</f>
        <v>1.8329070758738242E-2</v>
      </c>
      <c r="AE229" s="1">
        <f>(Table2[[#This Row],[Close Price]]/Table2[[#This Row],[Current Week Low]])-1</f>
        <v>3.690607734806628E-2</v>
      </c>
      <c r="AF229" s="1">
        <f>(Table2[[#This Row],[Current Week High]]/Table2[[#This Row],[Close Price]])-1</f>
        <v>1.8329070758738242E-2</v>
      </c>
      <c r="AG229" s="1">
        <f>(Table2[[#This Row],[Close Price]]/Table2[[#This Row],[Current Month Low]])-1</f>
        <v>3.690607734806628E-2</v>
      </c>
      <c r="AH229" s="1">
        <f>(Table2[[#This Row],[Current Month High]]/Table2[[#This Row],[Close Price]])-1</f>
        <v>0.12468030690537102</v>
      </c>
      <c r="AI229">
        <v>32.907075873827701</v>
      </c>
      <c r="AJ229">
        <v>46.259351620947598</v>
      </c>
      <c r="AK229" t="str">
        <f>IF(AND(Table2[[#This Row],[20D EMA]]&gt;Table2[[#This Row],[50D EMA]],Table2[[#This Row],[50D EMA]]&gt;Table2[[#This Row],[200D EMA]]),"Uptrend","Downtrend/NoTrend")</f>
        <v>Downtrend/NoTrend</v>
      </c>
      <c r="AL229">
        <v>0.01</v>
      </c>
      <c r="AM229" t="s">
        <v>3148</v>
      </c>
      <c r="AN229">
        <v>-6.74</v>
      </c>
      <c r="AO229" t="s">
        <v>3147</v>
      </c>
      <c r="AP229">
        <v>0.14719790809991401</v>
      </c>
      <c r="AQ229">
        <f>(Table2[[#This Row],[Sharpe Ratio]]-AVERAGE(Table2[Sharpe Ratio]))/_xlfn.STDEV.P(Table2[Sharpe Ratio])</f>
        <v>1.0642273226537733</v>
      </c>
      <c r="AR2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9">
        <f>_xlfn.RANK.AVG(Table2[[#This Row],[1Y Return vs Nifty Z-Score]],Table2[1Y Return vs Nifty Z-Score])</f>
        <v>275</v>
      </c>
      <c r="AT229">
        <f>_xlfn.RANK.AVG(Table2[[#This Row],[6M Return vs Nifty Z-Score]],Table2[6M Return vs Nifty Z-Score])</f>
        <v>432</v>
      </c>
      <c r="AU229">
        <f>_xlfn.RANK.AVG(Table2[[#This Row],[Sharpe Ratio Z-Score]],Table2[Sharpe Ratio Z-Score])</f>
        <v>103</v>
      </c>
      <c r="AV229">
        <f>(Table2[[#This Row],[Rank 1Y]]+Table2[[#This Row],[Rank 6M]]+Table2[[#This Row],[Rank Sharpe]])/3</f>
        <v>270</v>
      </c>
    </row>
    <row r="230" spans="1:48" x14ac:dyDescent="0.3">
      <c r="A230" t="s">
        <v>283</v>
      </c>
      <c r="B230" t="s">
        <v>284</v>
      </c>
      <c r="C230" t="s">
        <v>3102</v>
      </c>
      <c r="D230" t="s">
        <v>204</v>
      </c>
      <c r="E230">
        <v>89370.509588554996</v>
      </c>
      <c r="F230">
        <v>4182.3500000000004</v>
      </c>
      <c r="G230">
        <v>26.425637948885601</v>
      </c>
      <c r="H230">
        <f>(Table2[[#This Row],[1Y Return vs Nifty]]-AVERAGE(Table2[1Y Return vs Nifty]))/_xlfn.STDEV.P(Table2[1Y Return vs Nifty])</f>
        <v>0.24111371111832675</v>
      </c>
      <c r="I230">
        <v>-3.1084978803770502</v>
      </c>
      <c r="J230">
        <f>(Table2[[#This Row],[1M Return vs Nifty]]-AVERAGE(Table2[1M Return vs Nifty]))/_xlfn.STDEV.P(Table2[1M Return vs Nifty])</f>
        <v>-0.16852435826872716</v>
      </c>
      <c r="K230">
        <v>8.7673016012196694</v>
      </c>
      <c r="L230">
        <f>(Table2[[#This Row],[6M Return vs Nifty]]-AVERAGE(Table2[6M Return vs Nifty]))/_xlfn.STDEV.P(Table2[6M Return vs Nifty])</f>
        <v>0.23262776877659538</v>
      </c>
      <c r="M230">
        <v>-0.96807618578610799</v>
      </c>
      <c r="N230">
        <f>(Table2[[#This Row],[1W Return vs Nifty]]-AVERAGE(Table2[1W Return vs Nifty]))/_xlfn.STDEV.P(Table2[1W Return vs Nifty])</f>
        <v>5.7148568621171E-2</v>
      </c>
      <c r="O230">
        <v>4375.88</v>
      </c>
      <c r="P230">
        <v>4375.8029304951997</v>
      </c>
      <c r="Q230">
        <v>3986.5315414163802</v>
      </c>
      <c r="R230">
        <v>30.230382861647801</v>
      </c>
      <c r="S230" s="1">
        <f>(Table2[[#This Row],[Close Price]]-Table2[[#This Row],[20D EMA]])/Table2[[#This Row],[20D EMA]]</f>
        <v>-4.4226532720275637E-2</v>
      </c>
      <c r="T230" s="1">
        <f>(Table2[[#This Row],[Close Price]]-Table2[[#This Row],[50D EMA]])/Table2[[#This Row],[50D EMA]]</f>
        <v>-4.4209699012497966E-2</v>
      </c>
      <c r="U230" s="1">
        <f>(Table2[[#This Row],[Close Price]]-Table2[[#This Row],[200D EMA]])/Table2[[#This Row],[200D EMA]]</f>
        <v>4.9120007342033374E-2</v>
      </c>
      <c r="V230">
        <v>0.90745267508585603</v>
      </c>
      <c r="W230">
        <v>4167.05</v>
      </c>
      <c r="X230">
        <v>4278.75</v>
      </c>
      <c r="Y230">
        <v>4167.05</v>
      </c>
      <c r="Z230">
        <v>4278.75</v>
      </c>
      <c r="AA230">
        <v>4167.05</v>
      </c>
      <c r="AB230">
        <v>4552.8999999999996</v>
      </c>
      <c r="AC230" s="1">
        <f>(Table2[[#This Row],[Close Price]]/Table2[[#This Row],[Day Low]])-1</f>
        <v>3.6716622070769311E-3</v>
      </c>
      <c r="AD230" s="1">
        <f>(Table2[[#This Row],[Day High]]/Table2[[#This Row],[Close Price]])-1</f>
        <v>2.3049242650662771E-2</v>
      </c>
      <c r="AE230" s="1">
        <f>(Table2[[#This Row],[Close Price]]/Table2[[#This Row],[Current Week Low]])-1</f>
        <v>3.6716622070769311E-3</v>
      </c>
      <c r="AF230" s="1">
        <f>(Table2[[#This Row],[Current Week High]]/Table2[[#This Row],[Close Price]])-1</f>
        <v>2.3049242650662771E-2</v>
      </c>
      <c r="AG230" s="1">
        <f>(Table2[[#This Row],[Close Price]]/Table2[[#This Row],[Current Month Low]])-1</f>
        <v>3.6716622070769311E-3</v>
      </c>
      <c r="AH230" s="1">
        <f>(Table2[[#This Row],[Current Month High]]/Table2[[#This Row],[Close Price]])-1</f>
        <v>8.8598515188829108E-2</v>
      </c>
      <c r="AI230">
        <v>16.298253374299101</v>
      </c>
      <c r="AJ230">
        <v>47.645356020757603</v>
      </c>
      <c r="AK230" t="str">
        <f>IF(AND(Table2[[#This Row],[20D EMA]]&gt;Table2[[#This Row],[50D EMA]],Table2[[#This Row],[50D EMA]]&gt;Table2[[#This Row],[200D EMA]]),"Uptrend","Downtrend/NoTrend")</f>
        <v>Uptrend</v>
      </c>
      <c r="AL230">
        <v>-0.05</v>
      </c>
      <c r="AM230" t="s">
        <v>3147</v>
      </c>
      <c r="AN230">
        <v>-4.6100000000000003</v>
      </c>
      <c r="AO230" t="s">
        <v>3147</v>
      </c>
      <c r="AP230">
        <v>5.8353971046399E-2</v>
      </c>
      <c r="AQ230">
        <f>(Table2[[#This Row],[Sharpe Ratio]]-AVERAGE(Table2[Sharpe Ratio]))/_xlfn.STDEV.P(Table2[Sharpe Ratio])</f>
        <v>2.494419064004209E-2</v>
      </c>
      <c r="AR2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0.38730988088740809</v>
      </c>
      <c r="AS230">
        <f>_xlfn.RANK.AVG(Table2[[#This Row],[1Y Return vs Nifty Z-Score]],Table2[1Y Return vs Nifty Z-Score])</f>
        <v>234</v>
      </c>
      <c r="AT230">
        <f>_xlfn.RANK.AVG(Table2[[#This Row],[6M Return vs Nifty Z-Score]],Table2[6M Return vs Nifty Z-Score])</f>
        <v>235</v>
      </c>
      <c r="AU230">
        <f>_xlfn.RANK.AVG(Table2[[#This Row],[Sharpe Ratio Z-Score]],Table2[Sharpe Ratio Z-Score])</f>
        <v>342</v>
      </c>
      <c r="AV230">
        <f>(Table2[[#This Row],[Rank 1Y]]+Table2[[#This Row],[Rank 6M]]+Table2[[#This Row],[Rank Sharpe]])/3</f>
        <v>270.33333333333331</v>
      </c>
    </row>
    <row r="231" spans="1:48" x14ac:dyDescent="0.3">
      <c r="A231" t="s">
        <v>1207</v>
      </c>
      <c r="B231" t="s">
        <v>1208</v>
      </c>
      <c r="C231" t="s">
        <v>3113</v>
      </c>
      <c r="D231" t="s">
        <v>178</v>
      </c>
      <c r="E231">
        <v>9550.6118655999999</v>
      </c>
      <c r="F231">
        <v>9440.0499999999993</v>
      </c>
      <c r="G231">
        <v>61.225374562897798</v>
      </c>
      <c r="H231">
        <f>(Table2[[#This Row],[1Y Return vs Nifty]]-AVERAGE(Table2[1Y Return vs Nifty]))/_xlfn.STDEV.P(Table2[1Y Return vs Nifty])</f>
        <v>0.96280650956548663</v>
      </c>
      <c r="I231">
        <v>-27.463090879039601</v>
      </c>
      <c r="J231">
        <f>(Table2[[#This Row],[1M Return vs Nifty]]-AVERAGE(Table2[1M Return vs Nifty]))/_xlfn.STDEV.P(Table2[1M Return vs Nifty])</f>
        <v>-2.9265710193318362</v>
      </c>
      <c r="K231">
        <v>-24.1266877109963</v>
      </c>
      <c r="L231">
        <f>(Table2[[#This Row],[6M Return vs Nifty]]-AVERAGE(Table2[6M Return vs Nifty]))/_xlfn.STDEV.P(Table2[6M Return vs Nifty])</f>
        <v>-0.93615280935318801</v>
      </c>
      <c r="M231">
        <v>-7.7751260729479998</v>
      </c>
      <c r="N231">
        <f>(Table2[[#This Row],[1W Return vs Nifty]]-AVERAGE(Table2[1W Return vs Nifty]))/_xlfn.STDEV.P(Table2[1W Return vs Nifty])</f>
        <v>-1.5658893036335744</v>
      </c>
      <c r="O231">
        <v>10902.01</v>
      </c>
      <c r="P231">
        <v>11941.3685779849</v>
      </c>
      <c r="Q231">
        <v>10943.0181240691</v>
      </c>
      <c r="R231">
        <v>26.592865893799001</v>
      </c>
      <c r="S231" s="1">
        <f>(Table2[[#This Row],[Close Price]]-Table2[[#This Row],[20D EMA]])/Table2[[#This Row],[20D EMA]]</f>
        <v>-0.13410004210232801</v>
      </c>
      <c r="T231" s="1">
        <f>(Table2[[#This Row],[Close Price]]-Table2[[#This Row],[50D EMA]])/Table2[[#This Row],[50D EMA]]</f>
        <v>-0.20946665883811091</v>
      </c>
      <c r="U231" s="1">
        <f>(Table2[[#This Row],[Close Price]]-Table2[[#This Row],[200D EMA]])/Table2[[#This Row],[200D EMA]]</f>
        <v>-0.13734493601571687</v>
      </c>
      <c r="V231">
        <v>1.9075815719982301</v>
      </c>
      <c r="W231">
        <v>9187.1</v>
      </c>
      <c r="X231">
        <v>9540</v>
      </c>
      <c r="Y231">
        <v>9187.1</v>
      </c>
      <c r="Z231">
        <v>9540</v>
      </c>
      <c r="AA231">
        <v>9171</v>
      </c>
      <c r="AB231">
        <v>12024.95</v>
      </c>
      <c r="AC231" s="1">
        <f>(Table2[[#This Row],[Close Price]]/Table2[[#This Row],[Day Low]])-1</f>
        <v>2.7533171512228893E-2</v>
      </c>
      <c r="AD231" s="1">
        <f>(Table2[[#This Row],[Day High]]/Table2[[#This Row],[Close Price]])-1</f>
        <v>1.05878676490061E-2</v>
      </c>
      <c r="AE231" s="1">
        <f>(Table2[[#This Row],[Close Price]]/Table2[[#This Row],[Current Week Low]])-1</f>
        <v>2.7533171512228893E-2</v>
      </c>
      <c r="AF231" s="1">
        <f>(Table2[[#This Row],[Current Week High]]/Table2[[#This Row],[Close Price]])-1</f>
        <v>1.05878676490061E-2</v>
      </c>
      <c r="AG231" s="1">
        <f>(Table2[[#This Row],[Close Price]]/Table2[[#This Row],[Current Month Low]])-1</f>
        <v>2.9337040671682413E-2</v>
      </c>
      <c r="AH231" s="1">
        <f>(Table2[[#This Row],[Current Month High]]/Table2[[#This Row],[Close Price]])-1</f>
        <v>0.27382270221026395</v>
      </c>
      <c r="AI231">
        <v>56.778830620600502</v>
      </c>
      <c r="AJ231">
        <v>90.669561704706098</v>
      </c>
      <c r="AK231" t="str">
        <f>IF(AND(Table2[[#This Row],[20D EMA]]&gt;Table2[[#This Row],[50D EMA]],Table2[[#This Row],[50D EMA]]&gt;Table2[[#This Row],[200D EMA]]),"Uptrend","Downtrend/NoTrend")</f>
        <v>Downtrend/NoTrend</v>
      </c>
      <c r="AL231">
        <v>-0.27</v>
      </c>
      <c r="AM231" t="s">
        <v>3147</v>
      </c>
      <c r="AN231">
        <v>-12.92</v>
      </c>
      <c r="AO231" t="s">
        <v>3147</v>
      </c>
      <c r="AP231">
        <v>0.16463823564548</v>
      </c>
      <c r="AQ231">
        <f>(Table2[[#This Row],[Sharpe Ratio]]-AVERAGE(Table2[Sharpe Ratio]))/_xlfn.STDEV.P(Table2[Sharpe Ratio])</f>
        <v>1.2682416745164484</v>
      </c>
      <c r="AR2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1">
        <f>_xlfn.RANK.AVG(Table2[[#This Row],[1Y Return vs Nifty Z-Score]],Table2[1Y Return vs Nifty Z-Score])</f>
        <v>97</v>
      </c>
      <c r="AT231">
        <f>_xlfn.RANK.AVG(Table2[[#This Row],[6M Return vs Nifty Z-Score]],Table2[6M Return vs Nifty Z-Score])</f>
        <v>650</v>
      </c>
      <c r="AU231">
        <f>_xlfn.RANK.AVG(Table2[[#This Row],[Sharpe Ratio Z-Score]],Table2[Sharpe Ratio Z-Score])</f>
        <v>68</v>
      </c>
      <c r="AV231">
        <f>(Table2[[#This Row],[Rank 1Y]]+Table2[[#This Row],[Rank 6M]]+Table2[[#This Row],[Rank Sharpe]])/3</f>
        <v>271.66666666666669</v>
      </c>
    </row>
    <row r="232" spans="1:48" x14ac:dyDescent="0.3">
      <c r="A232" t="s">
        <v>1375</v>
      </c>
      <c r="B232" t="s">
        <v>1376</v>
      </c>
      <c r="C232" t="s">
        <v>3121</v>
      </c>
      <c r="D232" t="s">
        <v>1377</v>
      </c>
      <c r="E232">
        <v>7817.1473155000003</v>
      </c>
      <c r="F232">
        <v>635.9</v>
      </c>
      <c r="G232">
        <v>-11.883855762689301</v>
      </c>
      <c r="H232">
        <f>(Table2[[#This Row],[1Y Return vs Nifty]]-AVERAGE(Table2[1Y Return vs Nifty]))/_xlfn.STDEV.P(Table2[1Y Return vs Nifty])</f>
        <v>-0.55336602964695125</v>
      </c>
      <c r="I232">
        <v>1.7926905627199401</v>
      </c>
      <c r="J232">
        <f>(Table2[[#This Row],[1M Return vs Nifty]]-AVERAGE(Table2[1M Return vs Nifty]))/_xlfn.STDEV.P(Table2[1M Return vs Nifty])</f>
        <v>0.38651289575013847</v>
      </c>
      <c r="K232">
        <v>16.761574164491101</v>
      </c>
      <c r="L232">
        <f>(Table2[[#This Row],[6M Return vs Nifty]]-AVERAGE(Table2[6M Return vs Nifty]))/_xlfn.STDEV.P(Table2[6M Return vs Nifty])</f>
        <v>0.5166781592458809</v>
      </c>
      <c r="M232">
        <v>-2.2800049851265598</v>
      </c>
      <c r="N232">
        <f>(Table2[[#This Row],[1W Return vs Nifty]]-AVERAGE(Table2[1W Return vs Nifty]))/_xlfn.STDEV.P(Table2[1W Return vs Nifty])</f>
        <v>-0.25566096889186124</v>
      </c>
      <c r="O232">
        <v>656.41</v>
      </c>
      <c r="P232">
        <v>655.91167256454003</v>
      </c>
      <c r="Q232">
        <v>604.41210085454702</v>
      </c>
      <c r="R232">
        <v>37.6355207012408</v>
      </c>
      <c r="S232" s="1">
        <f>(Table2[[#This Row],[Close Price]]-Table2[[#This Row],[20D EMA]])/Table2[[#This Row],[20D EMA]]</f>
        <v>-3.124571533035754E-2</v>
      </c>
      <c r="T232" s="1">
        <f>(Table2[[#This Row],[Close Price]]-Table2[[#This Row],[50D EMA]])/Table2[[#This Row],[50D EMA]]</f>
        <v>-3.0509706415646921E-2</v>
      </c>
      <c r="U232" s="1">
        <f>(Table2[[#This Row],[Close Price]]-Table2[[#This Row],[200D EMA]])/Table2[[#This Row],[200D EMA]]</f>
        <v>5.2096738468561173E-2</v>
      </c>
      <c r="V232">
        <v>0.61331060902106005</v>
      </c>
      <c r="W232">
        <v>626.45000000000005</v>
      </c>
      <c r="X232">
        <v>648.5</v>
      </c>
      <c r="Y232">
        <v>626.45000000000005</v>
      </c>
      <c r="Z232">
        <v>648.5</v>
      </c>
      <c r="AA232">
        <v>621.20000000000005</v>
      </c>
      <c r="AB232">
        <v>723.1</v>
      </c>
      <c r="AC232" s="1">
        <f>(Table2[[#This Row],[Close Price]]/Table2[[#This Row],[Day Low]])-1</f>
        <v>1.5085002793518987E-2</v>
      </c>
      <c r="AD232" s="1">
        <f>(Table2[[#This Row],[Day High]]/Table2[[#This Row],[Close Price]])-1</f>
        <v>1.9814436232111987E-2</v>
      </c>
      <c r="AE232" s="1">
        <f>(Table2[[#This Row],[Close Price]]/Table2[[#This Row],[Current Week Low]])-1</f>
        <v>1.5085002793518987E-2</v>
      </c>
      <c r="AF232" s="1">
        <f>(Table2[[#This Row],[Current Week High]]/Table2[[#This Row],[Close Price]])-1</f>
        <v>1.9814436232111987E-2</v>
      </c>
      <c r="AG232" s="1">
        <f>(Table2[[#This Row],[Close Price]]/Table2[[#This Row],[Current Month Low]])-1</f>
        <v>2.3663876368319237E-2</v>
      </c>
      <c r="AH232" s="1">
        <f>(Table2[[#This Row],[Current Month High]]/Table2[[#This Row],[Close Price]])-1</f>
        <v>0.13712847932064798</v>
      </c>
      <c r="AI232">
        <v>20.836609529800199</v>
      </c>
      <c r="AJ232">
        <v>56.259982798869601</v>
      </c>
      <c r="AK232" t="str">
        <f>IF(AND(Table2[[#This Row],[20D EMA]]&gt;Table2[[#This Row],[50D EMA]],Table2[[#This Row],[50D EMA]]&gt;Table2[[#This Row],[200D EMA]]),"Uptrend","Downtrend/NoTrend")</f>
        <v>Uptrend</v>
      </c>
      <c r="AL232">
        <v>0.05</v>
      </c>
      <c r="AM232" t="s">
        <v>3148</v>
      </c>
      <c r="AN232">
        <v>-4.8499999999999996</v>
      </c>
      <c r="AO232" t="s">
        <v>3147</v>
      </c>
      <c r="AP232">
        <v>0.13367558360243201</v>
      </c>
      <c r="AQ232">
        <f>(Table2[[#This Row],[Sharpe Ratio]]-AVERAGE(Table2[Sharpe Ratio]))/_xlfn.STDEV.P(Table2[Sharpe Ratio])</f>
        <v>0.90604518640530896</v>
      </c>
      <c r="AR2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1.0002092428625158</v>
      </c>
      <c r="AS232">
        <f>_xlfn.RANK.AVG(Table2[[#This Row],[1Y Return vs Nifty Z-Score]],Table2[1Y Return vs Nifty Z-Score])</f>
        <v>510</v>
      </c>
      <c r="AT232">
        <f>_xlfn.RANK.AVG(Table2[[#This Row],[6M Return vs Nifty Z-Score]],Table2[6M Return vs Nifty Z-Score])</f>
        <v>172</v>
      </c>
      <c r="AU232">
        <f>_xlfn.RANK.AVG(Table2[[#This Row],[Sharpe Ratio Z-Score]],Table2[Sharpe Ratio Z-Score])</f>
        <v>133</v>
      </c>
      <c r="AV232">
        <f>(Table2[[#This Row],[Rank 1Y]]+Table2[[#This Row],[Rank 6M]]+Table2[[#This Row],[Rank Sharpe]])/3</f>
        <v>271.66666666666669</v>
      </c>
    </row>
    <row r="233" spans="1:48" x14ac:dyDescent="0.3">
      <c r="A233" t="s">
        <v>142</v>
      </c>
      <c r="B233" t="s">
        <v>143</v>
      </c>
      <c r="C233" t="s">
        <v>3102</v>
      </c>
      <c r="D233" t="s">
        <v>144</v>
      </c>
      <c r="E233">
        <v>180724.36947400001</v>
      </c>
      <c r="F233">
        <v>138.29</v>
      </c>
      <c r="G233">
        <v>64.658729808519297</v>
      </c>
      <c r="H233">
        <f>(Table2[[#This Row],[1Y Return vs Nifty]]-AVERAGE(Table2[1Y Return vs Nifty]))/_xlfn.STDEV.P(Table2[1Y Return vs Nifty])</f>
        <v>1.0340089954566618</v>
      </c>
      <c r="I233">
        <v>0.28013624864812098</v>
      </c>
      <c r="J233">
        <f>(Table2[[#This Row],[1M Return vs Nifty]]-AVERAGE(Table2[1M Return vs Nifty]))/_xlfn.STDEV.P(Table2[1M Return vs Nifty])</f>
        <v>0.21522301314641465</v>
      </c>
      <c r="K233">
        <v>-23.6180136240575</v>
      </c>
      <c r="L233">
        <f>(Table2[[#This Row],[6M Return vs Nifty]]-AVERAGE(Table2[6M Return vs Nifty]))/_xlfn.STDEV.P(Table2[6M Return vs Nifty])</f>
        <v>-0.91807873546178631</v>
      </c>
      <c r="M233">
        <v>-2.30668233925002</v>
      </c>
      <c r="N233">
        <f>(Table2[[#This Row],[1W Return vs Nifty]]-AVERAGE(Table2[1W Return vs Nifty]))/_xlfn.STDEV.P(Table2[1W Return vs Nifty])</f>
        <v>-0.26202177963831808</v>
      </c>
      <c r="O233">
        <v>147.07</v>
      </c>
      <c r="P233">
        <v>153.839098461281</v>
      </c>
      <c r="Q233">
        <v>150.955828180575</v>
      </c>
      <c r="R233">
        <v>27.594880020369398</v>
      </c>
      <c r="S233" s="1">
        <f>(Table2[[#This Row],[Close Price]]-Table2[[#This Row],[20D EMA]])/Table2[[#This Row],[20D EMA]]</f>
        <v>-5.9699462840824107E-2</v>
      </c>
      <c r="T233" s="1">
        <f>(Table2[[#This Row],[Close Price]]-Table2[[#This Row],[50D EMA]])/Table2[[#This Row],[50D EMA]]</f>
        <v>-0.10107377524182827</v>
      </c>
      <c r="U233" s="1">
        <f>(Table2[[#This Row],[Close Price]]-Table2[[#This Row],[200D EMA]])/Table2[[#This Row],[200D EMA]]</f>
        <v>-8.3904201203970769E-2</v>
      </c>
      <c r="V233">
        <v>0.927577646822622</v>
      </c>
      <c r="W233">
        <v>137.80000000000001</v>
      </c>
      <c r="X233">
        <v>141.30000000000001</v>
      </c>
      <c r="Y233">
        <v>137.80000000000001</v>
      </c>
      <c r="Z233">
        <v>141.30000000000001</v>
      </c>
      <c r="AA233">
        <v>137.80000000000001</v>
      </c>
      <c r="AB233">
        <v>161</v>
      </c>
      <c r="AC233" s="1">
        <f>(Table2[[#This Row],[Close Price]]/Table2[[#This Row],[Day Low]])-1</f>
        <v>3.5558780841797866E-3</v>
      </c>
      <c r="AD233" s="1">
        <f>(Table2[[#This Row],[Day High]]/Table2[[#This Row],[Close Price]])-1</f>
        <v>2.1765854364017789E-2</v>
      </c>
      <c r="AE233" s="1">
        <f>(Table2[[#This Row],[Close Price]]/Table2[[#This Row],[Current Week Low]])-1</f>
        <v>3.5558780841797866E-3</v>
      </c>
      <c r="AF233" s="1">
        <f>(Table2[[#This Row],[Current Week High]]/Table2[[#This Row],[Close Price]])-1</f>
        <v>2.1765854364017789E-2</v>
      </c>
      <c r="AG233" s="1">
        <f>(Table2[[#This Row],[Close Price]]/Table2[[#This Row],[Current Month Low]])-1</f>
        <v>3.5558780841797866E-3</v>
      </c>
      <c r="AH233" s="1">
        <f>(Table2[[#This Row],[Current Month High]]/Table2[[#This Row],[Close Price]])-1</f>
        <v>0.16422011714512985</v>
      </c>
      <c r="AI233">
        <v>65.594041506978101</v>
      </c>
      <c r="AJ233">
        <v>86.500337154416698</v>
      </c>
      <c r="AK233" t="str">
        <f>IF(AND(Table2[[#This Row],[20D EMA]]&gt;Table2[[#This Row],[50D EMA]],Table2[[#This Row],[50D EMA]]&gt;Table2[[#This Row],[200D EMA]]),"Uptrend","Downtrend/NoTrend")</f>
        <v>Downtrend/NoTrend</v>
      </c>
      <c r="AL233">
        <v>-0.22</v>
      </c>
      <c r="AM233" t="s">
        <v>3147</v>
      </c>
      <c r="AN233">
        <v>-11.1</v>
      </c>
      <c r="AO233" t="s">
        <v>3147</v>
      </c>
      <c r="AP233">
        <v>0.15611503111643199</v>
      </c>
      <c r="AQ233">
        <f>(Table2[[#This Row],[Sharpe Ratio]]-AVERAGE(Table2[Sharpe Ratio]))/_xlfn.STDEV.P(Table2[Sharpe Ratio])</f>
        <v>1.168538498458334</v>
      </c>
      <c r="AR2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3">
        <f>_xlfn.RANK.AVG(Table2[[#This Row],[1Y Return vs Nifty Z-Score]],Table2[1Y Return vs Nifty Z-Score])</f>
        <v>89</v>
      </c>
      <c r="AT233">
        <f>_xlfn.RANK.AVG(Table2[[#This Row],[6M Return vs Nifty Z-Score]],Table2[6M Return vs Nifty Z-Score])</f>
        <v>646</v>
      </c>
      <c r="AU233">
        <f>_xlfn.RANK.AVG(Table2[[#This Row],[Sharpe Ratio Z-Score]],Table2[Sharpe Ratio Z-Score])</f>
        <v>86</v>
      </c>
      <c r="AV233">
        <f>(Table2[[#This Row],[Rank 1Y]]+Table2[[#This Row],[Rank 6M]]+Table2[[#This Row],[Rank Sharpe]])/3</f>
        <v>273.66666666666669</v>
      </c>
    </row>
    <row r="234" spans="1:48" x14ac:dyDescent="0.3">
      <c r="A234" t="s">
        <v>1754</v>
      </c>
      <c r="B234" t="s">
        <v>1755</v>
      </c>
      <c r="C234" t="s">
        <v>3109</v>
      </c>
      <c r="D234" t="s">
        <v>126</v>
      </c>
      <c r="E234">
        <v>4471.4399999999996</v>
      </c>
      <c r="F234">
        <v>7452.4</v>
      </c>
      <c r="G234">
        <v>-9.0297858857221698</v>
      </c>
      <c r="H234">
        <f>(Table2[[#This Row],[1Y Return vs Nifty]]-AVERAGE(Table2[1Y Return vs Nifty]))/_xlfn.STDEV.P(Table2[1Y Return vs Nifty])</f>
        <v>-0.49417702774965577</v>
      </c>
      <c r="I234">
        <v>-9.0488394441613398</v>
      </c>
      <c r="J234">
        <f>(Table2[[#This Row],[1M Return vs Nifty]]-AVERAGE(Table2[1M Return vs Nifty]))/_xlfn.STDEV.P(Table2[1M Return vs Nifty])</f>
        <v>-0.84124096726602759</v>
      </c>
      <c r="K234">
        <v>15.0235871719667</v>
      </c>
      <c r="L234">
        <f>(Table2[[#This Row],[6M Return vs Nifty]]-AVERAGE(Table2[6M Return vs Nifty]))/_xlfn.STDEV.P(Table2[6M Return vs Nifty])</f>
        <v>0.4549244624648604</v>
      </c>
      <c r="M234">
        <v>-2.9231611061275302</v>
      </c>
      <c r="N234">
        <f>(Table2[[#This Row],[1W Return vs Nifty]]-AVERAGE(Table2[1W Return vs Nifty]))/_xlfn.STDEV.P(Table2[1W Return vs Nifty])</f>
        <v>-0.40901179773267299</v>
      </c>
      <c r="O234">
        <v>7975.1</v>
      </c>
      <c r="P234">
        <v>8147.0190146630002</v>
      </c>
      <c r="Q234">
        <v>7347.4250031845104</v>
      </c>
      <c r="R234">
        <v>27.535080179369601</v>
      </c>
      <c r="S234" s="1">
        <f>(Table2[[#This Row],[Close Price]]-Table2[[#This Row],[20D EMA]])/Table2[[#This Row],[20D EMA]]</f>
        <v>-6.5541497912251973E-2</v>
      </c>
      <c r="T234" s="1">
        <f>(Table2[[#This Row],[Close Price]]-Table2[[#This Row],[50D EMA]])/Table2[[#This Row],[50D EMA]]</f>
        <v>-8.5260512269926661E-2</v>
      </c>
      <c r="U234" s="1">
        <f>(Table2[[#This Row],[Close Price]]-Table2[[#This Row],[200D EMA]])/Table2[[#This Row],[200D EMA]]</f>
        <v>1.4287317906612335E-2</v>
      </c>
      <c r="V234">
        <v>0.25433147102120501</v>
      </c>
      <c r="W234">
        <v>7400</v>
      </c>
      <c r="X234">
        <v>7550</v>
      </c>
      <c r="Y234">
        <v>7400</v>
      </c>
      <c r="Z234">
        <v>7550</v>
      </c>
      <c r="AA234">
        <v>7355.05</v>
      </c>
      <c r="AB234">
        <v>8349.9500000000007</v>
      </c>
      <c r="AC234" s="1">
        <f>(Table2[[#This Row],[Close Price]]/Table2[[#This Row],[Day Low]])-1</f>
        <v>7.0810810810810754E-3</v>
      </c>
      <c r="AD234" s="1">
        <f>(Table2[[#This Row],[Day High]]/Table2[[#This Row],[Close Price]])-1</f>
        <v>1.3096452149643056E-2</v>
      </c>
      <c r="AE234" s="1">
        <f>(Table2[[#This Row],[Close Price]]/Table2[[#This Row],[Current Week Low]])-1</f>
        <v>7.0810810810810754E-3</v>
      </c>
      <c r="AF234" s="1">
        <f>(Table2[[#This Row],[Current Week High]]/Table2[[#This Row],[Close Price]])-1</f>
        <v>1.3096452149643056E-2</v>
      </c>
      <c r="AG234" s="1">
        <f>(Table2[[#This Row],[Close Price]]/Table2[[#This Row],[Current Month Low]])-1</f>
        <v>1.3235803971420879E-2</v>
      </c>
      <c r="AH234" s="1">
        <f>(Table2[[#This Row],[Current Month High]]/Table2[[#This Row],[Close Price]])-1</f>
        <v>0.12043771134131309</v>
      </c>
      <c r="AI234">
        <v>30.4418710750899</v>
      </c>
      <c r="AJ234">
        <v>57.421235517157598</v>
      </c>
      <c r="AK234" t="str">
        <f>IF(AND(Table2[[#This Row],[20D EMA]]&gt;Table2[[#This Row],[50D EMA]],Table2[[#This Row],[50D EMA]]&gt;Table2[[#This Row],[200D EMA]]),"Uptrend","Downtrend/NoTrend")</f>
        <v>Downtrend/NoTrend</v>
      </c>
      <c r="AL234">
        <v>-0.01</v>
      </c>
      <c r="AM234" t="s">
        <v>3147</v>
      </c>
      <c r="AN234">
        <v>-8.1199999999999992</v>
      </c>
      <c r="AO234" t="s">
        <v>3147</v>
      </c>
      <c r="AP234">
        <v>0.121181687480926</v>
      </c>
      <c r="AQ234">
        <f>(Table2[[#This Row],[Sharpe Ratio]]-AVERAGE(Table2[Sharpe Ratio]))/_xlfn.STDEV.P(Table2[Sharpe Ratio])</f>
        <v>0.75989345199498382</v>
      </c>
      <c r="AR2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4">
        <f>_xlfn.RANK.AVG(Table2[[#This Row],[1Y Return vs Nifty Z-Score]],Table2[1Y Return vs Nifty Z-Score])</f>
        <v>488</v>
      </c>
      <c r="AT234">
        <f>_xlfn.RANK.AVG(Table2[[#This Row],[6M Return vs Nifty Z-Score]],Table2[6M Return vs Nifty Z-Score])</f>
        <v>183</v>
      </c>
      <c r="AU234">
        <f>_xlfn.RANK.AVG(Table2[[#This Row],[Sharpe Ratio Z-Score]],Table2[Sharpe Ratio Z-Score])</f>
        <v>150</v>
      </c>
      <c r="AV234">
        <f>(Table2[[#This Row],[Rank 1Y]]+Table2[[#This Row],[Rank 6M]]+Table2[[#This Row],[Rank Sharpe]])/3</f>
        <v>273.66666666666669</v>
      </c>
    </row>
    <row r="235" spans="1:48" x14ac:dyDescent="0.3">
      <c r="A235" t="s">
        <v>340</v>
      </c>
      <c r="B235" t="s">
        <v>341</v>
      </c>
      <c r="C235" t="s">
        <v>3102</v>
      </c>
      <c r="D235" t="s">
        <v>34</v>
      </c>
      <c r="E235">
        <v>71099.493737084995</v>
      </c>
      <c r="F235">
        <v>527.85</v>
      </c>
      <c r="G235">
        <v>8.1356287004568593</v>
      </c>
      <c r="H235">
        <f>(Table2[[#This Row],[1Y Return vs Nifty]]-AVERAGE(Table2[1Y Return vs Nifty]))/_xlfn.STDEV.P(Table2[1Y Return vs Nifty])</f>
        <v>-0.13819283664468293</v>
      </c>
      <c r="I235">
        <v>9.8960265759660295</v>
      </c>
      <c r="J235">
        <f>(Table2[[#This Row],[1M Return vs Nifty]]-AVERAGE(Table2[1M Return vs Nifty]))/_xlfn.STDEV.P(Table2[1M Return vs Nifty])</f>
        <v>1.3041787683037529</v>
      </c>
      <c r="K235">
        <v>-4.8038671598786404</v>
      </c>
      <c r="L235">
        <f>(Table2[[#This Row],[6M Return vs Nifty]]-AVERAGE(Table2[6M Return vs Nifty]))/_xlfn.STDEV.P(Table2[6M Return vs Nifty])</f>
        <v>-0.24957943084095638</v>
      </c>
      <c r="M235">
        <v>0.46621513927834102</v>
      </c>
      <c r="N235">
        <f>(Table2[[#This Row],[1W Return vs Nifty]]-AVERAGE(Table2[1W Return vs Nifty]))/_xlfn.STDEV.P(Table2[1W Return vs Nifty])</f>
        <v>0.39913359576435137</v>
      </c>
      <c r="O235">
        <v>549.91</v>
      </c>
      <c r="P235">
        <v>543.64091399522999</v>
      </c>
      <c r="Q235">
        <v>519.65828084319605</v>
      </c>
      <c r="R235">
        <v>29.396241507287701</v>
      </c>
      <c r="S235" s="1">
        <f>(Table2[[#This Row],[Close Price]]-Table2[[#This Row],[20D EMA]])/Table2[[#This Row],[20D EMA]]</f>
        <v>-4.0115655289047203E-2</v>
      </c>
      <c r="T235" s="1">
        <f>(Table2[[#This Row],[Close Price]]-Table2[[#This Row],[50D EMA]])/Table2[[#This Row],[50D EMA]]</f>
        <v>-2.9046588637308714E-2</v>
      </c>
      <c r="U235" s="1">
        <f>(Table2[[#This Row],[Close Price]]-Table2[[#This Row],[200D EMA]])/Table2[[#This Row],[200D EMA]]</f>
        <v>1.5763665198430227E-2</v>
      </c>
      <c r="V235">
        <v>0.70305883450112405</v>
      </c>
      <c r="W235">
        <v>520.29999999999995</v>
      </c>
      <c r="X235">
        <v>539.75</v>
      </c>
      <c r="Y235">
        <v>520.29999999999995</v>
      </c>
      <c r="Z235">
        <v>539.75</v>
      </c>
      <c r="AA235">
        <v>520.29999999999995</v>
      </c>
      <c r="AB235">
        <v>596.85</v>
      </c>
      <c r="AC235" s="1">
        <f>(Table2[[#This Row],[Close Price]]/Table2[[#This Row],[Day Low]])-1</f>
        <v>1.4510859119738706E-2</v>
      </c>
      <c r="AD235" s="1">
        <f>(Table2[[#This Row],[Day High]]/Table2[[#This Row],[Close Price]])-1</f>
        <v>2.2544283413848509E-2</v>
      </c>
      <c r="AE235" s="1">
        <f>(Table2[[#This Row],[Close Price]]/Table2[[#This Row],[Current Week Low]])-1</f>
        <v>1.4510859119738706E-2</v>
      </c>
      <c r="AF235" s="1">
        <f>(Table2[[#This Row],[Current Week High]]/Table2[[#This Row],[Close Price]])-1</f>
        <v>2.2544283413848509E-2</v>
      </c>
      <c r="AG235" s="1">
        <f>(Table2[[#This Row],[Close Price]]/Table2[[#This Row],[Current Month Low]])-1</f>
        <v>1.4510859119738706E-2</v>
      </c>
      <c r="AH235" s="1">
        <f>(Table2[[#This Row],[Current Month High]]/Table2[[#This Row],[Close Price]])-1</f>
        <v>0.13071895424836599</v>
      </c>
      <c r="AI235">
        <v>19.863597612958198</v>
      </c>
      <c r="AJ235">
        <v>35.034535686876403</v>
      </c>
      <c r="AK235" t="str">
        <f>IF(AND(Table2[[#This Row],[20D EMA]]&gt;Table2[[#This Row],[50D EMA]],Table2[[#This Row],[50D EMA]]&gt;Table2[[#This Row],[200D EMA]]),"Uptrend","Downtrend/NoTrend")</f>
        <v>Uptrend</v>
      </c>
      <c r="AL235">
        <v>-0.05</v>
      </c>
      <c r="AM235" t="s">
        <v>3147</v>
      </c>
      <c r="AN235">
        <v>-10.24</v>
      </c>
      <c r="AO235" t="s">
        <v>3147</v>
      </c>
      <c r="AP235">
        <v>0.158249374255933</v>
      </c>
      <c r="AQ235">
        <f>(Table2[[#This Row],[Sharpe Ratio]]-AVERAGE(Table2[Sharpe Ratio]))/_xlfn.STDEV.P(Table2[Sharpe Ratio])</f>
        <v>1.1935057263455506</v>
      </c>
      <c r="AR2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2.5090458229280159</v>
      </c>
      <c r="AS235">
        <f>_xlfn.RANK.AVG(Table2[[#This Row],[1Y Return vs Nifty Z-Score]],Table2[1Y Return vs Nifty Z-Score])</f>
        <v>346</v>
      </c>
      <c r="AT235">
        <f>_xlfn.RANK.AVG(Table2[[#This Row],[6M Return vs Nifty Z-Score]],Table2[6M Return vs Nifty Z-Score])</f>
        <v>397</v>
      </c>
      <c r="AU235">
        <f>_xlfn.RANK.AVG(Table2[[#This Row],[Sharpe Ratio Z-Score]],Table2[Sharpe Ratio Z-Score])</f>
        <v>83</v>
      </c>
      <c r="AV235">
        <f>(Table2[[#This Row],[Rank 1Y]]+Table2[[#This Row],[Rank 6M]]+Table2[[#This Row],[Rank Sharpe]])/3</f>
        <v>275.33333333333331</v>
      </c>
    </row>
    <row r="236" spans="1:48" x14ac:dyDescent="0.3">
      <c r="A236" t="s">
        <v>1080</v>
      </c>
      <c r="B236" t="s">
        <v>1081</v>
      </c>
      <c r="C236" t="s">
        <v>3111</v>
      </c>
      <c r="D236" t="s">
        <v>440</v>
      </c>
      <c r="E236">
        <v>11516.318272125</v>
      </c>
      <c r="F236">
        <v>2355.75</v>
      </c>
      <c r="G236">
        <v>-13.1250708434807</v>
      </c>
      <c r="H236">
        <f>(Table2[[#This Row],[1Y Return vs Nifty]]-AVERAGE(Table2[1Y Return vs Nifty]))/_xlfn.STDEV.P(Table2[1Y Return vs Nifty])</f>
        <v>-0.57910691369635736</v>
      </c>
      <c r="I236">
        <v>0.18210783353867399</v>
      </c>
      <c r="J236">
        <f>(Table2[[#This Row],[1M Return vs Nifty]]-AVERAGE(Table2[1M Return vs Nifty]))/_xlfn.STDEV.P(Table2[1M Return vs Nifty])</f>
        <v>0.20412174189968241</v>
      </c>
      <c r="K236">
        <v>6.2319398418868497</v>
      </c>
      <c r="L236">
        <f>(Table2[[#This Row],[6M Return vs Nifty]]-AVERAGE(Table2[6M Return vs Nifty]))/_xlfn.STDEV.P(Table2[6M Return vs Nifty])</f>
        <v>0.14254196146648379</v>
      </c>
      <c r="M236">
        <v>10.199506366289601</v>
      </c>
      <c r="N236">
        <f>(Table2[[#This Row],[1W Return vs Nifty]]-AVERAGE(Table2[1W Return vs Nifty]))/_xlfn.STDEV.P(Table2[1W Return vs Nifty])</f>
        <v>2.7198893629459975</v>
      </c>
      <c r="O236">
        <v>2306.69</v>
      </c>
      <c r="P236">
        <v>2339.11183946561</v>
      </c>
      <c r="Q236">
        <v>2175.3559560578501</v>
      </c>
      <c r="R236">
        <v>65.047567744348697</v>
      </c>
      <c r="S236" s="1">
        <f>(Table2[[#This Row],[Close Price]]-Table2[[#This Row],[20D EMA]])/Table2[[#This Row],[20D EMA]]</f>
        <v>2.1268570982663448E-2</v>
      </c>
      <c r="T236" s="1">
        <f>(Table2[[#This Row],[Close Price]]-Table2[[#This Row],[50D EMA]])/Table2[[#This Row],[50D EMA]]</f>
        <v>7.1130248044022912E-3</v>
      </c>
      <c r="U236" s="1">
        <f>(Table2[[#This Row],[Close Price]]-Table2[[#This Row],[200D EMA]])/Table2[[#This Row],[200D EMA]]</f>
        <v>8.2926218782629707E-2</v>
      </c>
      <c r="V236">
        <v>0.60007153549643699</v>
      </c>
      <c r="W236">
        <v>2290</v>
      </c>
      <c r="X236">
        <v>2366.1</v>
      </c>
      <c r="Y236">
        <v>2290</v>
      </c>
      <c r="Z236">
        <v>2366.1</v>
      </c>
      <c r="AA236">
        <v>2150.5</v>
      </c>
      <c r="AB236">
        <v>2366.1</v>
      </c>
      <c r="AC236" s="1">
        <f>(Table2[[#This Row],[Close Price]]/Table2[[#This Row],[Day Low]])-1</f>
        <v>2.8711790393013192E-2</v>
      </c>
      <c r="AD236" s="1">
        <f>(Table2[[#This Row],[Day High]]/Table2[[#This Row],[Close Price]])-1</f>
        <v>4.393505253104113E-3</v>
      </c>
      <c r="AE236" s="1">
        <f>(Table2[[#This Row],[Close Price]]/Table2[[#This Row],[Current Week Low]])-1</f>
        <v>2.8711790393013192E-2</v>
      </c>
      <c r="AF236" s="1">
        <f>(Table2[[#This Row],[Current Week High]]/Table2[[#This Row],[Close Price]])-1</f>
        <v>4.393505253104113E-3</v>
      </c>
      <c r="AG236" s="1">
        <f>(Table2[[#This Row],[Close Price]]/Table2[[#This Row],[Current Month Low]])-1</f>
        <v>9.5442920251104457E-2</v>
      </c>
      <c r="AH236" s="1">
        <f>(Table2[[#This Row],[Current Month High]]/Table2[[#This Row],[Close Price]])-1</f>
        <v>4.393505253104113E-3</v>
      </c>
      <c r="AI236">
        <v>14.6131805157593</v>
      </c>
      <c r="AJ236">
        <v>42.893970641756603</v>
      </c>
      <c r="AK236" t="str">
        <f>IF(AND(Table2[[#This Row],[20D EMA]]&gt;Table2[[#This Row],[50D EMA]],Table2[[#This Row],[50D EMA]]&gt;Table2[[#This Row],[200D EMA]]),"Uptrend","Downtrend/NoTrend")</f>
        <v>Downtrend/NoTrend</v>
      </c>
      <c r="AL236">
        <v>0.12</v>
      </c>
      <c r="AM236" t="s">
        <v>3148</v>
      </c>
      <c r="AN236">
        <v>7.71</v>
      </c>
      <c r="AO236" t="s">
        <v>3148</v>
      </c>
      <c r="AP236">
        <v>0.18879350843960899</v>
      </c>
      <c r="AQ236">
        <f>(Table2[[#This Row],[Sharpe Ratio]]-AVERAGE(Table2[Sharpe Ratio]))/_xlfn.STDEV.P(Table2[Sharpe Ratio])</f>
        <v>1.5508064549246712</v>
      </c>
      <c r="AR2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6">
        <f>_xlfn.RANK.AVG(Table2[[#This Row],[1Y Return vs Nifty Z-Score]],Table2[1Y Return vs Nifty Z-Score])</f>
        <v>527</v>
      </c>
      <c r="AT236">
        <f>_xlfn.RANK.AVG(Table2[[#This Row],[6M Return vs Nifty Z-Score]],Table2[6M Return vs Nifty Z-Score])</f>
        <v>259</v>
      </c>
      <c r="AU236">
        <f>_xlfn.RANK.AVG(Table2[[#This Row],[Sharpe Ratio Z-Score]],Table2[Sharpe Ratio Z-Score])</f>
        <v>40</v>
      </c>
      <c r="AV236">
        <f>(Table2[[#This Row],[Rank 1Y]]+Table2[[#This Row],[Rank 6M]]+Table2[[#This Row],[Rank Sharpe]])/3</f>
        <v>275.33333333333331</v>
      </c>
    </row>
    <row r="237" spans="1:48" x14ac:dyDescent="0.3">
      <c r="A237" t="s">
        <v>427</v>
      </c>
      <c r="B237" t="s">
        <v>428</v>
      </c>
      <c r="C237" t="s">
        <v>3102</v>
      </c>
      <c r="D237" t="s">
        <v>144</v>
      </c>
      <c r="E237">
        <v>50400.963766911998</v>
      </c>
      <c r="F237">
        <v>187.52</v>
      </c>
      <c r="G237">
        <v>197.57038114448</v>
      </c>
      <c r="H237">
        <f>(Table2[[#This Row],[1Y Return vs Nifty]]-AVERAGE(Table2[1Y Return vs Nifty]))/_xlfn.STDEV.P(Table2[1Y Return vs Nifty])</f>
        <v>3.7903913975079373</v>
      </c>
      <c r="I237">
        <v>-6.5533347290938204</v>
      </c>
      <c r="J237">
        <f>(Table2[[#This Row],[1M Return vs Nifty]]-AVERAGE(Table2[1M Return vs Nifty]))/_xlfn.STDEV.P(Table2[1M Return vs Nifty])</f>
        <v>-0.55863643154509868</v>
      </c>
      <c r="K237">
        <v>3.4615888179952798</v>
      </c>
      <c r="L237">
        <f>(Table2[[#This Row],[6M Return vs Nifty]]-AVERAGE(Table2[6M Return vs Nifty]))/_xlfn.STDEV.P(Table2[6M Return vs Nifty])</f>
        <v>4.4106577403051177E-2</v>
      </c>
      <c r="M237">
        <v>-1.84093820822676</v>
      </c>
      <c r="N237">
        <f>(Table2[[#This Row],[1W Return vs Nifty]]-AVERAGE(Table2[1W Return vs Nifty]))/_xlfn.STDEV.P(Table2[1W Return vs Nifty])</f>
        <v>-0.15097215080324894</v>
      </c>
      <c r="O237">
        <v>202.15</v>
      </c>
      <c r="P237">
        <v>213.209022799216</v>
      </c>
      <c r="Q237">
        <v>188.87164559372499</v>
      </c>
      <c r="R237">
        <v>27.441204623250499</v>
      </c>
      <c r="S237" s="1">
        <f>(Table2[[#This Row],[Close Price]]-Table2[[#This Row],[20D EMA]])/Table2[[#This Row],[20D EMA]]</f>
        <v>-7.2372000989364305E-2</v>
      </c>
      <c r="T237" s="1">
        <f>(Table2[[#This Row],[Close Price]]-Table2[[#This Row],[50D EMA]])/Table2[[#This Row],[50D EMA]]</f>
        <v>-0.12048750311757657</v>
      </c>
      <c r="U237" s="1">
        <f>(Table2[[#This Row],[Close Price]]-Table2[[#This Row],[200D EMA]])/Table2[[#This Row],[200D EMA]]</f>
        <v>-7.1564240861884468E-3</v>
      </c>
      <c r="V237">
        <v>0.41232372119224198</v>
      </c>
      <c r="W237">
        <v>186</v>
      </c>
      <c r="X237">
        <v>192.8</v>
      </c>
      <c r="Y237">
        <v>186</v>
      </c>
      <c r="Z237">
        <v>192.8</v>
      </c>
      <c r="AA237">
        <v>186</v>
      </c>
      <c r="AB237">
        <v>212.73</v>
      </c>
      <c r="AC237" s="1">
        <f>(Table2[[#This Row],[Close Price]]/Table2[[#This Row],[Day Low]])-1</f>
        <v>8.1720430107528053E-3</v>
      </c>
      <c r="AD237" s="1">
        <f>(Table2[[#This Row],[Day High]]/Table2[[#This Row],[Close Price]])-1</f>
        <v>2.8156996587030747E-2</v>
      </c>
      <c r="AE237" s="1">
        <f>(Table2[[#This Row],[Close Price]]/Table2[[#This Row],[Current Week Low]])-1</f>
        <v>8.1720430107528053E-3</v>
      </c>
      <c r="AF237" s="1">
        <f>(Table2[[#This Row],[Current Week High]]/Table2[[#This Row],[Close Price]])-1</f>
        <v>2.8156996587030747E-2</v>
      </c>
      <c r="AG237" s="1">
        <f>(Table2[[#This Row],[Close Price]]/Table2[[#This Row],[Current Month Low]])-1</f>
        <v>8.1720430107528053E-3</v>
      </c>
      <c r="AH237" s="1">
        <f>(Table2[[#This Row],[Current Month High]]/Table2[[#This Row],[Close Price]])-1</f>
        <v>0.13443899317406127</v>
      </c>
      <c r="AI237">
        <v>65.315699658702997</v>
      </c>
      <c r="AJ237">
        <v>300.68376068376</v>
      </c>
      <c r="AK237" t="str">
        <f>IF(AND(Table2[[#This Row],[20D EMA]]&gt;Table2[[#This Row],[50D EMA]],Table2[[#This Row],[50D EMA]]&gt;Table2[[#This Row],[200D EMA]]),"Uptrend","Downtrend/NoTrend")</f>
        <v>Downtrend/NoTrend</v>
      </c>
      <c r="AL237">
        <v>-0.25</v>
      </c>
      <c r="AM237" t="s">
        <v>3147</v>
      </c>
      <c r="AN237">
        <v>-10.79</v>
      </c>
      <c r="AO237" t="s">
        <v>3147</v>
      </c>
      <c r="AQ237">
        <f>(Table2[[#This Row],[Sharpe Ratio]]-AVERAGE(Table2[Sharpe Ratio]))/_xlfn.STDEV.P(Table2[Sharpe Ratio])</f>
        <v>-0.65767186404931655</v>
      </c>
      <c r="AR2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7">
        <f>_xlfn.RANK.AVG(Table2[[#This Row],[1Y Return vs Nifty Z-Score]],Table2[1Y Return vs Nifty Z-Score])</f>
        <v>4</v>
      </c>
      <c r="AT237">
        <f>_xlfn.RANK.AVG(Table2[[#This Row],[6M Return vs Nifty Z-Score]],Table2[6M Return vs Nifty Z-Score])</f>
        <v>296</v>
      </c>
      <c r="AU237">
        <f>_xlfn.RANK.AVG(Table2[[#This Row],[Sharpe Ratio Z-Score]],Table2[Sharpe Ratio Z-Score])</f>
        <v>532</v>
      </c>
      <c r="AV237">
        <f>(Table2[[#This Row],[Rank 1Y]]+Table2[[#This Row],[Rank 6M]]+Table2[[#This Row],[Rank Sharpe]])/3</f>
        <v>277.33333333333331</v>
      </c>
    </row>
    <row r="238" spans="1:48" x14ac:dyDescent="0.3">
      <c r="A238" t="s">
        <v>76</v>
      </c>
      <c r="B238" t="s">
        <v>77</v>
      </c>
      <c r="C238" t="s">
        <v>3107</v>
      </c>
      <c r="D238" t="s">
        <v>78</v>
      </c>
      <c r="E238">
        <v>290225.34217189503</v>
      </c>
      <c r="F238">
        <v>312.05</v>
      </c>
      <c r="G238">
        <v>30.2292599468378</v>
      </c>
      <c r="H238">
        <f>(Table2[[#This Row],[1Y Return vs Nifty]]-AVERAGE(Table2[1Y Return vs Nifty]))/_xlfn.STDEV.P(Table2[1Y Return vs Nifty])</f>
        <v>0.31999495767442854</v>
      </c>
      <c r="I238">
        <v>-3.3330141286242503E-2</v>
      </c>
      <c r="J238">
        <f>(Table2[[#This Row],[1M Return vs Nifty]]-AVERAGE(Table2[1M Return vs Nifty]))/_xlfn.STDEV.P(Table2[1M Return vs Nifty])</f>
        <v>0.17972437310913481</v>
      </c>
      <c r="K238">
        <v>-5.7445196344385598</v>
      </c>
      <c r="L238">
        <f>(Table2[[#This Row],[6M Return vs Nifty]]-AVERAGE(Table2[6M Return vs Nifty]))/_xlfn.STDEV.P(Table2[6M Return vs Nifty])</f>
        <v>-0.28300244720422429</v>
      </c>
      <c r="M238">
        <v>2.2268965762222801</v>
      </c>
      <c r="N238">
        <f>(Table2[[#This Row],[1W Return vs Nifty]]-AVERAGE(Table2[1W Return vs Nifty]))/_xlfn.STDEV.P(Table2[1W Return vs Nifty])</f>
        <v>0.81894139804378763</v>
      </c>
      <c r="O238">
        <v>320.41000000000003</v>
      </c>
      <c r="P238">
        <v>326.68801737535898</v>
      </c>
      <c r="Q238">
        <v>307.35277768716298</v>
      </c>
      <c r="R238">
        <v>38.466388359956703</v>
      </c>
      <c r="S238" s="1">
        <f>(Table2[[#This Row],[Close Price]]-Table2[[#This Row],[20D EMA]])/Table2[[#This Row],[20D EMA]]</f>
        <v>-2.6091570175712408E-2</v>
      </c>
      <c r="T238" s="1">
        <f>(Table2[[#This Row],[Close Price]]-Table2[[#This Row],[50D EMA]])/Table2[[#This Row],[50D EMA]]</f>
        <v>-4.4807328695316478E-2</v>
      </c>
      <c r="U238" s="1">
        <f>(Table2[[#This Row],[Close Price]]-Table2[[#This Row],[200D EMA]])/Table2[[#This Row],[200D EMA]]</f>
        <v>1.5282836707004041E-2</v>
      </c>
      <c r="V238">
        <v>0.92578392748597405</v>
      </c>
      <c r="W238">
        <v>310.10000000000002</v>
      </c>
      <c r="X238">
        <v>315.55</v>
      </c>
      <c r="Y238">
        <v>310.10000000000002</v>
      </c>
      <c r="Z238">
        <v>315.55</v>
      </c>
      <c r="AA238">
        <v>308.7</v>
      </c>
      <c r="AB238">
        <v>332.5</v>
      </c>
      <c r="AC238" s="1">
        <f>(Table2[[#This Row],[Close Price]]/Table2[[#This Row],[Day Low]])-1</f>
        <v>6.2882940986777047E-3</v>
      </c>
      <c r="AD238" s="1">
        <f>(Table2[[#This Row],[Day High]]/Table2[[#This Row],[Close Price]])-1</f>
        <v>1.121615125781128E-2</v>
      </c>
      <c r="AE238" s="1">
        <f>(Table2[[#This Row],[Close Price]]/Table2[[#This Row],[Current Week Low]])-1</f>
        <v>6.2882940986777047E-3</v>
      </c>
      <c r="AF238" s="1">
        <f>(Table2[[#This Row],[Current Week High]]/Table2[[#This Row],[Close Price]])-1</f>
        <v>1.121615125781128E-2</v>
      </c>
      <c r="AG238" s="1">
        <f>(Table2[[#This Row],[Close Price]]/Table2[[#This Row],[Current Month Low]])-1</f>
        <v>1.0851959831551738E-2</v>
      </c>
      <c r="AH238" s="1">
        <f>(Table2[[#This Row],[Current Month High]]/Table2[[#This Row],[Close Price]])-1</f>
        <v>6.5534369492068478E-2</v>
      </c>
      <c r="AI238">
        <v>17.369011376381899</v>
      </c>
      <c r="AJ238">
        <v>50.060110603510402</v>
      </c>
      <c r="AK238" t="str">
        <f>IF(AND(Table2[[#This Row],[20D EMA]]&gt;Table2[[#This Row],[50D EMA]],Table2[[#This Row],[50D EMA]]&gt;Table2[[#This Row],[200D EMA]]),"Uptrend","Downtrend/NoTrend")</f>
        <v>Downtrend/NoTrend</v>
      </c>
      <c r="AL238">
        <v>0.11</v>
      </c>
      <c r="AM238" t="s">
        <v>3148</v>
      </c>
      <c r="AN238">
        <v>-2.0099999999999998</v>
      </c>
      <c r="AO238" t="s">
        <v>3147</v>
      </c>
      <c r="AP238">
        <v>9.6774959451512002E-2</v>
      </c>
      <c r="AQ238">
        <f>(Table2[[#This Row],[Sharpe Ratio]]-AVERAGE(Table2[Sharpe Ratio]))/_xlfn.STDEV.P(Table2[Sharpe Ratio])</f>
        <v>0.47438718572790212</v>
      </c>
      <c r="AR2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8">
        <f>_xlfn.RANK.AVG(Table2[[#This Row],[1Y Return vs Nifty Z-Score]],Table2[1Y Return vs Nifty Z-Score])</f>
        <v>202</v>
      </c>
      <c r="AT238">
        <f>_xlfn.RANK.AVG(Table2[[#This Row],[6M Return vs Nifty Z-Score]],Table2[6M Return vs Nifty Z-Score])</f>
        <v>405</v>
      </c>
      <c r="AU238">
        <f>_xlfn.RANK.AVG(Table2[[#This Row],[Sharpe Ratio Z-Score]],Table2[Sharpe Ratio Z-Score])</f>
        <v>226</v>
      </c>
      <c r="AV238">
        <f>(Table2[[#This Row],[Rank 1Y]]+Table2[[#This Row],[Rank 6M]]+Table2[[#This Row],[Rank Sharpe]])/3</f>
        <v>277.66666666666669</v>
      </c>
    </row>
    <row r="239" spans="1:48" x14ac:dyDescent="0.3">
      <c r="A239" t="s">
        <v>927</v>
      </c>
      <c r="B239" t="s">
        <v>928</v>
      </c>
      <c r="C239" t="s">
        <v>3113</v>
      </c>
      <c r="D239" t="s">
        <v>800</v>
      </c>
      <c r="E239">
        <v>15531.940942499999</v>
      </c>
      <c r="F239">
        <v>3729.65</v>
      </c>
      <c r="G239">
        <v>47.970201455892102</v>
      </c>
      <c r="H239">
        <f>(Table2[[#This Row],[1Y Return vs Nifty]]-AVERAGE(Table2[1Y Return vs Nifty]))/_xlfn.STDEV.P(Table2[1Y Return vs Nifty])</f>
        <v>0.68791468841174153</v>
      </c>
      <c r="I239">
        <v>2.6066880344086401</v>
      </c>
      <c r="J239">
        <f>(Table2[[#This Row],[1M Return vs Nifty]]-AVERAGE(Table2[1M Return vs Nifty]))/_xlfn.STDEV.P(Table2[1M Return vs Nifty])</f>
        <v>0.47869439962614729</v>
      </c>
      <c r="K239">
        <v>-13.3072378947624</v>
      </c>
      <c r="L239">
        <f>(Table2[[#This Row],[6M Return vs Nifty]]-AVERAGE(Table2[6M Return vs Nifty]))/_xlfn.STDEV.P(Table2[6M Return vs Nifty])</f>
        <v>-0.55171896366674211</v>
      </c>
      <c r="M239">
        <v>-6.5619800818143101</v>
      </c>
      <c r="N239">
        <f>(Table2[[#This Row],[1W Return vs Nifty]]-AVERAGE(Table2[1W Return vs Nifty]))/_xlfn.STDEV.P(Table2[1W Return vs Nifty])</f>
        <v>-1.2766330295026176</v>
      </c>
      <c r="O239">
        <v>3930.28</v>
      </c>
      <c r="P239">
        <v>3920.9785989449501</v>
      </c>
      <c r="Q239">
        <v>3701.35033733213</v>
      </c>
      <c r="R239">
        <v>31.350542446529701</v>
      </c>
      <c r="S239" s="1">
        <f>(Table2[[#This Row],[Close Price]]-Table2[[#This Row],[20D EMA]])/Table2[[#This Row],[20D EMA]]</f>
        <v>-5.1047253630784599E-2</v>
      </c>
      <c r="T239" s="1">
        <f>(Table2[[#This Row],[Close Price]]-Table2[[#This Row],[50D EMA]])/Table2[[#This Row],[50D EMA]]</f>
        <v>-4.8796134464093324E-2</v>
      </c>
      <c r="U239" s="1">
        <f>(Table2[[#This Row],[Close Price]]-Table2[[#This Row],[200D EMA]])/Table2[[#This Row],[200D EMA]]</f>
        <v>7.6457671089486664E-3</v>
      </c>
      <c r="V239">
        <v>1.1462845844661</v>
      </c>
      <c r="W239">
        <v>3655.5</v>
      </c>
      <c r="X239">
        <v>3827.9</v>
      </c>
      <c r="Y239">
        <v>3655.5</v>
      </c>
      <c r="Z239">
        <v>3827.9</v>
      </c>
      <c r="AA239">
        <v>3655.5</v>
      </c>
      <c r="AB239">
        <v>4349</v>
      </c>
      <c r="AC239" s="1">
        <f>(Table2[[#This Row],[Close Price]]/Table2[[#This Row],[Day Low]])-1</f>
        <v>2.0284502803993965E-2</v>
      </c>
      <c r="AD239" s="1">
        <f>(Table2[[#This Row],[Day High]]/Table2[[#This Row],[Close Price]])-1</f>
        <v>2.634295443272161E-2</v>
      </c>
      <c r="AE239" s="1">
        <f>(Table2[[#This Row],[Close Price]]/Table2[[#This Row],[Current Week Low]])-1</f>
        <v>2.0284502803993965E-2</v>
      </c>
      <c r="AF239" s="1">
        <f>(Table2[[#This Row],[Current Week High]]/Table2[[#This Row],[Close Price]])-1</f>
        <v>2.634295443272161E-2</v>
      </c>
      <c r="AG239" s="1">
        <f>(Table2[[#This Row],[Close Price]]/Table2[[#This Row],[Current Month Low]])-1</f>
        <v>2.0284502803993965E-2</v>
      </c>
      <c r="AH239" s="1">
        <f>(Table2[[#This Row],[Current Month High]]/Table2[[#This Row],[Close Price]])-1</f>
        <v>0.1660611585537517</v>
      </c>
      <c r="AI239">
        <v>47.145174480179001</v>
      </c>
      <c r="AJ239">
        <v>64.591791703442198</v>
      </c>
      <c r="AK239" t="str">
        <f>IF(AND(Table2[[#This Row],[20D EMA]]&gt;Table2[[#This Row],[50D EMA]],Table2[[#This Row],[50D EMA]]&gt;Table2[[#This Row],[200D EMA]]),"Uptrend","Downtrend/NoTrend")</f>
        <v>Uptrend</v>
      </c>
      <c r="AL239">
        <v>0.09</v>
      </c>
      <c r="AM239" t="s">
        <v>3148</v>
      </c>
      <c r="AN239">
        <v>-6.28</v>
      </c>
      <c r="AO239" t="s">
        <v>3147</v>
      </c>
      <c r="AP239">
        <v>0.106850694392999</v>
      </c>
      <c r="AQ239">
        <f>(Table2[[#This Row],[Sharpe Ratio]]-AVERAGE(Table2[Sharpe Ratio]))/_xlfn.STDEV.P(Table2[Sharpe Ratio])</f>
        <v>0.59225163112074064</v>
      </c>
      <c r="AR2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-6.9491274010730297E-2</v>
      </c>
      <c r="AS239">
        <f>_xlfn.RANK.AVG(Table2[[#This Row],[1Y Return vs Nifty Z-Score]],Table2[1Y Return vs Nifty Z-Score])</f>
        <v>135</v>
      </c>
      <c r="AT239">
        <f>_xlfn.RANK.AVG(Table2[[#This Row],[6M Return vs Nifty Z-Score]],Table2[6M Return vs Nifty Z-Score])</f>
        <v>502</v>
      </c>
      <c r="AU239">
        <f>_xlfn.RANK.AVG(Table2[[#This Row],[Sharpe Ratio Z-Score]],Table2[Sharpe Ratio Z-Score])</f>
        <v>202</v>
      </c>
      <c r="AV239">
        <f>(Table2[[#This Row],[Rank 1Y]]+Table2[[#This Row],[Rank 6M]]+Table2[[#This Row],[Rank Sharpe]])/3</f>
        <v>279.66666666666669</v>
      </c>
    </row>
    <row r="240" spans="1:48" x14ac:dyDescent="0.3">
      <c r="A240" t="s">
        <v>1793</v>
      </c>
      <c r="B240" t="s">
        <v>1794</v>
      </c>
      <c r="C240" t="s">
        <v>580</v>
      </c>
      <c r="D240" t="s">
        <v>580</v>
      </c>
      <c r="E240">
        <v>4228.8020775000005</v>
      </c>
      <c r="F240">
        <v>204.75</v>
      </c>
      <c r="G240">
        <v>8.6161693700710806</v>
      </c>
      <c r="H240">
        <f>(Table2[[#This Row],[1Y Return vs Nifty]]-AVERAGE(Table2[1Y Return vs Nifty]))/_xlfn.STDEV.P(Table2[1Y Return vs Nifty])</f>
        <v>-0.12822716522399985</v>
      </c>
      <c r="I240">
        <v>-8.8279415658651299</v>
      </c>
      <c r="J240">
        <f>(Table2[[#This Row],[1M Return vs Nifty]]-AVERAGE(Table2[1M Return vs Nifty]))/_xlfn.STDEV.P(Table2[1M Return vs Nifty])</f>
        <v>-0.81622528929086113</v>
      </c>
      <c r="K240">
        <v>6.29308216314445</v>
      </c>
      <c r="L240">
        <f>(Table2[[#This Row],[6M Return vs Nifty]]-AVERAGE(Table2[6M Return vs Nifty]))/_xlfn.STDEV.P(Table2[6M Return vs Nifty])</f>
        <v>0.14471445434685071</v>
      </c>
      <c r="M240">
        <v>-5.1443249928524404</v>
      </c>
      <c r="N240">
        <f>(Table2[[#This Row],[1W Return vs Nifty]]-AVERAGE(Table2[1W Return vs Nifty]))/_xlfn.STDEV.P(Table2[1W Return vs Nifty])</f>
        <v>-0.93861466070539445</v>
      </c>
      <c r="O240">
        <v>221.31</v>
      </c>
      <c r="P240">
        <v>221.256193453767</v>
      </c>
      <c r="Q240">
        <v>197.37049548821699</v>
      </c>
      <c r="R240">
        <v>26.702120238232801</v>
      </c>
      <c r="S240" s="1">
        <f>(Table2[[#This Row],[Close Price]]-Table2[[#This Row],[20D EMA]])/Table2[[#This Row],[20D EMA]]</f>
        <v>-7.4827165514436772E-2</v>
      </c>
      <c r="T240" s="1">
        <f>(Table2[[#This Row],[Close Price]]-Table2[[#This Row],[50D EMA]])/Table2[[#This Row],[50D EMA]]</f>
        <v>-7.4602175858259442E-2</v>
      </c>
      <c r="U240" s="1">
        <f>(Table2[[#This Row],[Close Price]]-Table2[[#This Row],[200D EMA]])/Table2[[#This Row],[200D EMA]]</f>
        <v>3.7389096549253827E-2</v>
      </c>
      <c r="V240">
        <v>0.56983346921379896</v>
      </c>
      <c r="W240">
        <v>201.88</v>
      </c>
      <c r="X240">
        <v>208.65</v>
      </c>
      <c r="Y240">
        <v>201.88</v>
      </c>
      <c r="Z240">
        <v>208.65</v>
      </c>
      <c r="AA240">
        <v>201.88</v>
      </c>
      <c r="AB240">
        <v>241.45</v>
      </c>
      <c r="AC240" s="1">
        <f>(Table2[[#This Row],[Close Price]]/Table2[[#This Row],[Day Low]])-1</f>
        <v>1.4216366158113836E-2</v>
      </c>
      <c r="AD240" s="1">
        <f>(Table2[[#This Row],[Day High]]/Table2[[#This Row],[Close Price]])-1</f>
        <v>1.904761904761898E-2</v>
      </c>
      <c r="AE240" s="1">
        <f>(Table2[[#This Row],[Close Price]]/Table2[[#This Row],[Current Week Low]])-1</f>
        <v>1.4216366158113836E-2</v>
      </c>
      <c r="AF240" s="1">
        <f>(Table2[[#This Row],[Current Week High]]/Table2[[#This Row],[Close Price]])-1</f>
        <v>1.904761904761898E-2</v>
      </c>
      <c r="AG240" s="1">
        <f>(Table2[[#This Row],[Close Price]]/Table2[[#This Row],[Current Month Low]])-1</f>
        <v>1.4216366158113836E-2</v>
      </c>
      <c r="AH240" s="1">
        <f>(Table2[[#This Row],[Current Month High]]/Table2[[#This Row],[Close Price]])-1</f>
        <v>0.17924297924297927</v>
      </c>
      <c r="AI240">
        <v>25.2258852258852</v>
      </c>
      <c r="AJ240">
        <v>52.684563758389203</v>
      </c>
      <c r="AK240" t="str">
        <f>IF(AND(Table2[[#This Row],[20D EMA]]&gt;Table2[[#This Row],[50D EMA]],Table2[[#This Row],[50D EMA]]&gt;Table2[[#This Row],[200D EMA]]),"Uptrend","Downtrend/NoTrend")</f>
        <v>Uptrend</v>
      </c>
      <c r="AL240">
        <v>0.04</v>
      </c>
      <c r="AM240" t="s">
        <v>3148</v>
      </c>
      <c r="AN240">
        <v>-9.81</v>
      </c>
      <c r="AO240" t="s">
        <v>3147</v>
      </c>
      <c r="AP240">
        <v>9.1334717130912998E-2</v>
      </c>
      <c r="AQ240">
        <f>(Table2[[#This Row],[Sharpe Ratio]]-AVERAGE(Table2[Sharpe Ratio]))/_xlfn.STDEV.P(Table2[Sharpe Ratio])</f>
        <v>0.41074804201840925</v>
      </c>
      <c r="AR2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-1.3276046188549955</v>
      </c>
      <c r="AS240">
        <f>_xlfn.RANK.AVG(Table2[[#This Row],[1Y Return vs Nifty Z-Score]],Table2[1Y Return vs Nifty Z-Score])</f>
        <v>343</v>
      </c>
      <c r="AT240">
        <f>_xlfn.RANK.AVG(Table2[[#This Row],[6M Return vs Nifty Z-Score]],Table2[6M Return vs Nifty Z-Score])</f>
        <v>255</v>
      </c>
      <c r="AU240">
        <f>_xlfn.RANK.AVG(Table2[[#This Row],[Sharpe Ratio Z-Score]],Table2[Sharpe Ratio Z-Score])</f>
        <v>241</v>
      </c>
      <c r="AV240">
        <f>(Table2[[#This Row],[Rank 1Y]]+Table2[[#This Row],[Rank 6M]]+Table2[[#This Row],[Rank Sharpe]])/3</f>
        <v>279.66666666666669</v>
      </c>
    </row>
    <row r="241" spans="1:48" x14ac:dyDescent="0.3">
      <c r="A241" t="s">
        <v>1334</v>
      </c>
      <c r="B241" t="s">
        <v>1335</v>
      </c>
      <c r="C241" t="s">
        <v>3113</v>
      </c>
      <c r="D241" t="s">
        <v>1336</v>
      </c>
      <c r="E241">
        <v>8276.2264665500006</v>
      </c>
      <c r="F241">
        <v>259.7</v>
      </c>
      <c r="G241">
        <v>19.073432605561699</v>
      </c>
      <c r="H241">
        <f>(Table2[[#This Row],[1Y Return vs Nifty]]-AVERAGE(Table2[1Y Return vs Nifty]))/_xlfn.STDEV.P(Table2[1Y Return vs Nifty])</f>
        <v>8.8640325821350049E-2</v>
      </c>
      <c r="I241">
        <v>6.29439263514187</v>
      </c>
      <c r="J241">
        <f>(Table2[[#This Row],[1M Return vs Nifty]]-AVERAGE(Table2[1M Return vs Nifty]))/_xlfn.STDEV.P(Table2[1M Return vs Nifty])</f>
        <v>0.89631013894882416</v>
      </c>
      <c r="K241">
        <v>31.013561472020601</v>
      </c>
      <c r="L241">
        <f>(Table2[[#This Row],[6M Return vs Nifty]]-AVERAGE(Table2[6M Return vs Nifty]))/_xlfn.STDEV.P(Table2[6M Return vs Nifty])</f>
        <v>1.0230760244207968</v>
      </c>
      <c r="M241">
        <v>4.7000222729954002</v>
      </c>
      <c r="N241">
        <f>(Table2[[#This Row],[1W Return vs Nifty]]-AVERAGE(Table2[1W Return vs Nifty]))/_xlfn.STDEV.P(Table2[1W Return vs Nifty])</f>
        <v>1.4086207356786631</v>
      </c>
      <c r="O241">
        <v>263.5</v>
      </c>
      <c r="P241">
        <v>258.16746071908801</v>
      </c>
      <c r="Q241">
        <v>227.96508911401199</v>
      </c>
      <c r="R241">
        <v>45.153360249285399</v>
      </c>
      <c r="S241" s="1">
        <f>(Table2[[#This Row],[Close Price]]-Table2[[#This Row],[20D EMA]])/Table2[[#This Row],[20D EMA]]</f>
        <v>-1.4421252371916552E-2</v>
      </c>
      <c r="T241" s="1">
        <f>(Table2[[#This Row],[Close Price]]-Table2[[#This Row],[50D EMA]])/Table2[[#This Row],[50D EMA]]</f>
        <v>5.9362216936375729E-3</v>
      </c>
      <c r="U241" s="1">
        <f>(Table2[[#This Row],[Close Price]]-Table2[[#This Row],[200D EMA]])/Table2[[#This Row],[200D EMA]]</f>
        <v>0.13920952111275445</v>
      </c>
      <c r="V241">
        <v>0.67014552989894105</v>
      </c>
      <c r="W241">
        <v>257.10000000000002</v>
      </c>
      <c r="X241">
        <v>268.5</v>
      </c>
      <c r="Y241">
        <v>257.10000000000002</v>
      </c>
      <c r="Z241">
        <v>268.5</v>
      </c>
      <c r="AA241">
        <v>251.4</v>
      </c>
      <c r="AB241">
        <v>280.10000000000002</v>
      </c>
      <c r="AC241" s="1">
        <f>(Table2[[#This Row],[Close Price]]/Table2[[#This Row],[Day Low]])-1</f>
        <v>1.0112796577207206E-2</v>
      </c>
      <c r="AD241" s="1">
        <f>(Table2[[#This Row],[Day High]]/Table2[[#This Row],[Close Price]])-1</f>
        <v>3.3885252214093331E-2</v>
      </c>
      <c r="AE241" s="1">
        <f>(Table2[[#This Row],[Close Price]]/Table2[[#This Row],[Current Week Low]])-1</f>
        <v>1.0112796577207206E-2</v>
      </c>
      <c r="AF241" s="1">
        <f>(Table2[[#This Row],[Current Week High]]/Table2[[#This Row],[Close Price]])-1</f>
        <v>3.3885252214093331E-2</v>
      </c>
      <c r="AG241" s="1">
        <f>(Table2[[#This Row],[Close Price]]/Table2[[#This Row],[Current Month Low]])-1</f>
        <v>3.3015115354017466E-2</v>
      </c>
      <c r="AH241" s="1">
        <f>(Table2[[#This Row],[Current Month High]]/Table2[[#This Row],[Close Price]])-1</f>
        <v>7.8552175587216055E-2</v>
      </c>
      <c r="AI241">
        <v>7.8552175587216002</v>
      </c>
      <c r="AJ241">
        <v>53.125</v>
      </c>
      <c r="AK241" t="str">
        <f>IF(AND(Table2[[#This Row],[20D EMA]]&gt;Table2[[#This Row],[50D EMA]],Table2[[#This Row],[50D EMA]]&gt;Table2[[#This Row],[200D EMA]]),"Uptrend","Downtrend/NoTrend")</f>
        <v>Uptrend</v>
      </c>
      <c r="AL241">
        <v>0.15</v>
      </c>
      <c r="AM241" t="s">
        <v>3148</v>
      </c>
      <c r="AN241">
        <v>-3.33</v>
      </c>
      <c r="AO241" t="s">
        <v>3147</v>
      </c>
      <c r="AP241">
        <v>1.4126673407025E-2</v>
      </c>
      <c r="AQ241">
        <f>(Table2[[#This Row],[Sharpe Ratio]]-AVERAGE(Table2[Sharpe Ratio]))/_xlfn.STDEV.P(Table2[Sharpe Ratio])</f>
        <v>-0.49242014434508302</v>
      </c>
      <c r="AR2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2.9242270805245512</v>
      </c>
      <c r="AS241">
        <f>_xlfn.RANK.AVG(Table2[[#This Row],[1Y Return vs Nifty Z-Score]],Table2[1Y Return vs Nifty Z-Score])</f>
        <v>277</v>
      </c>
      <c r="AT241">
        <f>_xlfn.RANK.AVG(Table2[[#This Row],[6M Return vs Nifty Z-Score]],Table2[6M Return vs Nifty Z-Score])</f>
        <v>90</v>
      </c>
      <c r="AU241">
        <f>_xlfn.RANK.AVG(Table2[[#This Row],[Sharpe Ratio Z-Score]],Table2[Sharpe Ratio Z-Score])</f>
        <v>473</v>
      </c>
      <c r="AV241">
        <f>(Table2[[#This Row],[Rank 1Y]]+Table2[[#This Row],[Rank 6M]]+Table2[[#This Row],[Rank Sharpe]])/3</f>
        <v>280</v>
      </c>
    </row>
    <row r="242" spans="1:48" x14ac:dyDescent="0.3">
      <c r="A242" t="s">
        <v>516</v>
      </c>
      <c r="B242" t="s">
        <v>517</v>
      </c>
      <c r="C242" t="s">
        <v>3106</v>
      </c>
      <c r="D242" t="s">
        <v>51</v>
      </c>
      <c r="E242">
        <v>39747.839834059901</v>
      </c>
      <c r="F242">
        <v>1566.7</v>
      </c>
      <c r="G242">
        <v>25.992103196487999</v>
      </c>
      <c r="H242">
        <f>(Table2[[#This Row],[1Y Return vs Nifty]]-AVERAGE(Table2[1Y Return vs Nifty]))/_xlfn.STDEV.P(Table2[1Y Return vs Nifty])</f>
        <v>0.23212286983259298</v>
      </c>
      <c r="I242">
        <v>-0.18302068290519199</v>
      </c>
      <c r="J242">
        <f>(Table2[[#This Row],[1M Return vs Nifty]]-AVERAGE(Table2[1M Return vs Nifty]))/_xlfn.STDEV.P(Table2[1M Return vs Nifty])</f>
        <v>0.16277260148529596</v>
      </c>
      <c r="K242">
        <v>13.086435497265001</v>
      </c>
      <c r="L242">
        <f>(Table2[[#This Row],[6M Return vs Nifty]]-AVERAGE(Table2[6M Return vs Nifty]))/_xlfn.STDEV.P(Table2[6M Return vs Nifty])</f>
        <v>0.38609409857092858</v>
      </c>
      <c r="M242">
        <v>0.97976214331350198</v>
      </c>
      <c r="N242">
        <f>(Table2[[#This Row],[1W Return vs Nifty]]-AVERAGE(Table2[1W Return vs Nifty]))/_xlfn.STDEV.P(Table2[1W Return vs Nifty])</f>
        <v>0.52158109512880013</v>
      </c>
      <c r="O242">
        <v>1563.59</v>
      </c>
      <c r="P242">
        <v>1526.6837309226501</v>
      </c>
      <c r="Q242">
        <v>1336.02488791376</v>
      </c>
      <c r="R242">
        <v>51.674209418892097</v>
      </c>
      <c r="S242" s="1">
        <f>(Table2[[#This Row],[Close Price]]-Table2[[#This Row],[20D EMA]])/Table2[[#This Row],[20D EMA]]</f>
        <v>1.9890124649045641E-3</v>
      </c>
      <c r="T242" s="1">
        <f>(Table2[[#This Row],[Close Price]]-Table2[[#This Row],[50D EMA]])/Table2[[#This Row],[50D EMA]]</f>
        <v>2.6211236988270117E-2</v>
      </c>
      <c r="U242" s="1">
        <f>(Table2[[#This Row],[Close Price]]-Table2[[#This Row],[200D EMA]])/Table2[[#This Row],[200D EMA]]</f>
        <v>0.17265779565412556</v>
      </c>
      <c r="V242">
        <v>0.94844290445456403</v>
      </c>
      <c r="W242">
        <v>1507.25</v>
      </c>
      <c r="X242">
        <v>1595</v>
      </c>
      <c r="Y242">
        <v>1507.25</v>
      </c>
      <c r="Z242">
        <v>1595</v>
      </c>
      <c r="AA242">
        <v>1489.25</v>
      </c>
      <c r="AB242">
        <v>1618.05</v>
      </c>
      <c r="AC242" s="1">
        <f>(Table2[[#This Row],[Close Price]]/Table2[[#This Row],[Day Low]])-1</f>
        <v>3.9442693647371074E-2</v>
      </c>
      <c r="AD242" s="1">
        <f>(Table2[[#This Row],[Day High]]/Table2[[#This Row],[Close Price]])-1</f>
        <v>1.8063445458607275E-2</v>
      </c>
      <c r="AE242" s="1">
        <f>(Table2[[#This Row],[Close Price]]/Table2[[#This Row],[Current Week Low]])-1</f>
        <v>3.9442693647371074E-2</v>
      </c>
      <c r="AF242" s="1">
        <f>(Table2[[#This Row],[Current Week High]]/Table2[[#This Row],[Close Price]])-1</f>
        <v>1.8063445458607275E-2</v>
      </c>
      <c r="AG242" s="1">
        <f>(Table2[[#This Row],[Close Price]]/Table2[[#This Row],[Current Month Low]])-1</f>
        <v>5.200604331039127E-2</v>
      </c>
      <c r="AH242" s="1">
        <f>(Table2[[#This Row],[Current Month High]]/Table2[[#This Row],[Close Price]])-1</f>
        <v>3.2775898385140723E-2</v>
      </c>
      <c r="AI242">
        <v>9.0604455224356997</v>
      </c>
      <c r="AJ242">
        <v>50.499519692603201</v>
      </c>
      <c r="AK242" t="str">
        <f>IF(AND(Table2[[#This Row],[20D EMA]]&gt;Table2[[#This Row],[50D EMA]],Table2[[#This Row],[50D EMA]]&gt;Table2[[#This Row],[200D EMA]]),"Uptrend","Downtrend/NoTrend")</f>
        <v>Uptrend</v>
      </c>
      <c r="AL242">
        <v>0.22</v>
      </c>
      <c r="AM242" t="s">
        <v>3148</v>
      </c>
      <c r="AN242">
        <v>0.28999999999999998</v>
      </c>
      <c r="AO242" t="s">
        <v>3148</v>
      </c>
      <c r="AP242">
        <v>3.6712084279411E-2</v>
      </c>
      <c r="AQ242">
        <f>(Table2[[#This Row],[Sharpe Ratio]]-AVERAGE(Table2[Sharpe Ratio]))/_xlfn.STDEV.P(Table2[Sharpe Ratio])</f>
        <v>-0.22821937468387823</v>
      </c>
      <c r="AR2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1.0743512903337393</v>
      </c>
      <c r="AS242">
        <f>_xlfn.RANK.AVG(Table2[[#This Row],[1Y Return vs Nifty Z-Score]],Table2[1Y Return vs Nifty Z-Score])</f>
        <v>238</v>
      </c>
      <c r="AT242">
        <f>_xlfn.RANK.AVG(Table2[[#This Row],[6M Return vs Nifty Z-Score]],Table2[6M Return vs Nifty Z-Score])</f>
        <v>198</v>
      </c>
      <c r="AU242">
        <f>_xlfn.RANK.AVG(Table2[[#This Row],[Sharpe Ratio Z-Score]],Table2[Sharpe Ratio Z-Score])</f>
        <v>408</v>
      </c>
      <c r="AV242">
        <f>(Table2[[#This Row],[Rank 1Y]]+Table2[[#This Row],[Rank 6M]]+Table2[[#This Row],[Rank Sharpe]])/3</f>
        <v>281.33333333333331</v>
      </c>
    </row>
    <row r="243" spans="1:48" x14ac:dyDescent="0.3">
      <c r="A243" t="s">
        <v>552</v>
      </c>
      <c r="B243" t="s">
        <v>553</v>
      </c>
      <c r="C243" t="s">
        <v>3113</v>
      </c>
      <c r="D243" t="s">
        <v>91</v>
      </c>
      <c r="E243">
        <v>34444.045312499999</v>
      </c>
      <c r="F243">
        <v>939.65</v>
      </c>
      <c r="G243">
        <v>53.750540463016101</v>
      </c>
      <c r="H243">
        <f>(Table2[[#This Row],[1Y Return vs Nifty]]-AVERAGE(Table2[1Y Return vs Nifty]))/_xlfn.STDEV.P(Table2[1Y Return vs Nifty])</f>
        <v>0.8077899932249647</v>
      </c>
      <c r="I243">
        <v>-8.0819396641911592</v>
      </c>
      <c r="J243">
        <f>(Table2[[#This Row],[1M Return vs Nifty]]-AVERAGE(Table2[1M Return vs Nifty]))/_xlfn.STDEV.P(Table2[1M Return vs Nifty])</f>
        <v>-0.73174397382927192</v>
      </c>
      <c r="K243">
        <v>-23.134478969063299</v>
      </c>
      <c r="L243">
        <f>(Table2[[#This Row],[6M Return vs Nifty]]-AVERAGE(Table2[6M Return vs Nifty]))/_xlfn.STDEV.P(Table2[6M Return vs Nifty])</f>
        <v>-0.9008979092553393</v>
      </c>
      <c r="M243">
        <v>-2.4538722641787998</v>
      </c>
      <c r="N243">
        <f>(Table2[[#This Row],[1W Return vs Nifty]]-AVERAGE(Table2[1W Return vs Nifty]))/_xlfn.STDEV.P(Table2[1W Return vs Nifty])</f>
        <v>-0.29711698630402777</v>
      </c>
      <c r="O243">
        <v>1050.68</v>
      </c>
      <c r="P243">
        <v>1127.2785963107999</v>
      </c>
      <c r="Q243">
        <v>1124.02555945319</v>
      </c>
      <c r="R243">
        <v>23.813286842923201</v>
      </c>
      <c r="S243" s="1">
        <f>(Table2[[#This Row],[Close Price]]-Table2[[#This Row],[20D EMA]])/Table2[[#This Row],[20D EMA]]</f>
        <v>-0.10567442037537603</v>
      </c>
      <c r="T243" s="1">
        <f>(Table2[[#This Row],[Close Price]]-Table2[[#This Row],[50D EMA]])/Table2[[#This Row],[50D EMA]]</f>
        <v>-0.16644385595969322</v>
      </c>
      <c r="U243" s="1">
        <f>(Table2[[#This Row],[Close Price]]-Table2[[#This Row],[200D EMA]])/Table2[[#This Row],[200D EMA]]</f>
        <v>-0.16403146521230716</v>
      </c>
      <c r="V243">
        <v>0.75919109521641004</v>
      </c>
      <c r="W243">
        <v>890</v>
      </c>
      <c r="X243">
        <v>1016.7</v>
      </c>
      <c r="Y243">
        <v>890</v>
      </c>
      <c r="Z243">
        <v>1016.7</v>
      </c>
      <c r="AA243">
        <v>890</v>
      </c>
      <c r="AB243">
        <v>1119.9000000000001</v>
      </c>
      <c r="AC243" s="1">
        <f>(Table2[[#This Row],[Close Price]]/Table2[[#This Row],[Day Low]])-1</f>
        <v>5.5786516853932655E-2</v>
      </c>
      <c r="AD243" s="1">
        <f>(Table2[[#This Row],[Day High]]/Table2[[#This Row],[Close Price]])-1</f>
        <v>8.1998616506145927E-2</v>
      </c>
      <c r="AE243" s="1">
        <f>(Table2[[#This Row],[Close Price]]/Table2[[#This Row],[Current Week Low]])-1</f>
        <v>5.5786516853932655E-2</v>
      </c>
      <c r="AF243" s="1">
        <f>(Table2[[#This Row],[Current Week High]]/Table2[[#This Row],[Close Price]])-1</f>
        <v>8.1998616506145927E-2</v>
      </c>
      <c r="AG243" s="1">
        <f>(Table2[[#This Row],[Close Price]]/Table2[[#This Row],[Current Month Low]])-1</f>
        <v>5.5786516853932655E-2</v>
      </c>
      <c r="AH243" s="1">
        <f>(Table2[[#This Row],[Current Month High]]/Table2[[#This Row],[Close Price]])-1</f>
        <v>0.19182674400042576</v>
      </c>
      <c r="AI243">
        <v>90.996647687968903</v>
      </c>
      <c r="AJ243">
        <v>73.519228105812203</v>
      </c>
      <c r="AK243" t="str">
        <f>IF(AND(Table2[[#This Row],[20D EMA]]&gt;Table2[[#This Row],[50D EMA]],Table2[[#This Row],[50D EMA]]&gt;Table2[[#This Row],[200D EMA]]),"Uptrend","Downtrend/NoTrend")</f>
        <v>Downtrend/NoTrend</v>
      </c>
      <c r="AL243">
        <v>0</v>
      </c>
      <c r="AM243">
        <v>0</v>
      </c>
      <c r="AN243">
        <v>-11.67</v>
      </c>
      <c r="AO243" t="s">
        <v>3147</v>
      </c>
      <c r="AP243">
        <v>0.157382724979093</v>
      </c>
      <c r="AQ243">
        <f>(Table2[[#This Row],[Sharpe Ratio]]-AVERAGE(Table2[Sharpe Ratio]))/_xlfn.STDEV.P(Table2[Sharpe Ratio])</f>
        <v>1.1833677922932904</v>
      </c>
      <c r="AR2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3">
        <f>_xlfn.RANK.AVG(Table2[[#This Row],[1Y Return vs Nifty Z-Score]],Table2[1Y Return vs Nifty Z-Score])</f>
        <v>120</v>
      </c>
      <c r="AT243">
        <f>_xlfn.RANK.AVG(Table2[[#This Row],[6M Return vs Nifty Z-Score]],Table2[6M Return vs Nifty Z-Score])</f>
        <v>641</v>
      </c>
      <c r="AU243">
        <f>_xlfn.RANK.AVG(Table2[[#This Row],[Sharpe Ratio Z-Score]],Table2[Sharpe Ratio Z-Score])</f>
        <v>84</v>
      </c>
      <c r="AV243">
        <f>(Table2[[#This Row],[Rank 1Y]]+Table2[[#This Row],[Rank 6M]]+Table2[[#This Row],[Rank Sharpe]])/3</f>
        <v>281.66666666666669</v>
      </c>
    </row>
    <row r="244" spans="1:48" x14ac:dyDescent="0.3">
      <c r="A244" t="s">
        <v>375</v>
      </c>
      <c r="B244" t="s">
        <v>376</v>
      </c>
      <c r="C244" t="s">
        <v>3102</v>
      </c>
      <c r="D244" t="s">
        <v>40</v>
      </c>
      <c r="E244">
        <v>62833.836000000003</v>
      </c>
      <c r="F244">
        <v>358.15</v>
      </c>
      <c r="G244">
        <v>17.289870468436899</v>
      </c>
      <c r="H244">
        <f>(Table2[[#This Row],[1Y Return vs Nifty]]-AVERAGE(Table2[1Y Return vs Nifty]))/_xlfn.STDEV.P(Table2[1Y Return vs Nifty])</f>
        <v>5.1652001334212799E-2</v>
      </c>
      <c r="I244">
        <v>-3.2770004354729898</v>
      </c>
      <c r="J244">
        <f>(Table2[[#This Row],[1M Return vs Nifty]]-AVERAGE(Table2[1M Return vs Nifty]))/_xlfn.STDEV.P(Table2[1M Return vs Nifty])</f>
        <v>-0.18760650468310083</v>
      </c>
      <c r="K244">
        <v>-1.3992467294305599</v>
      </c>
      <c r="L244">
        <f>(Table2[[#This Row],[6M Return vs Nifty]]-AVERAGE(Table2[6M Return vs Nifty]))/_xlfn.STDEV.P(Table2[6M Return vs Nifty])</f>
        <v>-0.12860735301718848</v>
      </c>
      <c r="M244">
        <v>-0.24383845490432299</v>
      </c>
      <c r="N244">
        <f>(Table2[[#This Row],[1W Return vs Nifty]]-AVERAGE(Table2[1W Return vs Nifty]))/_xlfn.STDEV.P(Table2[1W Return vs Nifty])</f>
        <v>0.22983207839739678</v>
      </c>
      <c r="O244">
        <v>367.64</v>
      </c>
      <c r="P244">
        <v>377.30358959694502</v>
      </c>
      <c r="Q244">
        <v>360.98318807557803</v>
      </c>
      <c r="R244">
        <v>42.703035908186898</v>
      </c>
      <c r="S244" s="1">
        <f>(Table2[[#This Row],[Close Price]]-Table2[[#This Row],[20D EMA]])/Table2[[#This Row],[20D EMA]]</f>
        <v>-2.5813295615275841E-2</v>
      </c>
      <c r="T244" s="1">
        <f>(Table2[[#This Row],[Close Price]]-Table2[[#This Row],[50D EMA]])/Table2[[#This Row],[50D EMA]]</f>
        <v>-5.0764398020718228E-2</v>
      </c>
      <c r="U244" s="1">
        <f>(Table2[[#This Row],[Close Price]]-Table2[[#This Row],[200D EMA]])/Table2[[#This Row],[200D EMA]]</f>
        <v>-7.8485319238326239E-3</v>
      </c>
      <c r="V244">
        <v>0.34399228970427398</v>
      </c>
      <c r="W244">
        <v>352.2</v>
      </c>
      <c r="X244">
        <v>362.5</v>
      </c>
      <c r="Y244">
        <v>352.2</v>
      </c>
      <c r="Z244">
        <v>362.5</v>
      </c>
      <c r="AA244">
        <v>348</v>
      </c>
      <c r="AB244">
        <v>386.8</v>
      </c>
      <c r="AC244" s="1">
        <f>(Table2[[#This Row],[Close Price]]/Table2[[#This Row],[Day Low]])-1</f>
        <v>1.6893810335036896E-2</v>
      </c>
      <c r="AD244" s="1">
        <f>(Table2[[#This Row],[Day High]]/Table2[[#This Row],[Close Price]])-1</f>
        <v>1.2145748987854255E-2</v>
      </c>
      <c r="AE244" s="1">
        <f>(Table2[[#This Row],[Close Price]]/Table2[[#This Row],[Current Week Low]])-1</f>
        <v>1.6893810335036896E-2</v>
      </c>
      <c r="AF244" s="1">
        <f>(Table2[[#This Row],[Current Week High]]/Table2[[#This Row],[Close Price]])-1</f>
        <v>1.2145748987854255E-2</v>
      </c>
      <c r="AG244" s="1">
        <f>(Table2[[#This Row],[Close Price]]/Table2[[#This Row],[Current Month Low]])-1</f>
        <v>2.9166666666666563E-2</v>
      </c>
      <c r="AH244" s="1">
        <f>(Table2[[#This Row],[Current Month High]]/Table2[[#This Row],[Close Price]])-1</f>
        <v>7.9994415747591807E-2</v>
      </c>
      <c r="AI244">
        <v>30.615663828005001</v>
      </c>
      <c r="AJ244">
        <v>40.8652900688298</v>
      </c>
      <c r="AK244" t="str">
        <f>IF(AND(Table2[[#This Row],[20D EMA]]&gt;Table2[[#This Row],[50D EMA]],Table2[[#This Row],[50D EMA]]&gt;Table2[[#This Row],[200D EMA]]),"Uptrend","Downtrend/NoTrend")</f>
        <v>Downtrend/NoTrend</v>
      </c>
      <c r="AL244">
        <v>-0.1</v>
      </c>
      <c r="AM244" t="s">
        <v>3147</v>
      </c>
      <c r="AN244">
        <v>-3.74</v>
      </c>
      <c r="AO244" t="s">
        <v>3147</v>
      </c>
      <c r="AP244">
        <v>0.105730590109414</v>
      </c>
      <c r="AQ244">
        <f>(Table2[[#This Row],[Sharpe Ratio]]-AVERAGE(Table2[Sharpe Ratio]))/_xlfn.STDEV.P(Table2[Sharpe Ratio])</f>
        <v>0.57914881818118102</v>
      </c>
      <c r="AR2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4">
        <f>_xlfn.RANK.AVG(Table2[[#This Row],[1Y Return vs Nifty Z-Score]],Table2[1Y Return vs Nifty Z-Score])</f>
        <v>293</v>
      </c>
      <c r="AT244">
        <f>_xlfn.RANK.AVG(Table2[[#This Row],[6M Return vs Nifty Z-Score]],Table2[6M Return vs Nifty Z-Score])</f>
        <v>348</v>
      </c>
      <c r="AU244">
        <f>_xlfn.RANK.AVG(Table2[[#This Row],[Sharpe Ratio Z-Score]],Table2[Sharpe Ratio Z-Score])</f>
        <v>206</v>
      </c>
      <c r="AV244">
        <f>(Table2[[#This Row],[Rank 1Y]]+Table2[[#This Row],[Rank 6M]]+Table2[[#This Row],[Rank Sharpe]])/3</f>
        <v>282.33333333333331</v>
      </c>
    </row>
    <row r="245" spans="1:48" x14ac:dyDescent="0.3">
      <c r="A245" t="s">
        <v>778</v>
      </c>
      <c r="B245" t="s">
        <v>779</v>
      </c>
      <c r="C245" t="s">
        <v>3106</v>
      </c>
      <c r="D245" t="s">
        <v>51</v>
      </c>
      <c r="E245">
        <v>20034.003066000001</v>
      </c>
      <c r="F245">
        <v>1915</v>
      </c>
      <c r="G245">
        <v>35.106460816705003</v>
      </c>
      <c r="H245">
        <f>(Table2[[#This Row],[1Y Return vs Nifty]]-AVERAGE(Table2[1Y Return vs Nifty]))/_xlfn.STDEV.P(Table2[1Y Return vs Nifty])</f>
        <v>0.42114057217733009</v>
      </c>
      <c r="I245">
        <v>0.31073467568686203</v>
      </c>
      <c r="J245">
        <f>(Table2[[#This Row],[1M Return vs Nifty]]-AVERAGE(Table2[1M Return vs Nifty]))/_xlfn.STDEV.P(Table2[1M Return vs Nifty])</f>
        <v>0.21868814555624869</v>
      </c>
      <c r="K245">
        <v>22.9268424303968</v>
      </c>
      <c r="L245">
        <f>(Table2[[#This Row],[6M Return vs Nifty]]-AVERAGE(Table2[6M Return vs Nifty]))/_xlfn.STDEV.P(Table2[6M Return vs Nifty])</f>
        <v>0.7357408499932877</v>
      </c>
      <c r="M245">
        <v>5.9275810768110402</v>
      </c>
      <c r="N245">
        <f>(Table2[[#This Row],[1W Return vs Nifty]]-AVERAGE(Table2[1W Return vs Nifty]))/_xlfn.STDEV.P(Table2[1W Return vs Nifty])</f>
        <v>1.7013135265409922</v>
      </c>
      <c r="O245">
        <v>1873.13</v>
      </c>
      <c r="P245">
        <v>1874.2371609890999</v>
      </c>
      <c r="Q245">
        <v>1659.0623401545799</v>
      </c>
      <c r="R245">
        <v>64.447545960231494</v>
      </c>
      <c r="S245" s="1">
        <f>(Table2[[#This Row],[Close Price]]-Table2[[#This Row],[20D EMA]])/Table2[[#This Row],[20D EMA]]</f>
        <v>2.2352960018792015E-2</v>
      </c>
      <c r="T245" s="1">
        <f>(Table2[[#This Row],[Close Price]]-Table2[[#This Row],[50D EMA]])/Table2[[#This Row],[50D EMA]]</f>
        <v>2.1749029343430631E-2</v>
      </c>
      <c r="U245" s="1">
        <f>(Table2[[#This Row],[Close Price]]-Table2[[#This Row],[200D EMA]])/Table2[[#This Row],[200D EMA]]</f>
        <v>0.15426645138697656</v>
      </c>
      <c r="V245">
        <v>0.28572408293048102</v>
      </c>
      <c r="W245">
        <v>1844.95</v>
      </c>
      <c r="X245">
        <v>1933.75</v>
      </c>
      <c r="Y245">
        <v>1844.95</v>
      </c>
      <c r="Z245">
        <v>1933.75</v>
      </c>
      <c r="AA245">
        <v>1795</v>
      </c>
      <c r="AB245">
        <v>1933.95</v>
      </c>
      <c r="AC245" s="1">
        <f>(Table2[[#This Row],[Close Price]]/Table2[[#This Row],[Day Low]])-1</f>
        <v>3.7968508631670117E-2</v>
      </c>
      <c r="AD245" s="1">
        <f>(Table2[[#This Row],[Day High]]/Table2[[#This Row],[Close Price]])-1</f>
        <v>9.7911227154046099E-3</v>
      </c>
      <c r="AE245" s="1">
        <f>(Table2[[#This Row],[Close Price]]/Table2[[#This Row],[Current Week Low]])-1</f>
        <v>3.7968508631670117E-2</v>
      </c>
      <c r="AF245" s="1">
        <f>(Table2[[#This Row],[Current Week High]]/Table2[[#This Row],[Close Price]])-1</f>
        <v>9.7911227154046099E-3</v>
      </c>
      <c r="AG245" s="1">
        <f>(Table2[[#This Row],[Close Price]]/Table2[[#This Row],[Current Month Low]])-1</f>
        <v>6.6852367688022385E-2</v>
      </c>
      <c r="AH245" s="1">
        <f>(Table2[[#This Row],[Current Month High]]/Table2[[#This Row],[Close Price]])-1</f>
        <v>9.8955613577023094E-3</v>
      </c>
      <c r="AI245">
        <v>39.112271540469898</v>
      </c>
      <c r="AJ245">
        <v>58.861835828943498</v>
      </c>
      <c r="AK245" t="str">
        <f>IF(AND(Table2[[#This Row],[20D EMA]]&gt;Table2[[#This Row],[50D EMA]],Table2[[#This Row],[50D EMA]]&gt;Table2[[#This Row],[200D EMA]]),"Uptrend","Downtrend/NoTrend")</f>
        <v>Downtrend/NoTrend</v>
      </c>
      <c r="AL245">
        <v>0.19</v>
      </c>
      <c r="AM245" t="s">
        <v>3148</v>
      </c>
      <c r="AN245">
        <v>6.04</v>
      </c>
      <c r="AO245" t="s">
        <v>3148</v>
      </c>
      <c r="AQ245">
        <f>(Table2[[#This Row],[Sharpe Ratio]]-AVERAGE(Table2[Sharpe Ratio]))/_xlfn.STDEV.P(Table2[Sharpe Ratio])</f>
        <v>-0.65767186404931655</v>
      </c>
      <c r="AR2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5">
        <f>_xlfn.RANK.AVG(Table2[[#This Row],[1Y Return vs Nifty Z-Score]],Table2[1Y Return vs Nifty Z-Score])</f>
        <v>184</v>
      </c>
      <c r="AT245">
        <f>_xlfn.RANK.AVG(Table2[[#This Row],[6M Return vs Nifty Z-Score]],Table2[6M Return vs Nifty Z-Score])</f>
        <v>131</v>
      </c>
      <c r="AU245">
        <f>_xlfn.RANK.AVG(Table2[[#This Row],[Sharpe Ratio Z-Score]],Table2[Sharpe Ratio Z-Score])</f>
        <v>532</v>
      </c>
      <c r="AV245">
        <f>(Table2[[#This Row],[Rank 1Y]]+Table2[[#This Row],[Rank 6M]]+Table2[[#This Row],[Rank Sharpe]])/3</f>
        <v>282.33333333333331</v>
      </c>
    </row>
    <row r="246" spans="1:48" x14ac:dyDescent="0.3">
      <c r="A246" t="s">
        <v>1278</v>
      </c>
      <c r="B246" t="s">
        <v>1279</v>
      </c>
      <c r="C246" t="s">
        <v>580</v>
      </c>
      <c r="D246" t="s">
        <v>440</v>
      </c>
      <c r="E246">
        <v>8752.2670505599999</v>
      </c>
      <c r="F246">
        <v>334.4</v>
      </c>
      <c r="G246">
        <v>32.315721527825097</v>
      </c>
      <c r="H246">
        <f>(Table2[[#This Row],[1Y Return vs Nifty]]-AVERAGE(Table2[1Y Return vs Nifty]))/_xlfn.STDEV.P(Table2[1Y Return vs Nifty])</f>
        <v>0.36326494887973271</v>
      </c>
      <c r="I246">
        <v>0.67544190017332895</v>
      </c>
      <c r="J246">
        <f>(Table2[[#This Row],[1M Return vs Nifty]]-AVERAGE(Table2[1M Return vs Nifty]))/_xlfn.STDEV.P(Table2[1M Return vs Nifty])</f>
        <v>0.25998957657649741</v>
      </c>
      <c r="K246">
        <v>-13.6423874900155</v>
      </c>
      <c r="L246">
        <f>(Table2[[#This Row],[6M Return vs Nifty]]-AVERAGE(Table2[6M Return vs Nifty]))/_xlfn.STDEV.P(Table2[6M Return vs Nifty])</f>
        <v>-0.56362741095119506</v>
      </c>
      <c r="M246">
        <v>-4.4224534584167099</v>
      </c>
      <c r="N246">
        <f>(Table2[[#This Row],[1W Return vs Nifty]]-AVERAGE(Table2[1W Return vs Nifty]))/_xlfn.STDEV.P(Table2[1W Return vs Nifty])</f>
        <v>-0.76649533460767882</v>
      </c>
      <c r="O246">
        <v>356.41</v>
      </c>
      <c r="P246">
        <v>365.06478954226401</v>
      </c>
      <c r="Q246">
        <v>339.27212253700799</v>
      </c>
      <c r="R246">
        <v>33.818090557843497</v>
      </c>
      <c r="S246" s="1">
        <f>(Table2[[#This Row],[Close Price]]-Table2[[#This Row],[20D EMA]])/Table2[[#This Row],[20D EMA]]</f>
        <v>-6.1754720686849542E-2</v>
      </c>
      <c r="T246" s="1">
        <f>(Table2[[#This Row],[Close Price]]-Table2[[#This Row],[50D EMA]])/Table2[[#This Row],[50D EMA]]</f>
        <v>-8.3998211881000734E-2</v>
      </c>
      <c r="U246" s="1">
        <f>(Table2[[#This Row],[Close Price]]-Table2[[#This Row],[200D EMA]])/Table2[[#This Row],[200D EMA]]</f>
        <v>-1.4360515389756365E-2</v>
      </c>
      <c r="V246">
        <v>0.62917251190828205</v>
      </c>
      <c r="W246">
        <v>332.5</v>
      </c>
      <c r="X246">
        <v>351.9</v>
      </c>
      <c r="Y246">
        <v>332.5</v>
      </c>
      <c r="Z246">
        <v>351.9</v>
      </c>
      <c r="AA246">
        <v>332.5</v>
      </c>
      <c r="AB246">
        <v>385.7</v>
      </c>
      <c r="AC246" s="1">
        <f>(Table2[[#This Row],[Close Price]]/Table2[[#This Row],[Day Low]])-1</f>
        <v>5.7142857142855608E-3</v>
      </c>
      <c r="AD246" s="1">
        <f>(Table2[[#This Row],[Day High]]/Table2[[#This Row],[Close Price]])-1</f>
        <v>5.2332535885167397E-2</v>
      </c>
      <c r="AE246" s="1">
        <f>(Table2[[#This Row],[Close Price]]/Table2[[#This Row],[Current Week Low]])-1</f>
        <v>5.7142857142855608E-3</v>
      </c>
      <c r="AF246" s="1">
        <f>(Table2[[#This Row],[Current Week High]]/Table2[[#This Row],[Close Price]])-1</f>
        <v>5.2332535885167397E-2</v>
      </c>
      <c r="AG246" s="1">
        <f>(Table2[[#This Row],[Close Price]]/Table2[[#This Row],[Current Month Low]])-1</f>
        <v>5.7142857142855608E-3</v>
      </c>
      <c r="AH246" s="1">
        <f>(Table2[[#This Row],[Current Month High]]/Table2[[#This Row],[Close Price]])-1</f>
        <v>0.15340909090909105</v>
      </c>
      <c r="AI246">
        <v>25.986842105263101</v>
      </c>
      <c r="AJ246">
        <v>57.142857142857103</v>
      </c>
      <c r="AK246" t="str">
        <f>IF(AND(Table2[[#This Row],[20D EMA]]&gt;Table2[[#This Row],[50D EMA]],Table2[[#This Row],[50D EMA]]&gt;Table2[[#This Row],[200D EMA]]),"Uptrend","Downtrend/NoTrend")</f>
        <v>Downtrend/NoTrend</v>
      </c>
      <c r="AL246">
        <v>-7.0000000000000007E-2</v>
      </c>
      <c r="AM246" t="s">
        <v>3147</v>
      </c>
      <c r="AN246">
        <v>-6.81</v>
      </c>
      <c r="AO246" t="s">
        <v>3147</v>
      </c>
      <c r="AP246">
        <v>0.123204054613928</v>
      </c>
      <c r="AQ246">
        <f>(Table2[[#This Row],[Sharpe Ratio]]-AVERAGE(Table2[Sharpe Ratio]))/_xlfn.STDEV.P(Table2[Sharpe Ratio])</f>
        <v>0.78355080125002552</v>
      </c>
      <c r="AR2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6">
        <f>_xlfn.RANK.AVG(Table2[[#This Row],[1Y Return vs Nifty Z-Score]],Table2[1Y Return vs Nifty Z-Score])</f>
        <v>196</v>
      </c>
      <c r="AT246">
        <f>_xlfn.RANK.AVG(Table2[[#This Row],[6M Return vs Nifty Z-Score]],Table2[6M Return vs Nifty Z-Score])</f>
        <v>508</v>
      </c>
      <c r="AU246">
        <f>_xlfn.RANK.AVG(Table2[[#This Row],[Sharpe Ratio Z-Score]],Table2[Sharpe Ratio Z-Score])</f>
        <v>148</v>
      </c>
      <c r="AV246">
        <f>(Table2[[#This Row],[Rank 1Y]]+Table2[[#This Row],[Rank 6M]]+Table2[[#This Row],[Rank Sharpe]])/3</f>
        <v>284</v>
      </c>
    </row>
    <row r="247" spans="1:48" x14ac:dyDescent="0.3">
      <c r="A247" t="s">
        <v>1050</v>
      </c>
      <c r="B247" t="s">
        <v>1051</v>
      </c>
      <c r="C247" t="s">
        <v>3113</v>
      </c>
      <c r="D247" t="s">
        <v>178</v>
      </c>
      <c r="E247">
        <v>12298.238163649999</v>
      </c>
      <c r="F247">
        <v>548.04999999999995</v>
      </c>
      <c r="G247">
        <v>5.5245756507911299</v>
      </c>
      <c r="H247">
        <f>(Table2[[#This Row],[1Y Return vs Nifty]]-AVERAGE(Table2[1Y Return vs Nifty]))/_xlfn.STDEV.P(Table2[1Y Return vs Nifty])</f>
        <v>-0.19234204481853162</v>
      </c>
      <c r="I247">
        <v>-16.144820830957901</v>
      </c>
      <c r="J247">
        <f>(Table2[[#This Row],[1M Return vs Nifty]]-AVERAGE(Table2[1M Return vs Nifty]))/_xlfn.STDEV.P(Table2[1M Return vs Nifty])</f>
        <v>-1.6448285193920262</v>
      </c>
      <c r="K247">
        <v>-6.6496942309980298</v>
      </c>
      <c r="L247">
        <f>(Table2[[#This Row],[6M Return vs Nifty]]-AVERAGE(Table2[6M Return vs Nifty]))/_xlfn.STDEV.P(Table2[6M Return vs Nifty])</f>
        <v>-0.31516487293597567</v>
      </c>
      <c r="M247">
        <v>2.30467728732323</v>
      </c>
      <c r="N247">
        <f>(Table2[[#This Row],[1W Return vs Nifty]]-AVERAGE(Table2[1W Return vs Nifty]))/_xlfn.STDEV.P(Table2[1W Return vs Nifty])</f>
        <v>0.83748702969632438</v>
      </c>
      <c r="O247">
        <v>582.73</v>
      </c>
      <c r="P247">
        <v>607.26812107298497</v>
      </c>
      <c r="Q247">
        <v>571.94560373086995</v>
      </c>
      <c r="R247">
        <v>37.010055211911201</v>
      </c>
      <c r="S247" s="1">
        <f>(Table2[[#This Row],[Close Price]]-Table2[[#This Row],[20D EMA]])/Table2[[#This Row],[20D EMA]]</f>
        <v>-5.9512981998524297E-2</v>
      </c>
      <c r="T247" s="1">
        <f>(Table2[[#This Row],[Close Price]]-Table2[[#This Row],[50D EMA]])/Table2[[#This Row],[50D EMA]]</f>
        <v>-9.7515609692061939E-2</v>
      </c>
      <c r="U247" s="1">
        <f>(Table2[[#This Row],[Close Price]]-Table2[[#This Row],[200D EMA]])/Table2[[#This Row],[200D EMA]]</f>
        <v>-4.177950416087841E-2</v>
      </c>
      <c r="V247">
        <v>0.63645494878976705</v>
      </c>
      <c r="W247">
        <v>537.45000000000005</v>
      </c>
      <c r="X247">
        <v>557</v>
      </c>
      <c r="Y247">
        <v>537.45000000000005</v>
      </c>
      <c r="Z247">
        <v>557</v>
      </c>
      <c r="AA247">
        <v>530.15</v>
      </c>
      <c r="AB247">
        <v>613</v>
      </c>
      <c r="AC247" s="1">
        <f>(Table2[[#This Row],[Close Price]]/Table2[[#This Row],[Day Low]])-1</f>
        <v>1.9722764908363333E-2</v>
      </c>
      <c r="AD247" s="1">
        <f>(Table2[[#This Row],[Day High]]/Table2[[#This Row],[Close Price]])-1</f>
        <v>1.6330626767630863E-2</v>
      </c>
      <c r="AE247" s="1">
        <f>(Table2[[#This Row],[Close Price]]/Table2[[#This Row],[Current Week Low]])-1</f>
        <v>1.9722764908363333E-2</v>
      </c>
      <c r="AF247" s="1">
        <f>(Table2[[#This Row],[Current Week High]]/Table2[[#This Row],[Close Price]])-1</f>
        <v>1.6330626767630863E-2</v>
      </c>
      <c r="AG247" s="1">
        <f>(Table2[[#This Row],[Close Price]]/Table2[[#This Row],[Current Month Low]])-1</f>
        <v>3.3764029048382493E-2</v>
      </c>
      <c r="AH247" s="1">
        <f>(Table2[[#This Row],[Current Month High]]/Table2[[#This Row],[Close Price]])-1</f>
        <v>0.1185110847550408</v>
      </c>
      <c r="AI247">
        <v>34.859958033026103</v>
      </c>
      <c r="AJ247">
        <v>38.694166772111799</v>
      </c>
      <c r="AK247" t="str">
        <f>IF(AND(Table2[[#This Row],[20D EMA]]&gt;Table2[[#This Row],[50D EMA]],Table2[[#This Row],[50D EMA]]&gt;Table2[[#This Row],[200D EMA]]),"Uptrend","Downtrend/NoTrend")</f>
        <v>Downtrend/NoTrend</v>
      </c>
      <c r="AL247">
        <v>-0.01</v>
      </c>
      <c r="AM247" t="s">
        <v>3147</v>
      </c>
      <c r="AN247">
        <v>-0.55000000000000004</v>
      </c>
      <c r="AO247" t="s">
        <v>3147</v>
      </c>
      <c r="AP247">
        <v>0.17340060820782999</v>
      </c>
      <c r="AQ247">
        <f>(Table2[[#This Row],[Sharpe Ratio]]-AVERAGE(Table2[Sharpe Ratio]))/_xlfn.STDEV.P(Table2[Sharpe Ratio])</f>
        <v>1.3707426025762319</v>
      </c>
      <c r="AR2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7">
        <f>_xlfn.RANK.AVG(Table2[[#This Row],[1Y Return vs Nifty Z-Score]],Table2[1Y Return vs Nifty Z-Score])</f>
        <v>375</v>
      </c>
      <c r="AT247">
        <f>_xlfn.RANK.AVG(Table2[[#This Row],[6M Return vs Nifty Z-Score]],Table2[6M Return vs Nifty Z-Score])</f>
        <v>422</v>
      </c>
      <c r="AU247">
        <f>_xlfn.RANK.AVG(Table2[[#This Row],[Sharpe Ratio Z-Score]],Table2[Sharpe Ratio Z-Score])</f>
        <v>57</v>
      </c>
      <c r="AV247">
        <f>(Table2[[#This Row],[Rank 1Y]]+Table2[[#This Row],[Rank 6M]]+Table2[[#This Row],[Rank Sharpe]])/3</f>
        <v>284.66666666666669</v>
      </c>
    </row>
    <row r="248" spans="1:48" x14ac:dyDescent="0.3">
      <c r="A248" t="s">
        <v>1290</v>
      </c>
      <c r="B248" t="s">
        <v>1291</v>
      </c>
      <c r="C248" t="s">
        <v>3111</v>
      </c>
      <c r="D248" t="s">
        <v>85</v>
      </c>
      <c r="E248">
        <v>8582.8899326399896</v>
      </c>
      <c r="F248">
        <v>1104.3</v>
      </c>
      <c r="G248">
        <v>38.747837791879597</v>
      </c>
      <c r="H248">
        <f>(Table2[[#This Row],[1Y Return vs Nifty]]-AVERAGE(Table2[1Y Return vs Nifty]))/_xlfn.STDEV.P(Table2[1Y Return vs Nifty])</f>
        <v>0.49665710750526282</v>
      </c>
      <c r="I248">
        <v>-14.406152355522</v>
      </c>
      <c r="J248">
        <f>(Table2[[#This Row],[1M Return vs Nifty]]-AVERAGE(Table2[1M Return vs Nifty]))/_xlfn.STDEV.P(Table2[1M Return vs Nifty])</f>
        <v>-1.4479322385289048</v>
      </c>
      <c r="K248">
        <v>19.039659337130701</v>
      </c>
      <c r="L248">
        <f>(Table2[[#This Row],[6M Return vs Nifty]]-AVERAGE(Table2[6M Return vs Nifty]))/_xlfn.STDEV.P(Table2[6M Return vs Nifty])</f>
        <v>0.59762248253347272</v>
      </c>
      <c r="M248">
        <v>-1.71473573937006</v>
      </c>
      <c r="N248">
        <f>(Table2[[#This Row],[1W Return vs Nifty]]-AVERAGE(Table2[1W Return vs Nifty]))/_xlfn.STDEV.P(Table2[1W Return vs Nifty])</f>
        <v>-0.12088108493449624</v>
      </c>
      <c r="O248">
        <v>1177.8</v>
      </c>
      <c r="P248">
        <v>1214.3890009045699</v>
      </c>
      <c r="Q248">
        <v>1026.6316698840501</v>
      </c>
      <c r="R248">
        <v>37.244148537690101</v>
      </c>
      <c r="S248" s="1">
        <f>(Table2[[#This Row],[Close Price]]-Table2[[#This Row],[20D EMA]])/Table2[[#This Row],[20D EMA]]</f>
        <v>-6.2404482934284258E-2</v>
      </c>
      <c r="T248" s="1">
        <f>(Table2[[#This Row],[Close Price]]-Table2[[#This Row],[50D EMA]])/Table2[[#This Row],[50D EMA]]</f>
        <v>-9.0653819181964954E-2</v>
      </c>
      <c r="U248" s="1">
        <f>(Table2[[#This Row],[Close Price]]-Table2[[#This Row],[200D EMA]])/Table2[[#This Row],[200D EMA]]</f>
        <v>7.5653549753361762E-2</v>
      </c>
      <c r="V248">
        <v>0.70826284451522403</v>
      </c>
      <c r="W248">
        <v>1074.55</v>
      </c>
      <c r="X248">
        <v>1122.2</v>
      </c>
      <c r="Y248">
        <v>1074.55</v>
      </c>
      <c r="Z248">
        <v>1122.2</v>
      </c>
      <c r="AA248">
        <v>1016.05</v>
      </c>
      <c r="AB248">
        <v>1247.7</v>
      </c>
      <c r="AC248" s="1">
        <f>(Table2[[#This Row],[Close Price]]/Table2[[#This Row],[Day Low]])-1</f>
        <v>2.7686008096412529E-2</v>
      </c>
      <c r="AD248" s="1">
        <f>(Table2[[#This Row],[Day High]]/Table2[[#This Row],[Close Price]])-1</f>
        <v>1.6209363397627463E-2</v>
      </c>
      <c r="AE248" s="1">
        <f>(Table2[[#This Row],[Close Price]]/Table2[[#This Row],[Current Week Low]])-1</f>
        <v>2.7686008096412529E-2</v>
      </c>
      <c r="AF248" s="1">
        <f>(Table2[[#This Row],[Current Week High]]/Table2[[#This Row],[Close Price]])-1</f>
        <v>1.6209363397627463E-2</v>
      </c>
      <c r="AG248" s="1">
        <f>(Table2[[#This Row],[Close Price]]/Table2[[#This Row],[Current Month Low]])-1</f>
        <v>8.6855961812903004E-2</v>
      </c>
      <c r="AH248" s="1">
        <f>(Table2[[#This Row],[Current Month High]]/Table2[[#This Row],[Close Price]])-1</f>
        <v>0.12985601738657992</v>
      </c>
      <c r="AI248">
        <v>39.8170786923843</v>
      </c>
      <c r="AJ248">
        <v>62.063398884649203</v>
      </c>
      <c r="AK248" t="str">
        <f>IF(AND(Table2[[#This Row],[20D EMA]]&gt;Table2[[#This Row],[50D EMA]],Table2[[#This Row],[50D EMA]]&gt;Table2[[#This Row],[200D EMA]]),"Uptrend","Downtrend/NoTrend")</f>
        <v>Downtrend/NoTrend</v>
      </c>
      <c r="AL248">
        <v>0.09</v>
      </c>
      <c r="AM248" t="s">
        <v>3148</v>
      </c>
      <c r="AN248">
        <v>-9.2100000000000009</v>
      </c>
      <c r="AO248" t="s">
        <v>3147</v>
      </c>
      <c r="AQ248">
        <f>(Table2[[#This Row],[Sharpe Ratio]]-AVERAGE(Table2[Sharpe Ratio]))/_xlfn.STDEV.P(Table2[Sharpe Ratio])</f>
        <v>-0.65767186404931655</v>
      </c>
      <c r="AR2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8">
        <f>_xlfn.RANK.AVG(Table2[[#This Row],[1Y Return vs Nifty Z-Score]],Table2[1Y Return vs Nifty Z-Score])</f>
        <v>167</v>
      </c>
      <c r="AT248">
        <f>_xlfn.RANK.AVG(Table2[[#This Row],[6M Return vs Nifty Z-Score]],Table2[6M Return vs Nifty Z-Score])</f>
        <v>158</v>
      </c>
      <c r="AU248">
        <f>_xlfn.RANK.AVG(Table2[[#This Row],[Sharpe Ratio Z-Score]],Table2[Sharpe Ratio Z-Score])</f>
        <v>532</v>
      </c>
      <c r="AV248">
        <f>(Table2[[#This Row],[Rank 1Y]]+Table2[[#This Row],[Rank 6M]]+Table2[[#This Row],[Rank Sharpe]])/3</f>
        <v>285.66666666666669</v>
      </c>
    </row>
    <row r="249" spans="1:48" x14ac:dyDescent="0.3">
      <c r="A249" t="s">
        <v>1580</v>
      </c>
      <c r="B249" t="s">
        <v>1581</v>
      </c>
      <c r="C249" t="s">
        <v>3113</v>
      </c>
      <c r="D249" t="s">
        <v>1336</v>
      </c>
      <c r="E249">
        <v>5902.0185817250003</v>
      </c>
      <c r="F249">
        <v>912.25</v>
      </c>
      <c r="G249">
        <v>-28.113382269953501</v>
      </c>
      <c r="H249">
        <f>(Table2[[#This Row],[1Y Return vs Nifty]]-AVERAGE(Table2[1Y Return vs Nifty]))/_xlfn.STDEV.P(Table2[1Y Return vs Nifty])</f>
        <v>-0.88994134722517981</v>
      </c>
      <c r="I249">
        <v>1.66530644475212</v>
      </c>
      <c r="J249">
        <f>(Table2[[#This Row],[1M Return vs Nifty]]-AVERAGE(Table2[1M Return vs Nifty]))/_xlfn.STDEV.P(Table2[1M Return vs Nifty])</f>
        <v>0.3720872249432845</v>
      </c>
      <c r="K249">
        <v>30.644870690108799</v>
      </c>
      <c r="L249">
        <f>(Table2[[#This Row],[6M Return vs Nifty]]-AVERAGE(Table2[6M Return vs Nifty]))/_xlfn.STDEV.P(Table2[6M Return vs Nifty])</f>
        <v>1.0099758005122919</v>
      </c>
      <c r="M249">
        <v>-3.5264225390592299</v>
      </c>
      <c r="N249">
        <f>(Table2[[#This Row],[1W Return vs Nifty]]-AVERAGE(Table2[1W Return vs Nifty]))/_xlfn.STDEV.P(Table2[1W Return vs Nifty])</f>
        <v>-0.55285034288061274</v>
      </c>
      <c r="O249">
        <v>932.93</v>
      </c>
      <c r="P249">
        <v>920.90744371980395</v>
      </c>
      <c r="Q249">
        <v>842.00436654308999</v>
      </c>
      <c r="R249">
        <v>42.094565304344201</v>
      </c>
      <c r="S249" s="1">
        <f>(Table2[[#This Row],[Close Price]]-Table2[[#This Row],[20D EMA]])/Table2[[#This Row],[20D EMA]]</f>
        <v>-2.2166722047742008E-2</v>
      </c>
      <c r="T249" s="1">
        <f>(Table2[[#This Row],[Close Price]]-Table2[[#This Row],[50D EMA]])/Table2[[#This Row],[50D EMA]]</f>
        <v>-9.4009922265739353E-3</v>
      </c>
      <c r="U249" s="1">
        <f>(Table2[[#This Row],[Close Price]]-Table2[[#This Row],[200D EMA]])/Table2[[#This Row],[200D EMA]]</f>
        <v>8.3426685475882459E-2</v>
      </c>
      <c r="V249">
        <v>0.89823758531887599</v>
      </c>
      <c r="W249">
        <v>900.25</v>
      </c>
      <c r="X249">
        <v>933.75</v>
      </c>
      <c r="Y249">
        <v>900.25</v>
      </c>
      <c r="Z249">
        <v>933.75</v>
      </c>
      <c r="AA249">
        <v>900.25</v>
      </c>
      <c r="AB249">
        <v>1015</v>
      </c>
      <c r="AC249" s="1">
        <f>(Table2[[#This Row],[Close Price]]/Table2[[#This Row],[Day Low]])-1</f>
        <v>1.3329630658150515E-2</v>
      </c>
      <c r="AD249" s="1">
        <f>(Table2[[#This Row],[Day High]]/Table2[[#This Row],[Close Price]])-1</f>
        <v>2.3568100849547857E-2</v>
      </c>
      <c r="AE249" s="1">
        <f>(Table2[[#This Row],[Close Price]]/Table2[[#This Row],[Current Week Low]])-1</f>
        <v>1.3329630658150515E-2</v>
      </c>
      <c r="AF249" s="1">
        <f>(Table2[[#This Row],[Current Week High]]/Table2[[#This Row],[Close Price]])-1</f>
        <v>2.3568100849547857E-2</v>
      </c>
      <c r="AG249" s="1">
        <f>(Table2[[#This Row],[Close Price]]/Table2[[#This Row],[Current Month Low]])-1</f>
        <v>1.3329630658150515E-2</v>
      </c>
      <c r="AH249" s="1">
        <f>(Table2[[#This Row],[Current Month High]]/Table2[[#This Row],[Close Price]])-1</f>
        <v>0.11263359824609487</v>
      </c>
      <c r="AI249">
        <v>16.914223074814998</v>
      </c>
      <c r="AJ249">
        <v>49.4511795543905</v>
      </c>
      <c r="AK249" t="str">
        <f>IF(AND(Table2[[#This Row],[20D EMA]]&gt;Table2[[#This Row],[50D EMA]],Table2[[#This Row],[50D EMA]]&gt;Table2[[#This Row],[200D EMA]]),"Uptrend","Downtrend/NoTrend")</f>
        <v>Uptrend</v>
      </c>
      <c r="AL249">
        <v>0.09</v>
      </c>
      <c r="AM249" t="s">
        <v>3148</v>
      </c>
      <c r="AN249">
        <v>-1.72</v>
      </c>
      <c r="AO249" t="s">
        <v>3147</v>
      </c>
      <c r="AP249">
        <v>0.130951085666837</v>
      </c>
      <c r="AQ249">
        <f>(Table2[[#This Row],[Sharpe Ratio]]-AVERAGE(Table2[Sharpe Ratio]))/_xlfn.STDEV.P(Table2[Sharpe Ratio])</f>
        <v>0.8741744156855854</v>
      </c>
      <c r="AR2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0.81344575103536909</v>
      </c>
      <c r="AS249">
        <f>_xlfn.RANK.AVG(Table2[[#This Row],[1Y Return vs Nifty Z-Score]],Table2[1Y Return vs Nifty Z-Score])</f>
        <v>627</v>
      </c>
      <c r="AT249">
        <f>_xlfn.RANK.AVG(Table2[[#This Row],[6M Return vs Nifty Z-Score]],Table2[6M Return vs Nifty Z-Score])</f>
        <v>93</v>
      </c>
      <c r="AU249">
        <f>_xlfn.RANK.AVG(Table2[[#This Row],[Sharpe Ratio Z-Score]],Table2[Sharpe Ratio Z-Score])</f>
        <v>138</v>
      </c>
      <c r="AV249">
        <f>(Table2[[#This Row],[Rank 1Y]]+Table2[[#This Row],[Rank 6M]]+Table2[[#This Row],[Rank Sharpe]])/3</f>
        <v>286</v>
      </c>
    </row>
    <row r="250" spans="1:48" x14ac:dyDescent="0.3">
      <c r="A250" t="s">
        <v>796</v>
      </c>
      <c r="B250" t="s">
        <v>797</v>
      </c>
      <c r="C250" t="s">
        <v>3116</v>
      </c>
      <c r="D250" t="s">
        <v>414</v>
      </c>
      <c r="E250">
        <v>18602.286149709998</v>
      </c>
      <c r="F250">
        <v>464.3</v>
      </c>
      <c r="G250">
        <v>35.363208979701497</v>
      </c>
      <c r="H250">
        <f>(Table2[[#This Row],[1Y Return vs Nifty]]-AVERAGE(Table2[1Y Return vs Nifty]))/_xlfn.STDEV.P(Table2[1Y Return vs Nifty])</f>
        <v>0.42646513259870117</v>
      </c>
      <c r="I250">
        <v>-0.207792713097535</v>
      </c>
      <c r="J250">
        <f>(Table2[[#This Row],[1M Return vs Nifty]]-AVERAGE(Table2[1M Return vs Nifty]))/_xlfn.STDEV.P(Table2[1M Return vs Nifty])</f>
        <v>0.15996728196451818</v>
      </c>
      <c r="K250">
        <v>13.0128237578715</v>
      </c>
      <c r="L250">
        <f>(Table2[[#This Row],[6M Return vs Nifty]]-AVERAGE(Table2[6M Return vs Nifty]))/_xlfn.STDEV.P(Table2[6M Return vs Nifty])</f>
        <v>0.3834785456044319</v>
      </c>
      <c r="M250">
        <v>0.145393949977389</v>
      </c>
      <c r="N250">
        <f>(Table2[[#This Row],[1W Return vs Nifty]]-AVERAGE(Table2[1W Return vs Nifty]))/_xlfn.STDEV.P(Table2[1W Return vs Nifty])</f>
        <v>0.32263864580970153</v>
      </c>
      <c r="O250">
        <v>480.93</v>
      </c>
      <c r="P250">
        <v>488.83099850786903</v>
      </c>
      <c r="Q250">
        <v>449.72479142932798</v>
      </c>
      <c r="R250">
        <v>39.938439113438001</v>
      </c>
      <c r="S250" s="1">
        <f>(Table2[[#This Row],[Close Price]]-Table2[[#This Row],[20D EMA]])/Table2[[#This Row],[20D EMA]]</f>
        <v>-3.457883683696171E-2</v>
      </c>
      <c r="T250" s="1">
        <f>(Table2[[#This Row],[Close Price]]-Table2[[#This Row],[50D EMA]])/Table2[[#This Row],[50D EMA]]</f>
        <v>-5.0182984677216873E-2</v>
      </c>
      <c r="U250" s="1">
        <f>(Table2[[#This Row],[Close Price]]-Table2[[#This Row],[200D EMA]])/Table2[[#This Row],[200D EMA]]</f>
        <v>3.2409173006337264E-2</v>
      </c>
      <c r="V250">
        <v>1.0257649005273699</v>
      </c>
      <c r="W250">
        <v>461.85</v>
      </c>
      <c r="X250">
        <v>472.15</v>
      </c>
      <c r="Y250">
        <v>461.85</v>
      </c>
      <c r="Z250">
        <v>472.15</v>
      </c>
      <c r="AA250">
        <v>459.6</v>
      </c>
      <c r="AB250">
        <v>531.95000000000005</v>
      </c>
      <c r="AC250" s="1">
        <f>(Table2[[#This Row],[Close Price]]/Table2[[#This Row],[Day Low]])-1</f>
        <v>5.3047526253111599E-3</v>
      </c>
      <c r="AD250" s="1">
        <f>(Table2[[#This Row],[Day High]]/Table2[[#This Row],[Close Price]])-1</f>
        <v>1.6907172087012645E-2</v>
      </c>
      <c r="AE250" s="1">
        <f>(Table2[[#This Row],[Close Price]]/Table2[[#This Row],[Current Week Low]])-1</f>
        <v>5.3047526253111599E-3</v>
      </c>
      <c r="AF250" s="1">
        <f>(Table2[[#This Row],[Current Week High]]/Table2[[#This Row],[Close Price]])-1</f>
        <v>1.6907172087012645E-2</v>
      </c>
      <c r="AG250" s="1">
        <f>(Table2[[#This Row],[Close Price]]/Table2[[#This Row],[Current Month Low]])-1</f>
        <v>1.0226283724978247E-2</v>
      </c>
      <c r="AH250" s="1">
        <f>(Table2[[#This Row],[Current Month High]]/Table2[[#This Row],[Close Price]])-1</f>
        <v>0.14570320913202672</v>
      </c>
      <c r="AI250">
        <v>23.702347620073201</v>
      </c>
      <c r="AJ250">
        <v>53.234323432343203</v>
      </c>
      <c r="AK250" t="str">
        <f>IF(AND(Table2[[#This Row],[20D EMA]]&gt;Table2[[#This Row],[50D EMA]],Table2[[#This Row],[50D EMA]]&gt;Table2[[#This Row],[200D EMA]]),"Uptrend","Downtrend/NoTrend")</f>
        <v>Downtrend/NoTrend</v>
      </c>
      <c r="AL250">
        <v>0.03</v>
      </c>
      <c r="AM250" t="s">
        <v>3148</v>
      </c>
      <c r="AN250">
        <v>-1.98</v>
      </c>
      <c r="AO250" t="s">
        <v>3147</v>
      </c>
      <c r="AP250">
        <v>1.1495577643629001E-2</v>
      </c>
      <c r="AQ250">
        <f>(Table2[[#This Row],[Sharpe Ratio]]-AVERAGE(Table2[Sharpe Ratio]))/_xlfn.STDEV.P(Table2[Sharpe Ratio])</f>
        <v>-0.52319831037754017</v>
      </c>
      <c r="AR2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0">
        <f>_xlfn.RANK.AVG(Table2[[#This Row],[1Y Return vs Nifty Z-Score]],Table2[1Y Return vs Nifty Z-Score])</f>
        <v>182</v>
      </c>
      <c r="AT250">
        <f>_xlfn.RANK.AVG(Table2[[#This Row],[6M Return vs Nifty Z-Score]],Table2[6M Return vs Nifty Z-Score])</f>
        <v>200</v>
      </c>
      <c r="AU250">
        <f>_xlfn.RANK.AVG(Table2[[#This Row],[Sharpe Ratio Z-Score]],Table2[Sharpe Ratio Z-Score])</f>
        <v>480</v>
      </c>
      <c r="AV250">
        <f>(Table2[[#This Row],[Rank 1Y]]+Table2[[#This Row],[Rank 6M]]+Table2[[#This Row],[Rank Sharpe]])/3</f>
        <v>287.33333333333331</v>
      </c>
    </row>
    <row r="251" spans="1:48" x14ac:dyDescent="0.3">
      <c r="A251" t="s">
        <v>636</v>
      </c>
      <c r="B251" t="s">
        <v>637</v>
      </c>
      <c r="C251" t="s">
        <v>3115</v>
      </c>
      <c r="D251" t="s">
        <v>141</v>
      </c>
      <c r="E251">
        <v>27722.621749000002</v>
      </c>
      <c r="F251">
        <v>1135</v>
      </c>
      <c r="G251">
        <v>36.064702738802403</v>
      </c>
      <c r="H251">
        <f>(Table2[[#This Row],[1Y Return vs Nifty]]-AVERAGE(Table2[1Y Return vs Nifty]))/_xlfn.STDEV.P(Table2[1Y Return vs Nifty])</f>
        <v>0.4410130298921221</v>
      </c>
      <c r="I251">
        <v>-9.0495452158446401</v>
      </c>
      <c r="J251">
        <f>(Table2[[#This Row],[1M Return vs Nifty]]-AVERAGE(Table2[1M Return vs Nifty]))/_xlfn.STDEV.P(Table2[1M Return vs Nifty])</f>
        <v>-0.84132089269260757</v>
      </c>
      <c r="K251">
        <v>-12.575031545017501</v>
      </c>
      <c r="L251">
        <f>(Table2[[#This Row],[6M Return vs Nifty]]-AVERAGE(Table2[6M Return vs Nifty]))/_xlfn.STDEV.P(Table2[6M Return vs Nifty])</f>
        <v>-0.525702400195454</v>
      </c>
      <c r="M251">
        <v>1.4571777479471499</v>
      </c>
      <c r="N251">
        <f>(Table2[[#This Row],[1W Return vs Nifty]]-AVERAGE(Table2[1W Return vs Nifty]))/_xlfn.STDEV.P(Table2[1W Return vs Nifty])</f>
        <v>0.63541360994365448</v>
      </c>
      <c r="O251">
        <v>1173.94</v>
      </c>
      <c r="P251">
        <v>1224.1563916376699</v>
      </c>
      <c r="Q251">
        <v>1141.1443842024901</v>
      </c>
      <c r="R251">
        <v>45.672128200276902</v>
      </c>
      <c r="S251" s="1">
        <f>(Table2[[#This Row],[Close Price]]-Table2[[#This Row],[20D EMA]])/Table2[[#This Row],[20D EMA]]</f>
        <v>-3.3170349421605919E-2</v>
      </c>
      <c r="T251" s="1">
        <f>(Table2[[#This Row],[Close Price]]-Table2[[#This Row],[50D EMA]])/Table2[[#This Row],[50D EMA]]</f>
        <v>-7.2830883575583802E-2</v>
      </c>
      <c r="U251" s="1">
        <f>(Table2[[#This Row],[Close Price]]-Table2[[#This Row],[200D EMA]])/Table2[[#This Row],[200D EMA]]</f>
        <v>-5.3844055910455104E-3</v>
      </c>
      <c r="V251">
        <v>0.90320126602954098</v>
      </c>
      <c r="W251">
        <v>1098.75</v>
      </c>
      <c r="X251">
        <v>1148</v>
      </c>
      <c r="Y251">
        <v>1098.75</v>
      </c>
      <c r="Z251">
        <v>1148</v>
      </c>
      <c r="AA251">
        <v>1049.05</v>
      </c>
      <c r="AB251">
        <v>1284.7</v>
      </c>
      <c r="AC251" s="1">
        <f>(Table2[[#This Row],[Close Price]]/Table2[[#This Row],[Day Low]])-1</f>
        <v>3.2992036405005587E-2</v>
      </c>
      <c r="AD251" s="1">
        <f>(Table2[[#This Row],[Day High]]/Table2[[#This Row],[Close Price]])-1</f>
        <v>1.1453744493391982E-2</v>
      </c>
      <c r="AE251" s="1">
        <f>(Table2[[#This Row],[Close Price]]/Table2[[#This Row],[Current Week Low]])-1</f>
        <v>3.2992036405005587E-2</v>
      </c>
      <c r="AF251" s="1">
        <f>(Table2[[#This Row],[Current Week High]]/Table2[[#This Row],[Close Price]])-1</f>
        <v>1.1453744493391982E-2</v>
      </c>
      <c r="AG251" s="1">
        <f>(Table2[[#This Row],[Close Price]]/Table2[[#This Row],[Current Month Low]])-1</f>
        <v>8.1931271150088136E-2</v>
      </c>
      <c r="AH251" s="1">
        <f>(Table2[[#This Row],[Current Month High]]/Table2[[#This Row],[Close Price]])-1</f>
        <v>0.13189427312775326</v>
      </c>
      <c r="AI251">
        <v>28.026431718061598</v>
      </c>
      <c r="AJ251">
        <v>56.003023847158197</v>
      </c>
      <c r="AK251" t="str">
        <f>IF(AND(Table2[[#This Row],[20D EMA]]&gt;Table2[[#This Row],[50D EMA]],Table2[[#This Row],[50D EMA]]&gt;Table2[[#This Row],[200D EMA]]),"Uptrend","Downtrend/NoTrend")</f>
        <v>Downtrend/NoTrend</v>
      </c>
      <c r="AL251">
        <v>0.03</v>
      </c>
      <c r="AM251" t="s">
        <v>3148</v>
      </c>
      <c r="AN251">
        <v>-5.19</v>
      </c>
      <c r="AO251" t="s">
        <v>3147</v>
      </c>
      <c r="AP251">
        <v>0.110152869142621</v>
      </c>
      <c r="AQ251">
        <f>(Table2[[#This Row],[Sharpe Ratio]]-AVERAGE(Table2[Sharpe Ratio]))/_xlfn.STDEV.P(Table2[Sharpe Ratio])</f>
        <v>0.630879979098798</v>
      </c>
      <c r="AR2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1">
        <f>_xlfn.RANK.AVG(Table2[[#This Row],[1Y Return vs Nifty Z-Score]],Table2[1Y Return vs Nifty Z-Score])</f>
        <v>180</v>
      </c>
      <c r="AT251">
        <f>_xlfn.RANK.AVG(Table2[[#This Row],[6M Return vs Nifty Z-Score]],Table2[6M Return vs Nifty Z-Score])</f>
        <v>493</v>
      </c>
      <c r="AU251">
        <f>_xlfn.RANK.AVG(Table2[[#This Row],[Sharpe Ratio Z-Score]],Table2[Sharpe Ratio Z-Score])</f>
        <v>190</v>
      </c>
      <c r="AV251">
        <f>(Table2[[#This Row],[Rank 1Y]]+Table2[[#This Row],[Rank 6M]]+Table2[[#This Row],[Rank Sharpe]])/3</f>
        <v>287.66666666666669</v>
      </c>
    </row>
    <row r="252" spans="1:48" x14ac:dyDescent="0.3">
      <c r="A252" t="s">
        <v>671</v>
      </c>
      <c r="B252" t="s">
        <v>672</v>
      </c>
      <c r="C252" t="s">
        <v>3116</v>
      </c>
      <c r="D252" t="s">
        <v>292</v>
      </c>
      <c r="E252">
        <v>25770.894349679998</v>
      </c>
      <c r="F252">
        <v>516.29999999999995</v>
      </c>
      <c r="G252">
        <v>15.1017597986928</v>
      </c>
      <c r="H252">
        <f>(Table2[[#This Row],[1Y Return vs Nifty]]-AVERAGE(Table2[1Y Return vs Nifty]))/_xlfn.STDEV.P(Table2[1Y Return vs Nifty])</f>
        <v>6.2739649980451959E-3</v>
      </c>
      <c r="I252">
        <v>-1.39805651752237</v>
      </c>
      <c r="J252">
        <f>(Table2[[#This Row],[1M Return vs Nifty]]-AVERAGE(Table2[1M Return vs Nifty]))/_xlfn.STDEV.P(Table2[1M Return vs Nifty])</f>
        <v>2.5175330739610938E-2</v>
      </c>
      <c r="K252">
        <v>24.149697818330399</v>
      </c>
      <c r="L252">
        <f>(Table2[[#This Row],[6M Return vs Nifty]]-AVERAGE(Table2[6M Return vs Nifty]))/_xlfn.STDEV.P(Table2[6M Return vs Nifty])</f>
        <v>0.77919102606382484</v>
      </c>
      <c r="M252">
        <v>-2.1061107495003402</v>
      </c>
      <c r="N252">
        <f>(Table2[[#This Row],[1W Return vs Nifty]]-AVERAGE(Table2[1W Return vs Nifty]))/_xlfn.STDEV.P(Table2[1W Return vs Nifty])</f>
        <v>-0.21419852409320561</v>
      </c>
      <c r="O252">
        <v>539.35</v>
      </c>
      <c r="P252">
        <v>540.50431753052897</v>
      </c>
      <c r="Q252">
        <v>491.46255012499802</v>
      </c>
      <c r="R252">
        <v>34.895347778774799</v>
      </c>
      <c r="S252" s="1">
        <f>(Table2[[#This Row],[Close Price]]-Table2[[#This Row],[20D EMA]])/Table2[[#This Row],[20D EMA]]</f>
        <v>-4.273662742189685E-2</v>
      </c>
      <c r="T252" s="1">
        <f>(Table2[[#This Row],[Close Price]]-Table2[[#This Row],[50D EMA]])/Table2[[#This Row],[50D EMA]]</f>
        <v>-4.4780988320526953E-2</v>
      </c>
      <c r="U252" s="1">
        <f>(Table2[[#This Row],[Close Price]]-Table2[[#This Row],[200D EMA]])/Table2[[#This Row],[200D EMA]]</f>
        <v>5.0537828098366412E-2</v>
      </c>
      <c r="V252">
        <v>0.58399616409370103</v>
      </c>
      <c r="W252">
        <v>510.55</v>
      </c>
      <c r="X252">
        <v>528.4</v>
      </c>
      <c r="Y252">
        <v>510.55</v>
      </c>
      <c r="Z252">
        <v>528.4</v>
      </c>
      <c r="AA252">
        <v>503</v>
      </c>
      <c r="AB252">
        <v>593</v>
      </c>
      <c r="AC252" s="1">
        <f>(Table2[[#This Row],[Close Price]]/Table2[[#This Row],[Day Low]])-1</f>
        <v>1.1262364117128554E-2</v>
      </c>
      <c r="AD252" s="1">
        <f>(Table2[[#This Row],[Day High]]/Table2[[#This Row],[Close Price]])-1</f>
        <v>2.3435986829362765E-2</v>
      </c>
      <c r="AE252" s="1">
        <f>(Table2[[#This Row],[Close Price]]/Table2[[#This Row],[Current Week Low]])-1</f>
        <v>1.1262364117128554E-2</v>
      </c>
      <c r="AF252" s="1">
        <f>(Table2[[#This Row],[Current Week High]]/Table2[[#This Row],[Close Price]])-1</f>
        <v>2.3435986829362765E-2</v>
      </c>
      <c r="AG252" s="1">
        <f>(Table2[[#This Row],[Close Price]]/Table2[[#This Row],[Current Month Low]])-1</f>
        <v>2.6441351888667919E-2</v>
      </c>
      <c r="AH252" s="1">
        <f>(Table2[[#This Row],[Current Month High]]/Table2[[#This Row],[Close Price]])-1</f>
        <v>0.14855704048034091</v>
      </c>
      <c r="AI252">
        <v>21.692814255277899</v>
      </c>
      <c r="AJ252">
        <v>53.614995537042503</v>
      </c>
      <c r="AK252" t="str">
        <f>IF(AND(Table2[[#This Row],[20D EMA]]&gt;Table2[[#This Row],[50D EMA]],Table2[[#This Row],[50D EMA]]&gt;Table2[[#This Row],[200D EMA]]),"Uptrend","Downtrend/NoTrend")</f>
        <v>Downtrend/NoTrend</v>
      </c>
      <c r="AL252">
        <v>0.11</v>
      </c>
      <c r="AM252" t="s">
        <v>3148</v>
      </c>
      <c r="AN252">
        <v>-8.7100000000000009</v>
      </c>
      <c r="AO252" t="s">
        <v>3147</v>
      </c>
      <c r="AP252">
        <v>2.5248625268976001E-2</v>
      </c>
      <c r="AQ252">
        <f>(Table2[[#This Row],[Sharpe Ratio]]-AVERAGE(Table2[Sharpe Ratio]))/_xlfn.STDEV.P(Table2[Sharpe Ratio])</f>
        <v>-0.36231720937235751</v>
      </c>
      <c r="AR2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2">
        <f>_xlfn.RANK.AVG(Table2[[#This Row],[1Y Return vs Nifty Z-Score]],Table2[1Y Return vs Nifty Z-Score])</f>
        <v>302</v>
      </c>
      <c r="AT252">
        <f>_xlfn.RANK.AVG(Table2[[#This Row],[6M Return vs Nifty Z-Score]],Table2[6M Return vs Nifty Z-Score])</f>
        <v>126</v>
      </c>
      <c r="AU252">
        <f>_xlfn.RANK.AVG(Table2[[#This Row],[Sharpe Ratio Z-Score]],Table2[Sharpe Ratio Z-Score])</f>
        <v>436</v>
      </c>
      <c r="AV252">
        <f>(Table2[[#This Row],[Rank 1Y]]+Table2[[#This Row],[Rank 6M]]+Table2[[#This Row],[Rank Sharpe]])/3</f>
        <v>288</v>
      </c>
    </row>
    <row r="253" spans="1:48" x14ac:dyDescent="0.3">
      <c r="A253" t="s">
        <v>1803</v>
      </c>
      <c r="B253" t="s">
        <v>1804</v>
      </c>
      <c r="C253" t="s">
        <v>3109</v>
      </c>
      <c r="D253" t="s">
        <v>114</v>
      </c>
      <c r="E253">
        <v>4169.8430822099999</v>
      </c>
      <c r="F253">
        <v>772.85</v>
      </c>
      <c r="G253">
        <v>37.901753693500403</v>
      </c>
      <c r="H253">
        <f>(Table2[[#This Row],[1Y Return vs Nifty]]-AVERAGE(Table2[1Y Return vs Nifty]))/_xlfn.STDEV.P(Table2[1Y Return vs Nifty])</f>
        <v>0.47911062985649067</v>
      </c>
      <c r="I253">
        <v>11.569142452196999</v>
      </c>
      <c r="J253">
        <f>(Table2[[#This Row],[1M Return vs Nifty]]-AVERAGE(Table2[1M Return vs Nifty]))/_xlfn.STDEV.P(Table2[1M Return vs Nifty])</f>
        <v>1.4936515160628272</v>
      </c>
      <c r="K253">
        <v>-4.8373386422350597</v>
      </c>
      <c r="L253">
        <f>(Table2[[#This Row],[6M Return vs Nifty]]-AVERAGE(Table2[6M Return vs Nifty]))/_xlfn.STDEV.P(Table2[6M Return vs Nifty])</f>
        <v>-0.25076873075006978</v>
      </c>
      <c r="M253">
        <v>-3.79644870516921</v>
      </c>
      <c r="N253">
        <f>(Table2[[#This Row],[1W Return vs Nifty]]-AVERAGE(Table2[1W Return vs Nifty]))/_xlfn.STDEV.P(Table2[1W Return vs Nifty])</f>
        <v>-0.6172339894472133</v>
      </c>
      <c r="O253">
        <v>718.63</v>
      </c>
      <c r="P253">
        <v>699.88354230098901</v>
      </c>
      <c r="Q253">
        <v>656.21704671054795</v>
      </c>
      <c r="R253">
        <v>67.7562894137386</v>
      </c>
      <c r="S253" s="1">
        <f>(Table2[[#This Row],[Close Price]]-Table2[[#This Row],[20D EMA]])/Table2[[#This Row],[20D EMA]]</f>
        <v>7.5449118461517098E-2</v>
      </c>
      <c r="T253" s="1">
        <f>(Table2[[#This Row],[Close Price]]-Table2[[#This Row],[50D EMA]])/Table2[[#This Row],[50D EMA]]</f>
        <v>0.10425514144699143</v>
      </c>
      <c r="U253" s="1">
        <f>(Table2[[#This Row],[Close Price]]-Table2[[#This Row],[200D EMA]])/Table2[[#This Row],[200D EMA]]</f>
        <v>0.17773532990967533</v>
      </c>
      <c r="V253">
        <v>2.8102552963874401</v>
      </c>
      <c r="W253">
        <v>722</v>
      </c>
      <c r="X253">
        <v>778</v>
      </c>
      <c r="Y253">
        <v>722</v>
      </c>
      <c r="Z253">
        <v>778</v>
      </c>
      <c r="AA253">
        <v>668.2</v>
      </c>
      <c r="AB253">
        <v>799.5</v>
      </c>
      <c r="AC253" s="1">
        <f>(Table2[[#This Row],[Close Price]]/Table2[[#This Row],[Day Low]])-1</f>
        <v>7.0429362880886526E-2</v>
      </c>
      <c r="AD253" s="1">
        <f>(Table2[[#This Row],[Day High]]/Table2[[#This Row],[Close Price]])-1</f>
        <v>6.6636475383321514E-3</v>
      </c>
      <c r="AE253" s="1">
        <f>(Table2[[#This Row],[Close Price]]/Table2[[#This Row],[Current Week Low]])-1</f>
        <v>7.0429362880886526E-2</v>
      </c>
      <c r="AF253" s="1">
        <f>(Table2[[#This Row],[Current Week High]]/Table2[[#This Row],[Close Price]])-1</f>
        <v>6.6636475383321514E-3</v>
      </c>
      <c r="AG253" s="1">
        <f>(Table2[[#This Row],[Close Price]]/Table2[[#This Row],[Current Month Low]])-1</f>
        <v>0.15661478599221779</v>
      </c>
      <c r="AH253" s="1">
        <f>(Table2[[#This Row],[Current Month High]]/Table2[[#This Row],[Close Price]])-1</f>
        <v>3.4482758620689724E-2</v>
      </c>
      <c r="AI253">
        <v>13.864268616160899</v>
      </c>
      <c r="AJ253">
        <v>63.878286683630101</v>
      </c>
      <c r="AK253" t="str">
        <f>IF(AND(Table2[[#This Row],[20D EMA]]&gt;Table2[[#This Row],[50D EMA]],Table2[[#This Row],[50D EMA]]&gt;Table2[[#This Row],[200D EMA]]),"Uptrend","Downtrend/NoTrend")</f>
        <v>Uptrend</v>
      </c>
      <c r="AL253">
        <v>0.2</v>
      </c>
      <c r="AM253" t="s">
        <v>3148</v>
      </c>
      <c r="AN253">
        <v>13.95</v>
      </c>
      <c r="AO253" t="s">
        <v>3148</v>
      </c>
      <c r="AP253">
        <v>7.4650659126448998E-2</v>
      </c>
      <c r="AQ253">
        <f>(Table2[[#This Row],[Sharpe Ratio]]-AVERAGE(Table2[Sharpe Ratio]))/_xlfn.STDEV.P(Table2[Sharpe Ratio])</f>
        <v>0.2155804185132317</v>
      </c>
      <c r="AR2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1.3203398442352667</v>
      </c>
      <c r="AS253">
        <f>_xlfn.RANK.AVG(Table2[[#This Row],[1Y Return vs Nifty Z-Score]],Table2[1Y Return vs Nifty Z-Score])</f>
        <v>174</v>
      </c>
      <c r="AT253">
        <f>_xlfn.RANK.AVG(Table2[[#This Row],[6M Return vs Nifty Z-Score]],Table2[6M Return vs Nifty Z-Score])</f>
        <v>398</v>
      </c>
      <c r="AU253">
        <f>_xlfn.RANK.AVG(Table2[[#This Row],[Sharpe Ratio Z-Score]],Table2[Sharpe Ratio Z-Score])</f>
        <v>292</v>
      </c>
      <c r="AV253">
        <f>(Table2[[#This Row],[Rank 1Y]]+Table2[[#This Row],[Rank 6M]]+Table2[[#This Row],[Rank Sharpe]])/3</f>
        <v>288</v>
      </c>
    </row>
    <row r="254" spans="1:48" x14ac:dyDescent="0.3">
      <c r="A254" t="s">
        <v>1132</v>
      </c>
      <c r="B254" t="s">
        <v>1133</v>
      </c>
      <c r="C254" t="s">
        <v>3104</v>
      </c>
      <c r="D254" t="s">
        <v>1001</v>
      </c>
      <c r="E254">
        <v>10605.93154863</v>
      </c>
      <c r="F254">
        <v>525.29999999999995</v>
      </c>
      <c r="G254">
        <v>-0.85778539114387797</v>
      </c>
      <c r="H254">
        <f>(Table2[[#This Row],[1Y Return vs Nifty]]-AVERAGE(Table2[1Y Return vs Nifty]))/_xlfn.STDEV.P(Table2[1Y Return vs Nifty])</f>
        <v>-0.32470235697099625</v>
      </c>
      <c r="I254">
        <v>-10.3081383318713</v>
      </c>
      <c r="J254">
        <f>(Table2[[#This Row],[1M Return vs Nifty]]-AVERAGE(Table2[1M Return vs Nifty]))/_xlfn.STDEV.P(Table2[1M Return vs Nifty])</f>
        <v>-0.98385082704564608</v>
      </c>
      <c r="K254">
        <v>37.270678423081499</v>
      </c>
      <c r="L254">
        <f>(Table2[[#This Row],[6M Return vs Nifty]]-AVERAGE(Table2[6M Return vs Nifty]))/_xlfn.STDEV.P(Table2[6M Return vs Nifty])</f>
        <v>1.2454022584957465</v>
      </c>
      <c r="M254">
        <v>-5.5654610555375799</v>
      </c>
      <c r="N254">
        <f>(Table2[[#This Row],[1W Return vs Nifty]]-AVERAGE(Table2[1W Return vs Nifty]))/_xlfn.STDEV.P(Table2[1W Return vs Nifty])</f>
        <v>-1.0390281717624164</v>
      </c>
      <c r="O254">
        <v>591.59</v>
      </c>
      <c r="P254">
        <v>593.20547200025601</v>
      </c>
      <c r="Q254">
        <v>504.20067409856802</v>
      </c>
      <c r="R254">
        <v>13.2301446732956</v>
      </c>
      <c r="S254" s="1">
        <f>(Table2[[#This Row],[Close Price]]-Table2[[#This Row],[20D EMA]])/Table2[[#This Row],[20D EMA]]</f>
        <v>-0.11205395628729369</v>
      </c>
      <c r="T254" s="1">
        <f>(Table2[[#This Row],[Close Price]]-Table2[[#This Row],[50D EMA]])/Table2[[#This Row],[50D EMA]]</f>
        <v>-0.11447209306967882</v>
      </c>
      <c r="U254" s="1">
        <f>(Table2[[#This Row],[Close Price]]-Table2[[#This Row],[200D EMA]])/Table2[[#This Row],[200D EMA]]</f>
        <v>4.1847079913477379E-2</v>
      </c>
      <c r="V254">
        <v>0.38758477971269001</v>
      </c>
      <c r="W254">
        <v>517.04999999999995</v>
      </c>
      <c r="X254">
        <v>542</v>
      </c>
      <c r="Y254">
        <v>517.04999999999995</v>
      </c>
      <c r="Z254">
        <v>542</v>
      </c>
      <c r="AA254">
        <v>517.04999999999995</v>
      </c>
      <c r="AB254">
        <v>633.54999999999995</v>
      </c>
      <c r="AC254" s="1">
        <f>(Table2[[#This Row],[Close Price]]/Table2[[#This Row],[Day Low]])-1</f>
        <v>1.5955903684363282E-2</v>
      </c>
      <c r="AD254" s="1">
        <f>(Table2[[#This Row],[Day High]]/Table2[[#This Row],[Close Price]])-1</f>
        <v>3.1791357319626901E-2</v>
      </c>
      <c r="AE254" s="1">
        <f>(Table2[[#This Row],[Close Price]]/Table2[[#This Row],[Current Week Low]])-1</f>
        <v>1.5955903684363282E-2</v>
      </c>
      <c r="AF254" s="1">
        <f>(Table2[[#This Row],[Current Week High]]/Table2[[#This Row],[Close Price]])-1</f>
        <v>3.1791357319626901E-2</v>
      </c>
      <c r="AG254" s="1">
        <f>(Table2[[#This Row],[Close Price]]/Table2[[#This Row],[Current Month Low]])-1</f>
        <v>1.5955903684363282E-2</v>
      </c>
      <c r="AH254" s="1">
        <f>(Table2[[#This Row],[Current Month High]]/Table2[[#This Row],[Close Price]])-1</f>
        <v>0.20607272035027613</v>
      </c>
      <c r="AI254">
        <v>31.6961736150771</v>
      </c>
      <c r="AJ254">
        <v>52.925764192139702</v>
      </c>
      <c r="AK254" t="str">
        <f>IF(AND(Table2[[#This Row],[20D EMA]]&gt;Table2[[#This Row],[50D EMA]],Table2[[#This Row],[50D EMA]]&gt;Table2[[#This Row],[200D EMA]]),"Uptrend","Downtrend/NoTrend")</f>
        <v>Downtrend/NoTrend</v>
      </c>
      <c r="AL254">
        <v>0.02</v>
      </c>
      <c r="AM254" t="s">
        <v>3148</v>
      </c>
      <c r="AN254">
        <v>-20.350000000000001</v>
      </c>
      <c r="AO254" t="s">
        <v>3147</v>
      </c>
      <c r="AP254">
        <v>4.9457050348207E-2</v>
      </c>
      <c r="AQ254">
        <f>(Table2[[#This Row],[Sharpe Ratio]]-AVERAGE(Table2[Sharpe Ratio]))/_xlfn.STDEV.P(Table2[Sharpe Ratio])</f>
        <v>-7.9130661456226534E-2</v>
      </c>
      <c r="AR2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4">
        <f>_xlfn.RANK.AVG(Table2[[#This Row],[1Y Return vs Nifty Z-Score]],Table2[1Y Return vs Nifty Z-Score])</f>
        <v>423</v>
      </c>
      <c r="AT254">
        <f>_xlfn.RANK.AVG(Table2[[#This Row],[6M Return vs Nifty Z-Score]],Table2[6M Return vs Nifty Z-Score])</f>
        <v>66</v>
      </c>
      <c r="AU254">
        <f>_xlfn.RANK.AVG(Table2[[#This Row],[Sharpe Ratio Z-Score]],Table2[Sharpe Ratio Z-Score])</f>
        <v>377</v>
      </c>
      <c r="AV254">
        <f>(Table2[[#This Row],[Rank 1Y]]+Table2[[#This Row],[Rank 6M]]+Table2[[#This Row],[Rank Sharpe]])/3</f>
        <v>288.66666666666669</v>
      </c>
    </row>
    <row r="255" spans="1:48" x14ac:dyDescent="0.3">
      <c r="A255" t="s">
        <v>1215</v>
      </c>
      <c r="B255" t="s">
        <v>1216</v>
      </c>
      <c r="C255" t="s">
        <v>3106</v>
      </c>
      <c r="D255" t="s">
        <v>51</v>
      </c>
      <c r="E255">
        <v>9479.0181491250005</v>
      </c>
      <c r="F255">
        <v>546.45000000000005</v>
      </c>
      <c r="G255">
        <v>20.1121241081973</v>
      </c>
      <c r="H255">
        <f>(Table2[[#This Row],[1Y Return vs Nifty]]-AVERAGE(Table2[1Y Return vs Nifty]))/_xlfn.STDEV.P(Table2[1Y Return vs Nifty])</f>
        <v>0.11018118360354767</v>
      </c>
      <c r="I255">
        <v>8.3253014581442795</v>
      </c>
      <c r="J255">
        <f>(Table2[[#This Row],[1M Return vs Nifty]]-AVERAGE(Table2[1M Return vs Nifty]))/_xlfn.STDEV.P(Table2[1M Return vs Nifty])</f>
        <v>1.1263013072887347</v>
      </c>
      <c r="K255">
        <v>39.429253940812302</v>
      </c>
      <c r="L255">
        <f>(Table2[[#This Row],[6M Return vs Nifty]]-AVERAGE(Table2[6M Return vs Nifty]))/_xlfn.STDEV.P(Table2[6M Return vs Nifty])</f>
        <v>1.3221001961524985</v>
      </c>
      <c r="M255">
        <v>0.68175182990409899</v>
      </c>
      <c r="N255">
        <f>(Table2[[#This Row],[1W Return vs Nifty]]-AVERAGE(Table2[1W Return vs Nifty]))/_xlfn.STDEV.P(Table2[1W Return vs Nifty])</f>
        <v>0.45052505278978444</v>
      </c>
      <c r="O255">
        <v>515.80999999999995</v>
      </c>
      <c r="P255">
        <v>503.010150254471</v>
      </c>
      <c r="Q255">
        <v>440.76312686698401</v>
      </c>
      <c r="R255">
        <v>65.039690740848798</v>
      </c>
      <c r="S255" s="1">
        <f>(Table2[[#This Row],[Close Price]]-Table2[[#This Row],[20D EMA]])/Table2[[#This Row],[20D EMA]]</f>
        <v>5.940171768674532E-2</v>
      </c>
      <c r="T255" s="1">
        <f>(Table2[[#This Row],[Close Price]]-Table2[[#This Row],[50D EMA]])/Table2[[#This Row],[50D EMA]]</f>
        <v>8.6359787617711056E-2</v>
      </c>
      <c r="U255" s="1">
        <f>(Table2[[#This Row],[Close Price]]-Table2[[#This Row],[200D EMA]])/Table2[[#This Row],[200D EMA]]</f>
        <v>0.23978156676638429</v>
      </c>
      <c r="V255">
        <v>1.5848919935599</v>
      </c>
      <c r="W255">
        <v>520</v>
      </c>
      <c r="X255">
        <v>550</v>
      </c>
      <c r="Y255">
        <v>520</v>
      </c>
      <c r="Z255">
        <v>550</v>
      </c>
      <c r="AA255">
        <v>468.5</v>
      </c>
      <c r="AB255">
        <v>568</v>
      </c>
      <c r="AC255" s="1">
        <f>(Table2[[#This Row],[Close Price]]/Table2[[#This Row],[Day Low]])-1</f>
        <v>5.0865384615384812E-2</v>
      </c>
      <c r="AD255" s="1">
        <f>(Table2[[#This Row],[Day High]]/Table2[[#This Row],[Close Price]])-1</f>
        <v>6.496477262329492E-3</v>
      </c>
      <c r="AE255" s="1">
        <f>(Table2[[#This Row],[Close Price]]/Table2[[#This Row],[Current Week Low]])-1</f>
        <v>5.0865384615384812E-2</v>
      </c>
      <c r="AF255" s="1">
        <f>(Table2[[#This Row],[Current Week High]]/Table2[[#This Row],[Close Price]])-1</f>
        <v>6.496477262329492E-3</v>
      </c>
      <c r="AG255" s="1">
        <f>(Table2[[#This Row],[Close Price]]/Table2[[#This Row],[Current Month Low]])-1</f>
        <v>0.1663820704375667</v>
      </c>
      <c r="AH255" s="1">
        <f>(Table2[[#This Row],[Current Month High]]/Table2[[#This Row],[Close Price]])-1</f>
        <v>3.9436361972732925E-2</v>
      </c>
      <c r="AI255">
        <v>3.9436361972732898</v>
      </c>
      <c r="AJ255">
        <v>71.032863849765207</v>
      </c>
      <c r="AK255" t="str">
        <f>IF(AND(Table2[[#This Row],[20D EMA]]&gt;Table2[[#This Row],[50D EMA]],Table2[[#This Row],[50D EMA]]&gt;Table2[[#This Row],[200D EMA]]),"Uptrend","Downtrend/NoTrend")</f>
        <v>Uptrend</v>
      </c>
      <c r="AL255">
        <v>0.2</v>
      </c>
      <c r="AM255" t="s">
        <v>3148</v>
      </c>
      <c r="AN255">
        <v>14.25</v>
      </c>
      <c r="AO255" t="s">
        <v>3148</v>
      </c>
      <c r="AQ255">
        <f>(Table2[[#This Row],[Sharpe Ratio]]-AVERAGE(Table2[Sharpe Ratio]))/_xlfn.STDEV.P(Table2[Sharpe Ratio])</f>
        <v>-0.65767186404931655</v>
      </c>
      <c r="AR2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2.3514358757852487</v>
      </c>
      <c r="AS255">
        <f>_xlfn.RANK.AVG(Table2[[#This Row],[1Y Return vs Nifty Z-Score]],Table2[1Y Return vs Nifty Z-Score])</f>
        <v>273</v>
      </c>
      <c r="AT255">
        <f>_xlfn.RANK.AVG(Table2[[#This Row],[6M Return vs Nifty Z-Score]],Table2[6M Return vs Nifty Z-Score])</f>
        <v>63</v>
      </c>
      <c r="AU255">
        <f>_xlfn.RANK.AVG(Table2[[#This Row],[Sharpe Ratio Z-Score]],Table2[Sharpe Ratio Z-Score])</f>
        <v>532</v>
      </c>
      <c r="AV255">
        <f>(Table2[[#This Row],[Rank 1Y]]+Table2[[#This Row],[Rank 6M]]+Table2[[#This Row],[Rank Sharpe]])/3</f>
        <v>289.33333333333331</v>
      </c>
    </row>
    <row r="256" spans="1:48" x14ac:dyDescent="0.3">
      <c r="A256" t="s">
        <v>1233</v>
      </c>
      <c r="B256" t="s">
        <v>1234</v>
      </c>
      <c r="C256" t="s">
        <v>3113</v>
      </c>
      <c r="D256" t="s">
        <v>282</v>
      </c>
      <c r="E256">
        <v>9332.16820491</v>
      </c>
      <c r="F256">
        <v>1578.7</v>
      </c>
      <c r="G256">
        <v>114.207158512254</v>
      </c>
      <c r="H256">
        <f>(Table2[[#This Row],[1Y Return vs Nifty]]-AVERAGE(Table2[1Y Return vs Nifty]))/_xlfn.STDEV.P(Table2[1Y Return vs Nifty])</f>
        <v>2.0615668924167077</v>
      </c>
      <c r="I256">
        <v>7.8377741487815502</v>
      </c>
      <c r="J256">
        <f>(Table2[[#This Row],[1M Return vs Nifty]]-AVERAGE(Table2[1M Return vs Nifty]))/_xlfn.STDEV.P(Table2[1M Return vs Nifty])</f>
        <v>1.0710910614086744</v>
      </c>
      <c r="K256">
        <v>3.1373938538630299</v>
      </c>
      <c r="L256">
        <f>(Table2[[#This Row],[6M Return vs Nifty]]-AVERAGE(Table2[6M Return vs Nifty]))/_xlfn.STDEV.P(Table2[6M Return vs Nifty])</f>
        <v>3.2587367190851792E-2</v>
      </c>
      <c r="M256">
        <v>0.160854127355956</v>
      </c>
      <c r="N256">
        <f>(Table2[[#This Row],[1W Return vs Nifty]]-AVERAGE(Table2[1W Return vs Nifty]))/_xlfn.STDEV.P(Table2[1W Return vs Nifty])</f>
        <v>0.32632489077824722</v>
      </c>
      <c r="O256">
        <v>1560.05</v>
      </c>
      <c r="P256">
        <v>1540.8433760073699</v>
      </c>
      <c r="Q256">
        <v>1399.3778781512401</v>
      </c>
      <c r="R256">
        <v>50.8587290248838</v>
      </c>
      <c r="S256" s="1">
        <f>(Table2[[#This Row],[Close Price]]-Table2[[#This Row],[20D EMA]])/Table2[[#This Row],[20D EMA]]</f>
        <v>1.1954745040223128E-2</v>
      </c>
      <c r="T256" s="1">
        <f>(Table2[[#This Row],[Close Price]]-Table2[[#This Row],[50D EMA]])/Table2[[#This Row],[50D EMA]]</f>
        <v>2.4568768365493546E-2</v>
      </c>
      <c r="U256" s="1">
        <f>(Table2[[#This Row],[Close Price]]-Table2[[#This Row],[200D EMA]])/Table2[[#This Row],[200D EMA]]</f>
        <v>0.12814417367070841</v>
      </c>
      <c r="V256">
        <v>2.87583569941263</v>
      </c>
      <c r="W256">
        <v>1553.25</v>
      </c>
      <c r="X256">
        <v>1609.6</v>
      </c>
      <c r="Y256">
        <v>1553.25</v>
      </c>
      <c r="Z256">
        <v>1609.6</v>
      </c>
      <c r="AA256">
        <v>1450.05</v>
      </c>
      <c r="AB256">
        <v>1720</v>
      </c>
      <c r="AC256" s="1">
        <f>(Table2[[#This Row],[Close Price]]/Table2[[#This Row],[Day Low]])-1</f>
        <v>1.6384999195235839E-2</v>
      </c>
      <c r="AD256" s="1">
        <f>(Table2[[#This Row],[Day High]]/Table2[[#This Row],[Close Price]])-1</f>
        <v>1.957306644707657E-2</v>
      </c>
      <c r="AE256" s="1">
        <f>(Table2[[#This Row],[Close Price]]/Table2[[#This Row],[Current Week Low]])-1</f>
        <v>1.6384999195235839E-2</v>
      </c>
      <c r="AF256" s="1">
        <f>(Table2[[#This Row],[Current Week High]]/Table2[[#This Row],[Close Price]])-1</f>
        <v>1.957306644707657E-2</v>
      </c>
      <c r="AG256" s="1">
        <f>(Table2[[#This Row],[Close Price]]/Table2[[#This Row],[Current Month Low]])-1</f>
        <v>8.8721078583497093E-2</v>
      </c>
      <c r="AH256" s="1">
        <f>(Table2[[#This Row],[Current Month High]]/Table2[[#This Row],[Close Price]])-1</f>
        <v>8.9504022296826413E-2</v>
      </c>
      <c r="AI256">
        <v>31.753974789383602</v>
      </c>
      <c r="AJ256">
        <v>145.750311332503</v>
      </c>
      <c r="AK256" t="str">
        <f>IF(AND(Table2[[#This Row],[20D EMA]]&gt;Table2[[#This Row],[50D EMA]],Table2[[#This Row],[50D EMA]]&gt;Table2[[#This Row],[200D EMA]]),"Uptrend","Downtrend/NoTrend")</f>
        <v>Uptrend</v>
      </c>
      <c r="AL256">
        <v>0.12</v>
      </c>
      <c r="AM256" t="s">
        <v>3148</v>
      </c>
      <c r="AN256">
        <v>10.85</v>
      </c>
      <c r="AO256" t="s">
        <v>3148</v>
      </c>
      <c r="AQ256">
        <f>(Table2[[#This Row],[Sharpe Ratio]]-AVERAGE(Table2[Sharpe Ratio]))/_xlfn.STDEV.P(Table2[Sharpe Ratio])</f>
        <v>-0.65767186404931655</v>
      </c>
      <c r="AR2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2.8338983477451642</v>
      </c>
      <c r="AS256">
        <f>_xlfn.RANK.AVG(Table2[[#This Row],[1Y Return vs Nifty Z-Score]],Table2[1Y Return vs Nifty Z-Score])</f>
        <v>35</v>
      </c>
      <c r="AT256">
        <f>_xlfn.RANK.AVG(Table2[[#This Row],[6M Return vs Nifty Z-Score]],Table2[6M Return vs Nifty Z-Score])</f>
        <v>301</v>
      </c>
      <c r="AU256">
        <f>_xlfn.RANK.AVG(Table2[[#This Row],[Sharpe Ratio Z-Score]],Table2[Sharpe Ratio Z-Score])</f>
        <v>532</v>
      </c>
      <c r="AV256">
        <f>(Table2[[#This Row],[Rank 1Y]]+Table2[[#This Row],[Rank 6M]]+Table2[[#This Row],[Rank Sharpe]])/3</f>
        <v>289.33333333333331</v>
      </c>
    </row>
    <row r="257" spans="1:48" x14ac:dyDescent="0.3">
      <c r="A257" t="s">
        <v>563</v>
      </c>
      <c r="B257" t="s">
        <v>564</v>
      </c>
      <c r="C257" t="s">
        <v>3113</v>
      </c>
      <c r="D257" t="s">
        <v>565</v>
      </c>
      <c r="E257">
        <v>33560.1326574099</v>
      </c>
      <c r="F257">
        <v>3716.95</v>
      </c>
      <c r="G257">
        <v>18.514516457536399</v>
      </c>
      <c r="H257">
        <f>(Table2[[#This Row],[1Y Return vs Nifty]]-AVERAGE(Table2[1Y Return vs Nifty]))/_xlfn.STDEV.P(Table2[1Y Return vs Nifty])</f>
        <v>7.7049268008479416E-2</v>
      </c>
      <c r="I257">
        <v>-1.37243992709422</v>
      </c>
      <c r="J257">
        <f>(Table2[[#This Row],[1M Return vs Nifty]]-AVERAGE(Table2[1M Return vs Nifty]))/_xlfn.STDEV.P(Table2[1M Return vs Nifty])</f>
        <v>2.8076292858011366E-2</v>
      </c>
      <c r="K257">
        <v>-14.0573998149221</v>
      </c>
      <c r="L257">
        <f>(Table2[[#This Row],[6M Return vs Nifty]]-AVERAGE(Table2[6M Return vs Nifty]))/_xlfn.STDEV.P(Table2[6M Return vs Nifty])</f>
        <v>-0.57837351974424378</v>
      </c>
      <c r="M257">
        <v>-1.3745449971916801</v>
      </c>
      <c r="N257">
        <f>(Table2[[#This Row],[1W Return vs Nifty]]-AVERAGE(Table2[1W Return vs Nifty]))/_xlfn.STDEV.P(Table2[1W Return vs Nifty])</f>
        <v>-3.9767758677360689E-2</v>
      </c>
      <c r="O257">
        <v>3982.28</v>
      </c>
      <c r="P257">
        <v>4127.2391797198097</v>
      </c>
      <c r="Q257">
        <v>3934.4848485861999</v>
      </c>
      <c r="R257">
        <v>22.077263749616701</v>
      </c>
      <c r="S257" s="1">
        <f>(Table2[[#This Row],[Close Price]]-Table2[[#This Row],[20D EMA]])/Table2[[#This Row],[20D EMA]]</f>
        <v>-6.6627660536175345E-2</v>
      </c>
      <c r="T257" s="1">
        <f>(Table2[[#This Row],[Close Price]]-Table2[[#This Row],[50D EMA]])/Table2[[#This Row],[50D EMA]]</f>
        <v>-9.941008065049034E-2</v>
      </c>
      <c r="U257" s="1">
        <f>(Table2[[#This Row],[Close Price]]-Table2[[#This Row],[200D EMA]])/Table2[[#This Row],[200D EMA]]</f>
        <v>-5.5289283593090474E-2</v>
      </c>
      <c r="V257">
        <v>0.751101955865493</v>
      </c>
      <c r="W257">
        <v>3705</v>
      </c>
      <c r="X257">
        <v>3842.45</v>
      </c>
      <c r="Y257">
        <v>3705</v>
      </c>
      <c r="Z257">
        <v>3842.45</v>
      </c>
      <c r="AA257">
        <v>3705</v>
      </c>
      <c r="AB257">
        <v>4097.95</v>
      </c>
      <c r="AC257" s="1">
        <f>(Table2[[#This Row],[Close Price]]/Table2[[#This Row],[Day Low]])-1</f>
        <v>3.2253711201080115E-3</v>
      </c>
      <c r="AD257" s="1">
        <f>(Table2[[#This Row],[Day High]]/Table2[[#This Row],[Close Price]])-1</f>
        <v>3.3764242187815263E-2</v>
      </c>
      <c r="AE257" s="1">
        <f>(Table2[[#This Row],[Close Price]]/Table2[[#This Row],[Current Week Low]])-1</f>
        <v>3.2253711201080115E-3</v>
      </c>
      <c r="AF257" s="1">
        <f>(Table2[[#This Row],[Current Week High]]/Table2[[#This Row],[Close Price]])-1</f>
        <v>3.3764242187815263E-2</v>
      </c>
      <c r="AG257" s="1">
        <f>(Table2[[#This Row],[Close Price]]/Table2[[#This Row],[Current Month Low]])-1</f>
        <v>3.2253711201080115E-3</v>
      </c>
      <c r="AH257" s="1">
        <f>(Table2[[#This Row],[Current Month High]]/Table2[[#This Row],[Close Price]])-1</f>
        <v>0.10250339660205277</v>
      </c>
      <c r="AI257">
        <v>35.586973190384597</v>
      </c>
      <c r="AJ257">
        <v>38.020088746959701</v>
      </c>
      <c r="AK257" t="str">
        <f>IF(AND(Table2[[#This Row],[20D EMA]]&gt;Table2[[#This Row],[50D EMA]],Table2[[#This Row],[50D EMA]]&gt;Table2[[#This Row],[200D EMA]]),"Uptrend","Downtrend/NoTrend")</f>
        <v>Downtrend/NoTrend</v>
      </c>
      <c r="AL257">
        <v>-0.11</v>
      </c>
      <c r="AM257" t="s">
        <v>3147</v>
      </c>
      <c r="AN257">
        <v>-3.86</v>
      </c>
      <c r="AO257" t="s">
        <v>3147</v>
      </c>
      <c r="AP257">
        <v>0.162738471463102</v>
      </c>
      <c r="AQ257">
        <f>(Table2[[#This Row],[Sharpe Ratio]]-AVERAGE(Table2[Sharpe Ratio]))/_xlfn.STDEV.P(Table2[Sharpe Ratio])</f>
        <v>1.2460185163018362</v>
      </c>
      <c r="AR2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7">
        <f>_xlfn.RANK.AVG(Table2[[#This Row],[1Y Return vs Nifty Z-Score]],Table2[1Y Return vs Nifty Z-Score])</f>
        <v>282</v>
      </c>
      <c r="AT257">
        <f>_xlfn.RANK.AVG(Table2[[#This Row],[6M Return vs Nifty Z-Score]],Table2[6M Return vs Nifty Z-Score])</f>
        <v>514</v>
      </c>
      <c r="AU257">
        <f>_xlfn.RANK.AVG(Table2[[#This Row],[Sharpe Ratio Z-Score]],Table2[Sharpe Ratio Z-Score])</f>
        <v>73</v>
      </c>
      <c r="AV257">
        <f>(Table2[[#This Row],[Rank 1Y]]+Table2[[#This Row],[Rank 6M]]+Table2[[#This Row],[Rank Sharpe]])/3</f>
        <v>289.66666666666669</v>
      </c>
    </row>
    <row r="258" spans="1:48" x14ac:dyDescent="0.3">
      <c r="A258" t="s">
        <v>1384</v>
      </c>
      <c r="B258" t="s">
        <v>1385</v>
      </c>
      <c r="C258" t="s">
        <v>3112</v>
      </c>
      <c r="D258" t="s">
        <v>250</v>
      </c>
      <c r="E258">
        <v>7754.7426343799998</v>
      </c>
      <c r="F258">
        <v>471.8</v>
      </c>
      <c r="G258">
        <v>1.57099803450422</v>
      </c>
      <c r="H258">
        <f>(Table2[[#This Row],[1Y Return vs Nifty]]-AVERAGE(Table2[1Y Return vs Nifty]))/_xlfn.STDEV.P(Table2[1Y Return vs Nifty])</f>
        <v>-0.27433313933236991</v>
      </c>
      <c r="I258">
        <v>-11.8917942778709</v>
      </c>
      <c r="J258">
        <f>(Table2[[#This Row],[1M Return vs Nifty]]-AVERAGE(Table2[1M Return vs Nifty]))/_xlfn.STDEV.P(Table2[1M Return vs Nifty])</f>
        <v>-1.1631926454195682</v>
      </c>
      <c r="K258">
        <v>9.2999121612813305</v>
      </c>
      <c r="L258">
        <f>(Table2[[#This Row],[6M Return vs Nifty]]-AVERAGE(Table2[6M Return vs Nifty]))/_xlfn.STDEV.P(Table2[6M Return vs Nifty])</f>
        <v>0.2515523471364392</v>
      </c>
      <c r="M258">
        <v>-5.90466968999357</v>
      </c>
      <c r="N258">
        <f>(Table2[[#This Row],[1W Return vs Nifty]]-AVERAGE(Table2[1W Return vs Nifty]))/_xlfn.STDEV.P(Table2[1W Return vs Nifty])</f>
        <v>-1.1199073293187938</v>
      </c>
      <c r="O258">
        <v>525.09</v>
      </c>
      <c r="P258">
        <v>543.26526268340103</v>
      </c>
      <c r="Q258">
        <v>493.047694537989</v>
      </c>
      <c r="R258">
        <v>20.306669471726501</v>
      </c>
      <c r="S258" s="1">
        <f>(Table2[[#This Row],[Close Price]]-Table2[[#This Row],[20D EMA]])/Table2[[#This Row],[20D EMA]]</f>
        <v>-0.10148736407092121</v>
      </c>
      <c r="T258" s="1">
        <f>(Table2[[#This Row],[Close Price]]-Table2[[#This Row],[50D EMA]])/Table2[[#This Row],[50D EMA]]</f>
        <v>-0.13154763904911931</v>
      </c>
      <c r="U258" s="1">
        <f>(Table2[[#This Row],[Close Price]]-Table2[[#This Row],[200D EMA]])/Table2[[#This Row],[200D EMA]]</f>
        <v>-4.3094602760285032E-2</v>
      </c>
      <c r="V258">
        <v>0.82054487342969196</v>
      </c>
      <c r="W258">
        <v>470.1</v>
      </c>
      <c r="X258">
        <v>492.6</v>
      </c>
      <c r="Y258">
        <v>470.1</v>
      </c>
      <c r="Z258">
        <v>492.6</v>
      </c>
      <c r="AA258">
        <v>470.1</v>
      </c>
      <c r="AB258">
        <v>547.9</v>
      </c>
      <c r="AC258" s="1">
        <f>(Table2[[#This Row],[Close Price]]/Table2[[#This Row],[Day Low]])-1</f>
        <v>3.6162518613060968E-3</v>
      </c>
      <c r="AD258" s="1">
        <f>(Table2[[#This Row],[Day High]]/Table2[[#This Row],[Close Price]])-1</f>
        <v>4.4086477320898654E-2</v>
      </c>
      <c r="AE258" s="1">
        <f>(Table2[[#This Row],[Close Price]]/Table2[[#This Row],[Current Week Low]])-1</f>
        <v>3.6162518613060968E-3</v>
      </c>
      <c r="AF258" s="1">
        <f>(Table2[[#This Row],[Current Week High]]/Table2[[#This Row],[Close Price]])-1</f>
        <v>4.4086477320898654E-2</v>
      </c>
      <c r="AG258" s="1">
        <f>(Table2[[#This Row],[Close Price]]/Table2[[#This Row],[Current Month Low]])-1</f>
        <v>3.6162518613060968E-3</v>
      </c>
      <c r="AH258" s="1">
        <f>(Table2[[#This Row],[Current Month High]]/Table2[[#This Row],[Close Price]])-1</f>
        <v>0.16129715981348025</v>
      </c>
      <c r="AI258">
        <v>30.669775328528999</v>
      </c>
      <c r="AJ258">
        <v>32.863981976907901</v>
      </c>
      <c r="AK258" t="str">
        <f>IF(AND(Table2[[#This Row],[20D EMA]]&gt;Table2[[#This Row],[50D EMA]],Table2[[#This Row],[50D EMA]]&gt;Table2[[#This Row],[200D EMA]]),"Uptrend","Downtrend/NoTrend")</f>
        <v>Downtrend/NoTrend</v>
      </c>
      <c r="AL258">
        <v>-0.1</v>
      </c>
      <c r="AM258" t="s">
        <v>3147</v>
      </c>
      <c r="AN258">
        <v>-9.01</v>
      </c>
      <c r="AO258" t="s">
        <v>3147</v>
      </c>
      <c r="AP258">
        <v>9.3856782810135E-2</v>
      </c>
      <c r="AQ258">
        <f>(Table2[[#This Row],[Sharpe Ratio]]-AVERAGE(Table2[Sharpe Ratio]))/_xlfn.STDEV.P(Table2[Sharpe Ratio])</f>
        <v>0.44025079037891179</v>
      </c>
      <c r="AR2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8">
        <f>_xlfn.RANK.AVG(Table2[[#This Row],[1Y Return vs Nifty Z-Score]],Table2[1Y Return vs Nifty Z-Score])</f>
        <v>406</v>
      </c>
      <c r="AT258">
        <f>_xlfn.RANK.AVG(Table2[[#This Row],[6M Return vs Nifty Z-Score]],Table2[6M Return vs Nifty Z-Score])</f>
        <v>228</v>
      </c>
      <c r="AU258">
        <f>_xlfn.RANK.AVG(Table2[[#This Row],[Sharpe Ratio Z-Score]],Table2[Sharpe Ratio Z-Score])</f>
        <v>235</v>
      </c>
      <c r="AV258">
        <f>(Table2[[#This Row],[Rank 1Y]]+Table2[[#This Row],[Rank 6M]]+Table2[[#This Row],[Rank Sharpe]])/3</f>
        <v>289.66666666666669</v>
      </c>
    </row>
    <row r="259" spans="1:48" x14ac:dyDescent="0.3">
      <c r="A259" t="s">
        <v>969</v>
      </c>
      <c r="B259" t="s">
        <v>970</v>
      </c>
      <c r="C259" t="s">
        <v>3113</v>
      </c>
      <c r="D259" t="s">
        <v>971</v>
      </c>
      <c r="E259">
        <v>14420.9567745</v>
      </c>
      <c r="F259">
        <v>1211.75</v>
      </c>
      <c r="G259">
        <v>27.422223838464099</v>
      </c>
      <c r="H259">
        <f>(Table2[[#This Row],[1Y Return vs Nifty]]-AVERAGE(Table2[1Y Return vs Nifty]))/_xlfn.STDEV.P(Table2[1Y Return vs Nifty])</f>
        <v>0.2617813635066284</v>
      </c>
      <c r="I259">
        <v>-4.4185980341468696</v>
      </c>
      <c r="J259">
        <f>(Table2[[#This Row],[1M Return vs Nifty]]-AVERAGE(Table2[1M Return vs Nifty]))/_xlfn.STDEV.P(Table2[1M Return vs Nifty])</f>
        <v>-0.3168872299029008</v>
      </c>
      <c r="K259">
        <v>-20.221461625706802</v>
      </c>
      <c r="L259">
        <f>(Table2[[#This Row],[6M Return vs Nifty]]-AVERAGE(Table2[6M Return vs Nifty]))/_xlfn.STDEV.P(Table2[6M Return vs Nifty])</f>
        <v>-0.79739334304555198</v>
      </c>
      <c r="M259">
        <v>-5.7353846891949596</v>
      </c>
      <c r="N259">
        <f>(Table2[[#This Row],[1W Return vs Nifty]]-AVERAGE(Table2[1W Return vs Nifty]))/_xlfn.STDEV.P(Table2[1W Return vs Nifty])</f>
        <v>-1.0795438867033651</v>
      </c>
      <c r="O259">
        <v>1293.78</v>
      </c>
      <c r="P259">
        <v>1315.4297381408601</v>
      </c>
      <c r="Q259">
        <v>1261.73105818976</v>
      </c>
      <c r="R259">
        <v>33.093910627167503</v>
      </c>
      <c r="S259" s="1">
        <f>(Table2[[#This Row],[Close Price]]-Table2[[#This Row],[20D EMA]])/Table2[[#This Row],[20D EMA]]</f>
        <v>-6.3403360695017674E-2</v>
      </c>
      <c r="T259" s="1">
        <f>(Table2[[#This Row],[Close Price]]-Table2[[#This Row],[50D EMA]])/Table2[[#This Row],[50D EMA]]</f>
        <v>-7.8818149791408887E-2</v>
      </c>
      <c r="U259" s="1">
        <f>(Table2[[#This Row],[Close Price]]-Table2[[#This Row],[200D EMA]])/Table2[[#This Row],[200D EMA]]</f>
        <v>-3.9613083838539405E-2</v>
      </c>
      <c r="V259">
        <v>0.72033891481854495</v>
      </c>
      <c r="W259">
        <v>1197.6500000000001</v>
      </c>
      <c r="X259">
        <v>1251.95</v>
      </c>
      <c r="Y259">
        <v>1197.6500000000001</v>
      </c>
      <c r="Z259">
        <v>1251.95</v>
      </c>
      <c r="AA259">
        <v>1197.6500000000001</v>
      </c>
      <c r="AB259">
        <v>1406</v>
      </c>
      <c r="AC259" s="1">
        <f>(Table2[[#This Row],[Close Price]]/Table2[[#This Row],[Day Low]])-1</f>
        <v>1.1773055567152246E-2</v>
      </c>
      <c r="AD259" s="1">
        <f>(Table2[[#This Row],[Day High]]/Table2[[#This Row],[Close Price]])-1</f>
        <v>3.3175159892717243E-2</v>
      </c>
      <c r="AE259" s="1">
        <f>(Table2[[#This Row],[Close Price]]/Table2[[#This Row],[Current Week Low]])-1</f>
        <v>1.1773055567152246E-2</v>
      </c>
      <c r="AF259" s="1">
        <f>(Table2[[#This Row],[Current Week High]]/Table2[[#This Row],[Close Price]])-1</f>
        <v>3.3175159892717243E-2</v>
      </c>
      <c r="AG259" s="1">
        <f>(Table2[[#This Row],[Close Price]]/Table2[[#This Row],[Current Month Low]])-1</f>
        <v>1.1773055567152246E-2</v>
      </c>
      <c r="AH259" s="1">
        <f>(Table2[[#This Row],[Current Month High]]/Table2[[#This Row],[Close Price]])-1</f>
        <v>0.16030534351145032</v>
      </c>
      <c r="AI259">
        <v>39.880338353620701</v>
      </c>
      <c r="AJ259">
        <v>55.352564102564102</v>
      </c>
      <c r="AK259" t="str">
        <f>IF(AND(Table2[[#This Row],[20D EMA]]&gt;Table2[[#This Row],[50D EMA]],Table2[[#This Row],[50D EMA]]&gt;Table2[[#This Row],[200D EMA]]),"Uptrend","Downtrend/NoTrend")</f>
        <v>Downtrend/NoTrend</v>
      </c>
      <c r="AL259">
        <v>7.0000000000000007E-2</v>
      </c>
      <c r="AM259" t="s">
        <v>3148</v>
      </c>
      <c r="AN259">
        <v>-7.13</v>
      </c>
      <c r="AO259" t="s">
        <v>3147</v>
      </c>
      <c r="AP259">
        <v>0.191475548600017</v>
      </c>
      <c r="AQ259">
        <f>(Table2[[#This Row],[Sharpe Ratio]]-AVERAGE(Table2[Sharpe Ratio]))/_xlfn.STDEV.P(Table2[Sharpe Ratio])</f>
        <v>1.5821805609192814</v>
      </c>
      <c r="AR2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9">
        <f>_xlfn.RANK.AVG(Table2[[#This Row],[1Y Return vs Nifty Z-Score]],Table2[1Y Return vs Nifty Z-Score])</f>
        <v>228</v>
      </c>
      <c r="AT259">
        <f>_xlfn.RANK.AVG(Table2[[#This Row],[6M Return vs Nifty Z-Score]],Table2[6M Return vs Nifty Z-Score])</f>
        <v>605</v>
      </c>
      <c r="AU259">
        <f>_xlfn.RANK.AVG(Table2[[#This Row],[Sharpe Ratio Z-Score]],Table2[Sharpe Ratio Z-Score])</f>
        <v>38</v>
      </c>
      <c r="AV259">
        <f>(Table2[[#This Row],[Rank 1Y]]+Table2[[#This Row],[Rank 6M]]+Table2[[#This Row],[Rank Sharpe]])/3</f>
        <v>290.33333333333331</v>
      </c>
    </row>
    <row r="260" spans="1:48" x14ac:dyDescent="0.3">
      <c r="A260" t="s">
        <v>1448</v>
      </c>
      <c r="B260" t="s">
        <v>1449</v>
      </c>
      <c r="C260" t="s">
        <v>3113</v>
      </c>
      <c r="D260" t="s">
        <v>1067</v>
      </c>
      <c r="E260">
        <v>7041.5965183199996</v>
      </c>
      <c r="F260">
        <v>741.65</v>
      </c>
      <c r="G260">
        <v>14.597562451786301</v>
      </c>
      <c r="H260">
        <f>(Table2[[#This Row],[1Y Return vs Nifty]]-AVERAGE(Table2[1Y Return vs Nifty]))/_xlfn.STDEV.P(Table2[1Y Return vs Nifty])</f>
        <v>-4.1823093782404489E-3</v>
      </c>
      <c r="I260">
        <v>-0.11244347344767</v>
      </c>
      <c r="J260">
        <f>(Table2[[#This Row],[1M Return vs Nifty]]-AVERAGE(Table2[1M Return vs Nifty]))/_xlfn.STDEV.P(Table2[1M Return vs Nifty])</f>
        <v>0.17076514880079247</v>
      </c>
      <c r="K260">
        <v>-5.4254055868722002</v>
      </c>
      <c r="L260">
        <f>(Table2[[#This Row],[6M Return vs Nifty]]-AVERAGE(Table2[6M Return vs Nifty]))/_xlfn.STDEV.P(Table2[6M Return vs Nifty])</f>
        <v>-0.27166377078331866</v>
      </c>
      <c r="M260">
        <v>0.15647955365336799</v>
      </c>
      <c r="N260">
        <f>(Table2[[#This Row],[1W Return vs Nifty]]-AVERAGE(Table2[1W Return vs Nifty]))/_xlfn.STDEV.P(Table2[1W Return vs Nifty])</f>
        <v>0.32528183998356147</v>
      </c>
      <c r="O260">
        <v>777.62</v>
      </c>
      <c r="P260">
        <v>809.56347400505899</v>
      </c>
      <c r="Q260">
        <v>766.06284790744496</v>
      </c>
      <c r="R260">
        <v>38.1579049469374</v>
      </c>
      <c r="S260" s="1">
        <f>(Table2[[#This Row],[Close Price]]-Table2[[#This Row],[20D EMA]])/Table2[[#This Row],[20D EMA]]</f>
        <v>-4.6256526323911459E-2</v>
      </c>
      <c r="T260" s="1">
        <f>(Table2[[#This Row],[Close Price]]-Table2[[#This Row],[50D EMA]])/Table2[[#This Row],[50D EMA]]</f>
        <v>-8.3889004612669349E-2</v>
      </c>
      <c r="U260" s="1">
        <f>(Table2[[#This Row],[Close Price]]-Table2[[#This Row],[200D EMA]])/Table2[[#This Row],[200D EMA]]</f>
        <v>-3.1867943960642929E-2</v>
      </c>
      <c r="V260">
        <v>0.73935888419139395</v>
      </c>
      <c r="W260">
        <v>736.6</v>
      </c>
      <c r="X260">
        <v>760</v>
      </c>
      <c r="Y260">
        <v>736.6</v>
      </c>
      <c r="Z260">
        <v>760</v>
      </c>
      <c r="AA260">
        <v>733.15</v>
      </c>
      <c r="AB260">
        <v>823</v>
      </c>
      <c r="AC260" s="1">
        <f>(Table2[[#This Row],[Close Price]]/Table2[[#This Row],[Day Low]])-1</f>
        <v>6.8558240564755568E-3</v>
      </c>
      <c r="AD260" s="1">
        <f>(Table2[[#This Row],[Day High]]/Table2[[#This Row],[Close Price]])-1</f>
        <v>2.4742129036607663E-2</v>
      </c>
      <c r="AE260" s="1">
        <f>(Table2[[#This Row],[Close Price]]/Table2[[#This Row],[Current Week Low]])-1</f>
        <v>6.8558240564755568E-3</v>
      </c>
      <c r="AF260" s="1">
        <f>(Table2[[#This Row],[Current Week High]]/Table2[[#This Row],[Close Price]])-1</f>
        <v>2.4742129036607663E-2</v>
      </c>
      <c r="AG260" s="1">
        <f>(Table2[[#This Row],[Close Price]]/Table2[[#This Row],[Current Month Low]])-1</f>
        <v>1.1593807542794821E-2</v>
      </c>
      <c r="AH260" s="1">
        <f>(Table2[[#This Row],[Current Month High]]/Table2[[#This Row],[Close Price]])-1</f>
        <v>0.10968785815411586</v>
      </c>
      <c r="AI260">
        <v>42.789725611811498</v>
      </c>
      <c r="AJ260">
        <v>45.393060184277502</v>
      </c>
      <c r="AK260" t="str">
        <f>IF(AND(Table2[[#This Row],[20D EMA]]&gt;Table2[[#This Row],[50D EMA]],Table2[[#This Row],[50D EMA]]&gt;Table2[[#This Row],[200D EMA]]),"Uptrend","Downtrend/NoTrend")</f>
        <v>Downtrend/NoTrend</v>
      </c>
      <c r="AL260">
        <v>0</v>
      </c>
      <c r="AM260">
        <v>0</v>
      </c>
      <c r="AN260">
        <v>-4.5199999999999996</v>
      </c>
      <c r="AO260" t="s">
        <v>3147</v>
      </c>
      <c r="AP260">
        <v>0.11790802237604101</v>
      </c>
      <c r="AQ260">
        <f>(Table2[[#This Row],[Sharpe Ratio]]-AVERAGE(Table2[Sharpe Ratio]))/_xlfn.STDEV.P(Table2[Sharpe Ratio])</f>
        <v>0.72159860559123212</v>
      </c>
      <c r="AR2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0">
        <f>_xlfn.RANK.AVG(Table2[[#This Row],[1Y Return vs Nifty Z-Score]],Table2[1Y Return vs Nifty Z-Score])</f>
        <v>307</v>
      </c>
      <c r="AT260">
        <f>_xlfn.RANK.AVG(Table2[[#This Row],[6M Return vs Nifty Z-Score]],Table2[6M Return vs Nifty Z-Score])</f>
        <v>401</v>
      </c>
      <c r="AU260">
        <f>_xlfn.RANK.AVG(Table2[[#This Row],[Sharpe Ratio Z-Score]],Table2[Sharpe Ratio Z-Score])</f>
        <v>164</v>
      </c>
      <c r="AV260">
        <f>(Table2[[#This Row],[Rank 1Y]]+Table2[[#This Row],[Rank 6M]]+Table2[[#This Row],[Rank Sharpe]])/3</f>
        <v>290.66666666666669</v>
      </c>
    </row>
    <row r="261" spans="1:48" x14ac:dyDescent="0.3">
      <c r="A261" t="s">
        <v>1902</v>
      </c>
      <c r="B261" t="s">
        <v>1903</v>
      </c>
      <c r="C261" t="s">
        <v>3102</v>
      </c>
      <c r="D261" t="s">
        <v>506</v>
      </c>
      <c r="E261">
        <v>3716.0176658</v>
      </c>
      <c r="F261">
        <v>63.8</v>
      </c>
      <c r="G261">
        <v>40.659660876474099</v>
      </c>
      <c r="H261">
        <f>(Table2[[#This Row],[1Y Return vs Nifty]]-AVERAGE(Table2[1Y Return vs Nifty]))/_xlfn.STDEV.P(Table2[1Y Return vs Nifty])</f>
        <v>0.53630536597803902</v>
      </c>
      <c r="I261">
        <v>2.37318670726994</v>
      </c>
      <c r="J261">
        <f>(Table2[[#This Row],[1M Return vs Nifty]]-AVERAGE(Table2[1M Return vs Nifty]))/_xlfn.STDEV.P(Table2[1M Return vs Nifty])</f>
        <v>0.45225143850977551</v>
      </c>
      <c r="K261">
        <v>30.4255090133145</v>
      </c>
      <c r="L261">
        <f>(Table2[[#This Row],[6M Return vs Nifty]]-AVERAGE(Table2[6M Return vs Nifty]))/_xlfn.STDEV.P(Table2[6M Return vs Nifty])</f>
        <v>1.0021814990978402</v>
      </c>
      <c r="M261">
        <v>-5.1376904345232601</v>
      </c>
      <c r="N261">
        <f>(Table2[[#This Row],[1W Return vs Nifty]]-AVERAGE(Table2[1W Return vs Nifty]))/_xlfn.STDEV.P(Table2[1W Return vs Nifty])</f>
        <v>-0.93703275083071413</v>
      </c>
      <c r="O261">
        <v>62.82</v>
      </c>
      <c r="P261">
        <v>59.621004464797998</v>
      </c>
      <c r="Q261">
        <v>52.150665050688502</v>
      </c>
      <c r="R261">
        <v>50.344805545089002</v>
      </c>
      <c r="S261" s="1">
        <f>(Table2[[#This Row],[Close Price]]-Table2[[#This Row],[20D EMA]])/Table2[[#This Row],[20D EMA]]</f>
        <v>1.5600127347978301E-2</v>
      </c>
      <c r="T261" s="1">
        <f>(Table2[[#This Row],[Close Price]]-Table2[[#This Row],[50D EMA]])/Table2[[#This Row],[50D EMA]]</f>
        <v>7.009267241831528E-2</v>
      </c>
      <c r="U261" s="1">
        <f>(Table2[[#This Row],[Close Price]]-Table2[[#This Row],[200D EMA]])/Table2[[#This Row],[200D EMA]]</f>
        <v>0.2233784542917866</v>
      </c>
      <c r="V261">
        <v>1.15145538194193</v>
      </c>
      <c r="W261">
        <v>62.32</v>
      </c>
      <c r="X261">
        <v>66.7</v>
      </c>
      <c r="Y261">
        <v>62.32</v>
      </c>
      <c r="Z261">
        <v>66.7</v>
      </c>
      <c r="AA261">
        <v>57.5</v>
      </c>
      <c r="AB261">
        <v>71.900000000000006</v>
      </c>
      <c r="AC261" s="1">
        <f>(Table2[[#This Row],[Close Price]]/Table2[[#This Row],[Day Low]])-1</f>
        <v>2.3748395378690557E-2</v>
      </c>
      <c r="AD261" s="1">
        <f>(Table2[[#This Row],[Day High]]/Table2[[#This Row],[Close Price]])-1</f>
        <v>4.5454545454545636E-2</v>
      </c>
      <c r="AE261" s="1">
        <f>(Table2[[#This Row],[Close Price]]/Table2[[#This Row],[Current Week Low]])-1</f>
        <v>2.3748395378690557E-2</v>
      </c>
      <c r="AF261" s="1">
        <f>(Table2[[#This Row],[Current Week High]]/Table2[[#This Row],[Close Price]])-1</f>
        <v>4.5454545454545636E-2</v>
      </c>
      <c r="AG261" s="1">
        <f>(Table2[[#This Row],[Close Price]]/Table2[[#This Row],[Current Month Low]])-1</f>
        <v>0.1095652173913042</v>
      </c>
      <c r="AH261" s="1">
        <f>(Table2[[#This Row],[Current Month High]]/Table2[[#This Row],[Close Price]])-1</f>
        <v>0.12695924764890298</v>
      </c>
      <c r="AI261">
        <v>12.695924764890201</v>
      </c>
      <c r="AJ261">
        <v>91.879699248120204</v>
      </c>
      <c r="AK261" t="str">
        <f>IF(AND(Table2[[#This Row],[20D EMA]]&gt;Table2[[#This Row],[50D EMA]],Table2[[#This Row],[50D EMA]]&gt;Table2[[#This Row],[200D EMA]]),"Uptrend","Downtrend/NoTrend")</f>
        <v>Uptrend</v>
      </c>
      <c r="AL261">
        <v>0.12</v>
      </c>
      <c r="AM261" t="s">
        <v>3148</v>
      </c>
      <c r="AN261">
        <v>10.57</v>
      </c>
      <c r="AO261" t="s">
        <v>3148</v>
      </c>
      <c r="AP261">
        <v>-2.9572881598809001E-2</v>
      </c>
      <c r="AQ261">
        <f>(Table2[[#This Row],[Sharpe Ratio]]-AVERAGE(Table2[Sharpe Ratio]))/_xlfn.STDEV.P(Table2[Sharpe Ratio])</f>
        <v>-1.0036110246717067</v>
      </c>
      <c r="AR2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5.0094528083233891E-2</v>
      </c>
      <c r="AS261">
        <f>_xlfn.RANK.AVG(Table2[[#This Row],[1Y Return vs Nifty Z-Score]],Table2[1Y Return vs Nifty Z-Score])</f>
        <v>160</v>
      </c>
      <c r="AT261">
        <f>_xlfn.RANK.AVG(Table2[[#This Row],[6M Return vs Nifty Z-Score]],Table2[6M Return vs Nifty Z-Score])</f>
        <v>94</v>
      </c>
      <c r="AU261">
        <f>_xlfn.RANK.AVG(Table2[[#This Row],[Sharpe Ratio Z-Score]],Table2[Sharpe Ratio Z-Score])</f>
        <v>618</v>
      </c>
      <c r="AV261">
        <f>(Table2[[#This Row],[Rank 1Y]]+Table2[[#This Row],[Rank 6M]]+Table2[[#This Row],[Rank Sharpe]])/3</f>
        <v>290.66666666666669</v>
      </c>
    </row>
    <row r="262" spans="1:48" x14ac:dyDescent="0.3">
      <c r="A262" t="s">
        <v>844</v>
      </c>
      <c r="B262" t="s">
        <v>845</v>
      </c>
      <c r="C262" t="s">
        <v>3111</v>
      </c>
      <c r="D262" t="s">
        <v>239</v>
      </c>
      <c r="E262">
        <v>17262.603971839999</v>
      </c>
      <c r="F262">
        <v>396.8</v>
      </c>
      <c r="G262">
        <v>20.429508741939099</v>
      </c>
      <c r="H262">
        <f>(Table2[[#This Row],[1Y Return vs Nifty]]-AVERAGE(Table2[1Y Return vs Nifty]))/_xlfn.STDEV.P(Table2[1Y Return vs Nifty])</f>
        <v>0.11676325079129232</v>
      </c>
      <c r="I262">
        <v>-1.1362242888928</v>
      </c>
      <c r="J262">
        <f>(Table2[[#This Row],[1M Return vs Nifty]]-AVERAGE(Table2[1M Return vs Nifty]))/_xlfn.STDEV.P(Table2[1M Return vs Nifty])</f>
        <v>5.482663733176607E-2</v>
      </c>
      <c r="K262">
        <v>6.0638714687603903</v>
      </c>
      <c r="L262">
        <f>(Table2[[#This Row],[6M Return vs Nifty]]-AVERAGE(Table2[6M Return vs Nifty]))/_xlfn.STDEV.P(Table2[6M Return vs Nifty])</f>
        <v>0.13657020022938979</v>
      </c>
      <c r="M262">
        <v>-2.56326190534761</v>
      </c>
      <c r="N262">
        <f>(Table2[[#This Row],[1W Return vs Nifty]]-AVERAGE(Table2[1W Return vs Nifty]))/_xlfn.STDEV.P(Table2[1W Return vs Nifty])</f>
        <v>-0.32319928823987565</v>
      </c>
      <c r="O262">
        <v>425.29</v>
      </c>
      <c r="P262">
        <v>435.63959453587</v>
      </c>
      <c r="Q262">
        <v>404.35422905393602</v>
      </c>
      <c r="R262">
        <v>22.877526907257302</v>
      </c>
      <c r="S262" s="1">
        <f>(Table2[[#This Row],[Close Price]]-Table2[[#This Row],[20D EMA]])/Table2[[#This Row],[20D EMA]]</f>
        <v>-6.6989583578264261E-2</v>
      </c>
      <c r="T262" s="1">
        <f>(Table2[[#This Row],[Close Price]]-Table2[[#This Row],[50D EMA]])/Table2[[#This Row],[50D EMA]]</f>
        <v>-8.9155336252779452E-2</v>
      </c>
      <c r="U262" s="1">
        <f>(Table2[[#This Row],[Close Price]]-Table2[[#This Row],[200D EMA]])/Table2[[#This Row],[200D EMA]]</f>
        <v>-1.8682206123107885E-2</v>
      </c>
      <c r="V262">
        <v>0.65363388412225198</v>
      </c>
      <c r="W262">
        <v>394.4</v>
      </c>
      <c r="X262">
        <v>405.45</v>
      </c>
      <c r="Y262">
        <v>394.4</v>
      </c>
      <c r="Z262">
        <v>405.45</v>
      </c>
      <c r="AA262">
        <v>394.4</v>
      </c>
      <c r="AB262">
        <v>454.55</v>
      </c>
      <c r="AC262" s="1">
        <f>(Table2[[#This Row],[Close Price]]/Table2[[#This Row],[Day Low]])-1</f>
        <v>6.0851926977687487E-3</v>
      </c>
      <c r="AD262" s="1">
        <f>(Table2[[#This Row],[Day High]]/Table2[[#This Row],[Close Price]])-1</f>
        <v>2.1799395161290258E-2</v>
      </c>
      <c r="AE262" s="1">
        <f>(Table2[[#This Row],[Close Price]]/Table2[[#This Row],[Current Week Low]])-1</f>
        <v>6.0851926977687487E-3</v>
      </c>
      <c r="AF262" s="1">
        <f>(Table2[[#This Row],[Current Week High]]/Table2[[#This Row],[Close Price]])-1</f>
        <v>2.1799395161290258E-2</v>
      </c>
      <c r="AG262" s="1">
        <f>(Table2[[#This Row],[Close Price]]/Table2[[#This Row],[Current Month Low]])-1</f>
        <v>6.0851926977687487E-3</v>
      </c>
      <c r="AH262" s="1">
        <f>(Table2[[#This Row],[Current Month High]]/Table2[[#This Row],[Close Price]])-1</f>
        <v>0.145539314516129</v>
      </c>
      <c r="AI262">
        <v>45.526713709677402</v>
      </c>
      <c r="AJ262">
        <v>40.038821245808997</v>
      </c>
      <c r="AK262" t="str">
        <f>IF(AND(Table2[[#This Row],[20D EMA]]&gt;Table2[[#This Row],[50D EMA]],Table2[[#This Row],[50D EMA]]&gt;Table2[[#This Row],[200D EMA]]),"Uptrend","Downtrend/NoTrend")</f>
        <v>Downtrend/NoTrend</v>
      </c>
      <c r="AL262">
        <v>-0.04</v>
      </c>
      <c r="AM262" t="s">
        <v>3147</v>
      </c>
      <c r="AN262">
        <v>-6.2</v>
      </c>
      <c r="AO262" t="s">
        <v>3147</v>
      </c>
      <c r="AP262">
        <v>5.6713776956838997E-2</v>
      </c>
      <c r="AQ262">
        <f>(Table2[[#This Row],[Sharpe Ratio]]-AVERAGE(Table2[Sharpe Ratio]))/_xlfn.STDEV.P(Table2[Sharpe Ratio])</f>
        <v>5.7574446780576374E-3</v>
      </c>
      <c r="AR2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2">
        <f>_xlfn.RANK.AVG(Table2[[#This Row],[1Y Return vs Nifty Z-Score]],Table2[1Y Return vs Nifty Z-Score])</f>
        <v>271</v>
      </c>
      <c r="AT262">
        <f>_xlfn.RANK.AVG(Table2[[#This Row],[6M Return vs Nifty Z-Score]],Table2[6M Return vs Nifty Z-Score])</f>
        <v>262</v>
      </c>
      <c r="AU262">
        <f>_xlfn.RANK.AVG(Table2[[#This Row],[Sharpe Ratio Z-Score]],Table2[Sharpe Ratio Z-Score])</f>
        <v>350</v>
      </c>
      <c r="AV262">
        <f>(Table2[[#This Row],[Rank 1Y]]+Table2[[#This Row],[Rank 6M]]+Table2[[#This Row],[Rank Sharpe]])/3</f>
        <v>294.33333333333331</v>
      </c>
    </row>
    <row r="263" spans="1:48" x14ac:dyDescent="0.3">
      <c r="A263" t="s">
        <v>1865</v>
      </c>
      <c r="B263" t="s">
        <v>1866</v>
      </c>
      <c r="C263" t="s">
        <v>3113</v>
      </c>
      <c r="D263" t="s">
        <v>91</v>
      </c>
      <c r="E263">
        <v>3857.5140187749998</v>
      </c>
      <c r="F263">
        <v>957.35</v>
      </c>
      <c r="G263">
        <v>19.2108298443775</v>
      </c>
      <c r="H263">
        <f>(Table2[[#This Row],[1Y Return vs Nifty]]-AVERAGE(Table2[1Y Return vs Nifty]))/_xlfn.STDEV.P(Table2[1Y Return vs Nifty])</f>
        <v>9.1489732380937674E-2</v>
      </c>
      <c r="I263">
        <v>-1.5150535751302701</v>
      </c>
      <c r="J263">
        <f>(Table2[[#This Row],[1M Return vs Nifty]]-AVERAGE(Table2[1M Return vs Nifty]))/_xlfn.STDEV.P(Table2[1M Return vs Nifty])</f>
        <v>1.1925947179499824E-2</v>
      </c>
      <c r="K263">
        <v>22.3236802531077</v>
      </c>
      <c r="L263">
        <f>(Table2[[#This Row],[6M Return vs Nifty]]-AVERAGE(Table2[6M Return vs Nifty]))/_xlfn.STDEV.P(Table2[6M Return vs Nifty])</f>
        <v>0.71430945012303326</v>
      </c>
      <c r="M263">
        <v>-0.54134574972280602</v>
      </c>
      <c r="N263">
        <f>(Table2[[#This Row],[1W Return vs Nifty]]-AVERAGE(Table2[1W Return vs Nifty]))/_xlfn.STDEV.P(Table2[1W Return vs Nifty])</f>
        <v>0.15889597321721566</v>
      </c>
      <c r="O263">
        <v>1010.79</v>
      </c>
      <c r="P263">
        <v>1061.73594073809</v>
      </c>
      <c r="Q263">
        <v>1012.5371028974</v>
      </c>
      <c r="R263">
        <v>38.964380406871697</v>
      </c>
      <c r="S263" s="1">
        <f>(Table2[[#This Row],[Close Price]]-Table2[[#This Row],[20D EMA]])/Table2[[#This Row],[20D EMA]]</f>
        <v>-5.2869537688342724E-2</v>
      </c>
      <c r="T263" s="1">
        <f>(Table2[[#This Row],[Close Price]]-Table2[[#This Row],[50D EMA]])/Table2[[#This Row],[50D EMA]]</f>
        <v>-9.8316291963822661E-2</v>
      </c>
      <c r="U263" s="1">
        <f>(Table2[[#This Row],[Close Price]]-Table2[[#This Row],[200D EMA]])/Table2[[#This Row],[200D EMA]]</f>
        <v>-5.4503783357153758E-2</v>
      </c>
      <c r="V263">
        <v>1.1461224107511601</v>
      </c>
      <c r="W263">
        <v>938.35</v>
      </c>
      <c r="X263">
        <v>988.25</v>
      </c>
      <c r="Y263">
        <v>938.35</v>
      </c>
      <c r="Z263">
        <v>988.25</v>
      </c>
      <c r="AA263">
        <v>925.05</v>
      </c>
      <c r="AB263">
        <v>1091</v>
      </c>
      <c r="AC263" s="1">
        <f>(Table2[[#This Row],[Close Price]]/Table2[[#This Row],[Day Low]])-1</f>
        <v>2.0248308200564891E-2</v>
      </c>
      <c r="AD263" s="1">
        <f>(Table2[[#This Row],[Day High]]/Table2[[#This Row],[Close Price]])-1</f>
        <v>3.2276596855904227E-2</v>
      </c>
      <c r="AE263" s="1">
        <f>(Table2[[#This Row],[Close Price]]/Table2[[#This Row],[Current Week Low]])-1</f>
        <v>2.0248308200564891E-2</v>
      </c>
      <c r="AF263" s="1">
        <f>(Table2[[#This Row],[Current Week High]]/Table2[[#This Row],[Close Price]])-1</f>
        <v>3.2276596855904227E-2</v>
      </c>
      <c r="AG263" s="1">
        <f>(Table2[[#This Row],[Close Price]]/Table2[[#This Row],[Current Month Low]])-1</f>
        <v>3.4917031511810137E-2</v>
      </c>
      <c r="AH263" s="1">
        <f>(Table2[[#This Row],[Current Month High]]/Table2[[#This Row],[Close Price]])-1</f>
        <v>0.13960411552723651</v>
      </c>
      <c r="AI263">
        <v>66.365488066015502</v>
      </c>
      <c r="AJ263">
        <v>56.942622950819597</v>
      </c>
      <c r="AK263" t="str">
        <f>IF(AND(Table2[[#This Row],[20D EMA]]&gt;Table2[[#This Row],[50D EMA]],Table2[[#This Row],[50D EMA]]&gt;Table2[[#This Row],[200D EMA]]),"Uptrend","Downtrend/NoTrend")</f>
        <v>Downtrend/NoTrend</v>
      </c>
      <c r="AL263">
        <v>0</v>
      </c>
      <c r="AM263">
        <v>0</v>
      </c>
      <c r="AN263">
        <v>-5.0199999999999996</v>
      </c>
      <c r="AO263" t="s">
        <v>3147</v>
      </c>
      <c r="AP263">
        <v>1.4237948476180999E-2</v>
      </c>
      <c r="AQ263">
        <f>(Table2[[#This Row],[Sharpe Ratio]]-AVERAGE(Table2[Sharpe Ratio]))/_xlfn.STDEV.P(Table2[Sharpe Ratio])</f>
        <v>-0.49111846517346069</v>
      </c>
      <c r="AR2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3">
        <f>_xlfn.RANK.AVG(Table2[[#This Row],[1Y Return vs Nifty Z-Score]],Table2[1Y Return vs Nifty Z-Score])</f>
        <v>276</v>
      </c>
      <c r="AT263">
        <f>_xlfn.RANK.AVG(Table2[[#This Row],[6M Return vs Nifty Z-Score]],Table2[6M Return vs Nifty Z-Score])</f>
        <v>137</v>
      </c>
      <c r="AU263">
        <f>_xlfn.RANK.AVG(Table2[[#This Row],[Sharpe Ratio Z-Score]],Table2[Sharpe Ratio Z-Score])</f>
        <v>472</v>
      </c>
      <c r="AV263">
        <f>(Table2[[#This Row],[Rank 1Y]]+Table2[[#This Row],[Rank 6M]]+Table2[[#This Row],[Rank Sharpe]])/3</f>
        <v>295</v>
      </c>
    </row>
    <row r="264" spans="1:48" x14ac:dyDescent="0.3">
      <c r="A264" t="s">
        <v>1093</v>
      </c>
      <c r="B264" t="s">
        <v>1094</v>
      </c>
      <c r="C264" t="s">
        <v>3111</v>
      </c>
      <c r="D264" t="s">
        <v>120</v>
      </c>
      <c r="E264">
        <v>11224.0673085</v>
      </c>
      <c r="F264">
        <v>812.15</v>
      </c>
      <c r="G264">
        <v>51.941099071998998</v>
      </c>
      <c r="H264">
        <f>(Table2[[#This Row],[1Y Return vs Nifty]]-AVERAGE(Table2[1Y Return vs Nifty]))/_xlfn.STDEV.P(Table2[1Y Return vs Nifty])</f>
        <v>0.77026497297571817</v>
      </c>
      <c r="I264">
        <v>-4.3889752000225997</v>
      </c>
      <c r="J264">
        <f>(Table2[[#This Row],[1M Return vs Nifty]]-AVERAGE(Table2[1M Return vs Nifty]))/_xlfn.STDEV.P(Table2[1M Return vs Nifty])</f>
        <v>-0.31353257894436676</v>
      </c>
      <c r="K264">
        <v>9.1240632291304298</v>
      </c>
      <c r="L264">
        <f>(Table2[[#This Row],[6M Return vs Nifty]]-AVERAGE(Table2[6M Return vs Nifty]))/_xlfn.STDEV.P(Table2[6M Return vs Nifty])</f>
        <v>0.2453041291221375</v>
      </c>
      <c r="M264">
        <v>-7.63317116344707</v>
      </c>
      <c r="N264">
        <f>(Table2[[#This Row],[1W Return vs Nifty]]-AVERAGE(Table2[1W Return vs Nifty]))/_xlfn.STDEV.P(Table2[1W Return vs Nifty])</f>
        <v>-1.532042307050365</v>
      </c>
      <c r="O264">
        <v>887.41</v>
      </c>
      <c r="P264">
        <v>845.51272319854104</v>
      </c>
      <c r="Q264">
        <v>718.97342032679705</v>
      </c>
      <c r="R264">
        <v>25.0237940229628</v>
      </c>
      <c r="S264" s="1">
        <f>(Table2[[#This Row],[Close Price]]-Table2[[#This Row],[20D EMA]])/Table2[[#This Row],[20D EMA]]</f>
        <v>-8.4808600308763693E-2</v>
      </c>
      <c r="T264" s="1">
        <f>(Table2[[#This Row],[Close Price]]-Table2[[#This Row],[50D EMA]])/Table2[[#This Row],[50D EMA]]</f>
        <v>-3.9458570265307427E-2</v>
      </c>
      <c r="U264" s="1">
        <f>(Table2[[#This Row],[Close Price]]-Table2[[#This Row],[200D EMA]])/Table2[[#This Row],[200D EMA]]</f>
        <v>0.12959669584287428</v>
      </c>
      <c r="V264">
        <v>0.71695557795161302</v>
      </c>
      <c r="W264">
        <v>806.35</v>
      </c>
      <c r="X264">
        <v>839.8</v>
      </c>
      <c r="Y264">
        <v>806.35</v>
      </c>
      <c r="Z264">
        <v>839.8</v>
      </c>
      <c r="AA264">
        <v>806.35</v>
      </c>
      <c r="AB264">
        <v>974.65</v>
      </c>
      <c r="AC264" s="1">
        <f>(Table2[[#This Row],[Close Price]]/Table2[[#This Row],[Day Low]])-1</f>
        <v>7.1929063061946241E-3</v>
      </c>
      <c r="AD264" s="1">
        <f>(Table2[[#This Row],[Day High]]/Table2[[#This Row],[Close Price]])-1</f>
        <v>3.4045434956596621E-2</v>
      </c>
      <c r="AE264" s="1">
        <f>(Table2[[#This Row],[Close Price]]/Table2[[#This Row],[Current Week Low]])-1</f>
        <v>7.1929063061946241E-3</v>
      </c>
      <c r="AF264" s="1">
        <f>(Table2[[#This Row],[Current Week High]]/Table2[[#This Row],[Close Price]])-1</f>
        <v>3.4045434956596621E-2</v>
      </c>
      <c r="AG264" s="1">
        <f>(Table2[[#This Row],[Close Price]]/Table2[[#This Row],[Current Month Low]])-1</f>
        <v>7.1929063061946241E-3</v>
      </c>
      <c r="AH264" s="1">
        <f>(Table2[[#This Row],[Current Month High]]/Table2[[#This Row],[Close Price]])-1</f>
        <v>0.2000861909745737</v>
      </c>
      <c r="AI264">
        <v>20.6673644031275</v>
      </c>
      <c r="AJ264">
        <v>85.825420432444702</v>
      </c>
      <c r="AK264" t="str">
        <f>IF(AND(Table2[[#This Row],[20D EMA]]&gt;Table2[[#This Row],[50D EMA]],Table2[[#This Row],[50D EMA]]&gt;Table2[[#This Row],[200D EMA]]),"Uptrend","Downtrend/NoTrend")</f>
        <v>Uptrend</v>
      </c>
      <c r="AL264">
        <v>0.31</v>
      </c>
      <c r="AM264" t="s">
        <v>3148</v>
      </c>
      <c r="AN264">
        <v>-8.89</v>
      </c>
      <c r="AO264" t="s">
        <v>3147</v>
      </c>
      <c r="AQ264">
        <f>(Table2[[#This Row],[Sharpe Ratio]]-AVERAGE(Table2[Sharpe Ratio]))/_xlfn.STDEV.P(Table2[Sharpe Ratio])</f>
        <v>-0.65767186404931655</v>
      </c>
      <c r="AR2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-1.4876776479461926</v>
      </c>
      <c r="AS264">
        <f>_xlfn.RANK.AVG(Table2[[#This Row],[1Y Return vs Nifty Z-Score]],Table2[1Y Return vs Nifty Z-Score])</f>
        <v>125</v>
      </c>
      <c r="AT264">
        <f>_xlfn.RANK.AVG(Table2[[#This Row],[6M Return vs Nifty Z-Score]],Table2[6M Return vs Nifty Z-Score])</f>
        <v>230</v>
      </c>
      <c r="AU264">
        <f>_xlfn.RANK.AVG(Table2[[#This Row],[Sharpe Ratio Z-Score]],Table2[Sharpe Ratio Z-Score])</f>
        <v>532</v>
      </c>
      <c r="AV264">
        <f>(Table2[[#This Row],[Rank 1Y]]+Table2[[#This Row],[Rank 6M]]+Table2[[#This Row],[Rank Sharpe]])/3</f>
        <v>295.66666666666669</v>
      </c>
    </row>
    <row r="265" spans="1:48" x14ac:dyDescent="0.3">
      <c r="A265" t="s">
        <v>1143</v>
      </c>
      <c r="B265" t="s">
        <v>1144</v>
      </c>
      <c r="C265" t="s">
        <v>3116</v>
      </c>
      <c r="D265" t="s">
        <v>481</v>
      </c>
      <c r="E265">
        <v>10373.06918762</v>
      </c>
      <c r="F265">
        <v>656.3</v>
      </c>
      <c r="G265">
        <v>33.8182156603972</v>
      </c>
      <c r="H265">
        <f>(Table2[[#This Row],[1Y Return vs Nifty]]-AVERAGE(Table2[1Y Return vs Nifty]))/_xlfn.STDEV.P(Table2[1Y Return vs Nifty])</f>
        <v>0.39442435698714312</v>
      </c>
      <c r="I265">
        <v>-7.18560081552691</v>
      </c>
      <c r="J265">
        <f>(Table2[[#This Row],[1M Return vs Nifty]]-AVERAGE(Table2[1M Return vs Nifty]))/_xlfn.STDEV.P(Table2[1M Return vs Nifty])</f>
        <v>-0.6302376842815326</v>
      </c>
      <c r="K265">
        <v>19.715410960900801</v>
      </c>
      <c r="L265">
        <f>(Table2[[#This Row],[6M Return vs Nifty]]-AVERAGE(Table2[6M Return vs Nifty]))/_xlfn.STDEV.P(Table2[6M Return vs Nifty])</f>
        <v>0.6216331115272884</v>
      </c>
      <c r="M265">
        <v>-4.0042189378981803</v>
      </c>
      <c r="N265">
        <f>(Table2[[#This Row],[1W Return vs Nifty]]-AVERAGE(Table2[1W Return vs Nifty]))/_xlfn.STDEV.P(Table2[1W Return vs Nifty])</f>
        <v>-0.66677365230208629</v>
      </c>
      <c r="O265">
        <v>701.82</v>
      </c>
      <c r="P265">
        <v>705.774827108669</v>
      </c>
      <c r="Q265">
        <v>613.83225810856402</v>
      </c>
      <c r="R265">
        <v>27.439885458914699</v>
      </c>
      <c r="S265" s="1">
        <f>(Table2[[#This Row],[Close Price]]-Table2[[#This Row],[20D EMA]])/Table2[[#This Row],[20D EMA]]</f>
        <v>-6.4859935596021906E-2</v>
      </c>
      <c r="T265" s="1">
        <f>(Table2[[#This Row],[Close Price]]-Table2[[#This Row],[50D EMA]])/Table2[[#This Row],[50D EMA]]</f>
        <v>-7.0100016617695757E-2</v>
      </c>
      <c r="U265" s="1">
        <f>(Table2[[#This Row],[Close Price]]-Table2[[#This Row],[200D EMA]])/Table2[[#This Row],[200D EMA]]</f>
        <v>6.918460431241294E-2</v>
      </c>
      <c r="V265">
        <v>0.20114513444629201</v>
      </c>
      <c r="W265">
        <v>642</v>
      </c>
      <c r="X265">
        <v>664.5</v>
      </c>
      <c r="Y265">
        <v>642</v>
      </c>
      <c r="Z265">
        <v>664.5</v>
      </c>
      <c r="AA265">
        <v>642</v>
      </c>
      <c r="AB265">
        <v>762.25</v>
      </c>
      <c r="AC265" s="1">
        <f>(Table2[[#This Row],[Close Price]]/Table2[[#This Row],[Day Low]])-1</f>
        <v>2.2274143302180693E-2</v>
      </c>
      <c r="AD265" s="1">
        <f>(Table2[[#This Row],[Day High]]/Table2[[#This Row],[Close Price]])-1</f>
        <v>1.2494286149626666E-2</v>
      </c>
      <c r="AE265" s="1">
        <f>(Table2[[#This Row],[Close Price]]/Table2[[#This Row],[Current Week Low]])-1</f>
        <v>2.2274143302180693E-2</v>
      </c>
      <c r="AF265" s="1">
        <f>(Table2[[#This Row],[Current Week High]]/Table2[[#This Row],[Close Price]])-1</f>
        <v>1.2494286149626666E-2</v>
      </c>
      <c r="AG265" s="1">
        <f>(Table2[[#This Row],[Close Price]]/Table2[[#This Row],[Current Month Low]])-1</f>
        <v>2.2274143302180693E-2</v>
      </c>
      <c r="AH265" s="1">
        <f>(Table2[[#This Row],[Current Month High]]/Table2[[#This Row],[Close Price]])-1</f>
        <v>0.1614353192137743</v>
      </c>
      <c r="AI265">
        <v>27.5331403321651</v>
      </c>
      <c r="AJ265">
        <v>58.1445783132529</v>
      </c>
      <c r="AK265" t="str">
        <f>IF(AND(Table2[[#This Row],[20D EMA]]&gt;Table2[[#This Row],[50D EMA]],Table2[[#This Row],[50D EMA]]&gt;Table2[[#This Row],[200D EMA]]),"Uptrend","Downtrend/NoTrend")</f>
        <v>Downtrend/NoTrend</v>
      </c>
      <c r="AL265">
        <v>0.15</v>
      </c>
      <c r="AM265" t="s">
        <v>3148</v>
      </c>
      <c r="AN265">
        <v>-7.3</v>
      </c>
      <c r="AO265" t="s">
        <v>3147</v>
      </c>
      <c r="AP265">
        <v>-2.3298297699000001E-4</v>
      </c>
      <c r="AQ265">
        <f>(Table2[[#This Row],[Sharpe Ratio]]-AVERAGE(Table2[Sharpe Ratio]))/_xlfn.STDEV.P(Table2[Sharpe Ratio])</f>
        <v>-0.66039726418423184</v>
      </c>
      <c r="AR2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5">
        <f>_xlfn.RANK.AVG(Table2[[#This Row],[1Y Return vs Nifty Z-Score]],Table2[1Y Return vs Nifty Z-Score])</f>
        <v>189</v>
      </c>
      <c r="AT265">
        <f>_xlfn.RANK.AVG(Table2[[#This Row],[6M Return vs Nifty Z-Score]],Table2[6M Return vs Nifty Z-Score])</f>
        <v>154</v>
      </c>
      <c r="AU265">
        <f>_xlfn.RANK.AVG(Table2[[#This Row],[Sharpe Ratio Z-Score]],Table2[Sharpe Ratio Z-Score])</f>
        <v>557</v>
      </c>
      <c r="AV265">
        <f>(Table2[[#This Row],[Rank 1Y]]+Table2[[#This Row],[Rank 6M]]+Table2[[#This Row],[Rank Sharpe]])/3</f>
        <v>300</v>
      </c>
    </row>
    <row r="266" spans="1:48" x14ac:dyDescent="0.3">
      <c r="A266" t="s">
        <v>1956</v>
      </c>
      <c r="B266" t="s">
        <v>1957</v>
      </c>
      <c r="C266" t="s">
        <v>3113</v>
      </c>
      <c r="D266" t="s">
        <v>114</v>
      </c>
      <c r="E266">
        <v>3462.5884620000002</v>
      </c>
      <c r="F266">
        <v>601.1</v>
      </c>
      <c r="G266">
        <v>-6.1285185804504101</v>
      </c>
      <c r="H266">
        <f>(Table2[[#This Row],[1Y Return vs Nifty]]-AVERAGE(Table2[1Y Return vs Nifty]))/_xlfn.STDEV.P(Table2[1Y Return vs Nifty])</f>
        <v>-0.4340092240731836</v>
      </c>
      <c r="I266">
        <v>-7.2470962839547797</v>
      </c>
      <c r="J266">
        <f>(Table2[[#This Row],[1M Return vs Nifty]]-AVERAGE(Table2[1M Return vs Nifty]))/_xlfn.STDEV.P(Table2[1M Return vs Nifty])</f>
        <v>-0.63720176581544752</v>
      </c>
      <c r="K266">
        <v>9.8535900465388302</v>
      </c>
      <c r="L266">
        <f>(Table2[[#This Row],[6M Return vs Nifty]]-AVERAGE(Table2[6M Return vs Nifty]))/_xlfn.STDEV.P(Table2[6M Return vs Nifty])</f>
        <v>0.27122548415508019</v>
      </c>
      <c r="M266">
        <v>0.101543318658464</v>
      </c>
      <c r="N266">
        <f>(Table2[[#This Row],[1W Return vs Nifty]]-AVERAGE(Table2[1W Return vs Nifty]))/_xlfn.STDEV.P(Table2[1W Return vs Nifty])</f>
        <v>0.31218312740853266</v>
      </c>
      <c r="O266">
        <v>627.59</v>
      </c>
      <c r="P266">
        <v>627.32905109356705</v>
      </c>
      <c r="Q266">
        <v>591.58512979393095</v>
      </c>
      <c r="R266">
        <v>37.182542457219697</v>
      </c>
      <c r="S266" s="1">
        <f>(Table2[[#This Row],[Close Price]]-Table2[[#This Row],[20D EMA]])/Table2[[#This Row],[20D EMA]]</f>
        <v>-4.2209085549482953E-2</v>
      </c>
      <c r="T266" s="1">
        <f>(Table2[[#This Row],[Close Price]]-Table2[[#This Row],[50D EMA]])/Table2[[#This Row],[50D EMA]]</f>
        <v>-4.1810675032256592E-2</v>
      </c>
      <c r="U266" s="1">
        <f>(Table2[[#This Row],[Close Price]]-Table2[[#This Row],[200D EMA]])/Table2[[#This Row],[200D EMA]]</f>
        <v>1.6083687244443461E-2</v>
      </c>
      <c r="V266">
        <v>0.67545800475523099</v>
      </c>
      <c r="W266">
        <v>589.95000000000005</v>
      </c>
      <c r="X266">
        <v>612.9</v>
      </c>
      <c r="Y266">
        <v>589.95000000000005</v>
      </c>
      <c r="Z266">
        <v>612.9</v>
      </c>
      <c r="AA266">
        <v>580</v>
      </c>
      <c r="AB266">
        <v>684.9</v>
      </c>
      <c r="AC266" s="1">
        <f>(Table2[[#This Row],[Close Price]]/Table2[[#This Row],[Day Low]])-1</f>
        <v>1.8899906771760344E-2</v>
      </c>
      <c r="AD266" s="1">
        <f>(Table2[[#This Row],[Day High]]/Table2[[#This Row],[Close Price]])-1</f>
        <v>1.9630677091997839E-2</v>
      </c>
      <c r="AE266" s="1">
        <f>(Table2[[#This Row],[Close Price]]/Table2[[#This Row],[Current Week Low]])-1</f>
        <v>1.8899906771760344E-2</v>
      </c>
      <c r="AF266" s="1">
        <f>(Table2[[#This Row],[Current Week High]]/Table2[[#This Row],[Close Price]])-1</f>
        <v>1.9630677091997839E-2</v>
      </c>
      <c r="AG266" s="1">
        <f>(Table2[[#This Row],[Close Price]]/Table2[[#This Row],[Current Month Low]])-1</f>
        <v>3.6379310344827553E-2</v>
      </c>
      <c r="AH266" s="1">
        <f>(Table2[[#This Row],[Current Month High]]/Table2[[#This Row],[Close Price]])-1</f>
        <v>0.13941107968723987</v>
      </c>
      <c r="AI266">
        <v>21.410746963899498</v>
      </c>
      <c r="AJ266">
        <v>30.673913043478201</v>
      </c>
      <c r="AK266" t="str">
        <f>IF(AND(Table2[[#This Row],[20D EMA]]&gt;Table2[[#This Row],[50D EMA]],Table2[[#This Row],[50D EMA]]&gt;Table2[[#This Row],[200D EMA]]),"Uptrend","Downtrend/NoTrend")</f>
        <v>Uptrend</v>
      </c>
      <c r="AL266">
        <v>0.13</v>
      </c>
      <c r="AM266" t="s">
        <v>3148</v>
      </c>
      <c r="AN266">
        <v>-7.09</v>
      </c>
      <c r="AO266" t="s">
        <v>3147</v>
      </c>
      <c r="AP266">
        <v>9.8846261486483997E-2</v>
      </c>
      <c r="AQ266">
        <f>(Table2[[#This Row],[Sharpe Ratio]]-AVERAGE(Table2[Sharpe Ratio]))/_xlfn.STDEV.P(Table2[Sharpe Ratio])</f>
        <v>0.49861696817164336</v>
      </c>
      <c r="AR2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1.0814589846625033E-2</v>
      </c>
      <c r="AS266">
        <f>_xlfn.RANK.AVG(Table2[[#This Row],[1Y Return vs Nifty Z-Score]],Table2[1Y Return vs Nifty Z-Score])</f>
        <v>461</v>
      </c>
      <c r="AT266">
        <f>_xlfn.RANK.AVG(Table2[[#This Row],[6M Return vs Nifty Z-Score]],Table2[6M Return vs Nifty Z-Score])</f>
        <v>224</v>
      </c>
      <c r="AU266">
        <f>_xlfn.RANK.AVG(Table2[[#This Row],[Sharpe Ratio Z-Score]],Table2[Sharpe Ratio Z-Score])</f>
        <v>220</v>
      </c>
      <c r="AV266">
        <f>(Table2[[#This Row],[Rank 1Y]]+Table2[[#This Row],[Rank 6M]]+Table2[[#This Row],[Rank Sharpe]])/3</f>
        <v>301.66666666666669</v>
      </c>
    </row>
    <row r="267" spans="1:48" x14ac:dyDescent="0.3">
      <c r="A267" t="s">
        <v>1253</v>
      </c>
      <c r="B267" t="s">
        <v>1254</v>
      </c>
      <c r="C267" t="s">
        <v>3114</v>
      </c>
      <c r="D267" t="s">
        <v>111</v>
      </c>
      <c r="E267">
        <v>9003.2146553399998</v>
      </c>
      <c r="F267">
        <v>1058.7</v>
      </c>
      <c r="G267">
        <v>28.814548159871102</v>
      </c>
      <c r="H267">
        <f>(Table2[[#This Row],[1Y Return vs Nifty]]-AVERAGE(Table2[1Y Return vs Nifty]))/_xlfn.STDEV.P(Table2[1Y Return vs Nifty])</f>
        <v>0.29065601985841427</v>
      </c>
      <c r="I267">
        <v>-4.06171250307208</v>
      </c>
      <c r="J267">
        <f>(Table2[[#This Row],[1M Return vs Nifty]]-AVERAGE(Table2[1M Return vs Nifty]))/_xlfn.STDEV.P(Table2[1M Return vs Nifty])</f>
        <v>-0.27647157001416389</v>
      </c>
      <c r="K267">
        <v>3.99714670811225</v>
      </c>
      <c r="L267">
        <f>(Table2[[#This Row],[6M Return vs Nifty]]-AVERAGE(Table2[6M Return vs Nifty]))/_xlfn.STDEV.P(Table2[6M Return vs Nifty])</f>
        <v>6.3135879519362684E-2</v>
      </c>
      <c r="M267">
        <v>0.12651418500935599</v>
      </c>
      <c r="N267">
        <f>(Table2[[#This Row],[1W Return vs Nifty]]-AVERAGE(Table2[1W Return vs Nifty]))/_xlfn.STDEV.P(Table2[1W Return vs Nifty])</f>
        <v>0.31813705201057602</v>
      </c>
      <c r="O267">
        <v>1120.05</v>
      </c>
      <c r="P267">
        <v>1151.8467698474401</v>
      </c>
      <c r="Q267">
        <v>1064.49190412189</v>
      </c>
      <c r="R267">
        <v>33.914379453110399</v>
      </c>
      <c r="S267" s="1">
        <f>(Table2[[#This Row],[Close Price]]-Table2[[#This Row],[20D EMA]])/Table2[[#This Row],[20D EMA]]</f>
        <v>-5.4774340431230667E-2</v>
      </c>
      <c r="T267" s="1">
        <f>(Table2[[#This Row],[Close Price]]-Table2[[#This Row],[50D EMA]])/Table2[[#This Row],[50D EMA]]</f>
        <v>-8.0867327396140692E-2</v>
      </c>
      <c r="U267" s="1">
        <f>(Table2[[#This Row],[Close Price]]-Table2[[#This Row],[200D EMA]])/Table2[[#This Row],[200D EMA]]</f>
        <v>-5.4410034491222887E-3</v>
      </c>
      <c r="V267">
        <v>0.415320552010495</v>
      </c>
      <c r="W267">
        <v>1051.1500000000001</v>
      </c>
      <c r="X267">
        <v>1092.5</v>
      </c>
      <c r="Y267">
        <v>1051.1500000000001</v>
      </c>
      <c r="Z267">
        <v>1092.5</v>
      </c>
      <c r="AA267">
        <v>1042.1500000000001</v>
      </c>
      <c r="AB267">
        <v>1182.8</v>
      </c>
      <c r="AC267" s="1">
        <f>(Table2[[#This Row],[Close Price]]/Table2[[#This Row],[Day Low]])-1</f>
        <v>7.1826095229035047E-3</v>
      </c>
      <c r="AD267" s="1">
        <f>(Table2[[#This Row],[Day High]]/Table2[[#This Row],[Close Price]])-1</f>
        <v>3.1925946916029124E-2</v>
      </c>
      <c r="AE267" s="1">
        <f>(Table2[[#This Row],[Close Price]]/Table2[[#This Row],[Current Week Low]])-1</f>
        <v>7.1826095229035047E-3</v>
      </c>
      <c r="AF267" s="1">
        <f>(Table2[[#This Row],[Current Week High]]/Table2[[#This Row],[Close Price]])-1</f>
        <v>3.1925946916029124E-2</v>
      </c>
      <c r="AG267" s="1">
        <f>(Table2[[#This Row],[Close Price]]/Table2[[#This Row],[Current Month Low]])-1</f>
        <v>1.5880631387036326E-2</v>
      </c>
      <c r="AH267" s="1">
        <f>(Table2[[#This Row],[Current Month High]]/Table2[[#This Row],[Close Price]])-1</f>
        <v>0.11721923113252086</v>
      </c>
      <c r="AI267">
        <v>31.7653726268064</v>
      </c>
      <c r="AJ267">
        <v>51.242857142857098</v>
      </c>
      <c r="AK267" t="str">
        <f>IF(AND(Table2[[#This Row],[20D EMA]]&gt;Table2[[#This Row],[50D EMA]],Table2[[#This Row],[50D EMA]]&gt;Table2[[#This Row],[200D EMA]]),"Uptrend","Downtrend/NoTrend")</f>
        <v>Downtrend/NoTrend</v>
      </c>
      <c r="AL267">
        <v>-0.12</v>
      </c>
      <c r="AM267" t="s">
        <v>3147</v>
      </c>
      <c r="AN267">
        <v>-3.94</v>
      </c>
      <c r="AO267" t="s">
        <v>3147</v>
      </c>
      <c r="AP267">
        <v>3.6750953289950997E-2</v>
      </c>
      <c r="AQ267">
        <f>(Table2[[#This Row],[Sharpe Ratio]]-AVERAGE(Table2[Sharpe Ratio]))/_xlfn.STDEV.P(Table2[Sharpe Ratio])</f>
        <v>-0.2277646907926415</v>
      </c>
      <c r="AR2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7">
        <f>_xlfn.RANK.AVG(Table2[[#This Row],[1Y Return vs Nifty Z-Score]],Table2[1Y Return vs Nifty Z-Score])</f>
        <v>216</v>
      </c>
      <c r="AT267">
        <f>_xlfn.RANK.AVG(Table2[[#This Row],[6M Return vs Nifty Z-Score]],Table2[6M Return vs Nifty Z-Score])</f>
        <v>288</v>
      </c>
      <c r="AU267">
        <f>_xlfn.RANK.AVG(Table2[[#This Row],[Sharpe Ratio Z-Score]],Table2[Sharpe Ratio Z-Score])</f>
        <v>407</v>
      </c>
      <c r="AV267">
        <f>(Table2[[#This Row],[Rank 1Y]]+Table2[[#This Row],[Rank 6M]]+Table2[[#This Row],[Rank Sharpe]])/3</f>
        <v>303.66666666666669</v>
      </c>
    </row>
    <row r="268" spans="1:48" x14ac:dyDescent="0.3">
      <c r="A268" t="s">
        <v>1738</v>
      </c>
      <c r="B268" t="s">
        <v>1739</v>
      </c>
      <c r="C268" t="s">
        <v>3113</v>
      </c>
      <c r="D268" t="s">
        <v>211</v>
      </c>
      <c r="E268">
        <v>4612.3745562349995</v>
      </c>
      <c r="F268">
        <v>6791.45</v>
      </c>
      <c r="G268">
        <v>53.083373527965001</v>
      </c>
      <c r="H268">
        <f>(Table2[[#This Row],[1Y Return vs Nifty]]-AVERAGE(Table2[1Y Return vs Nifty]))/_xlfn.STDEV.P(Table2[1Y Return vs Nifty])</f>
        <v>0.79395398125369687</v>
      </c>
      <c r="I268">
        <v>-3.3181508240050199</v>
      </c>
      <c r="J268">
        <f>(Table2[[#This Row],[1M Return vs Nifty]]-AVERAGE(Table2[1M Return vs Nifty]))/_xlfn.STDEV.P(Table2[1M Return vs Nifty])</f>
        <v>-0.19226659864149495</v>
      </c>
      <c r="K268">
        <v>-21.8458249372101</v>
      </c>
      <c r="L268">
        <f>(Table2[[#This Row],[6M Return vs Nifty]]-AVERAGE(Table2[6M Return vs Nifty]))/_xlfn.STDEV.P(Table2[6M Return vs Nifty])</f>
        <v>-0.85510979307207924</v>
      </c>
      <c r="M268">
        <v>-0.95917682718046304</v>
      </c>
      <c r="N268">
        <f>(Table2[[#This Row],[1W Return vs Nifty]]-AVERAGE(Table2[1W Return vs Nifty]))/_xlfn.STDEV.P(Table2[1W Return vs Nifty])</f>
        <v>5.9270485794567854E-2</v>
      </c>
      <c r="O268">
        <v>7245.13</v>
      </c>
      <c r="P268">
        <v>7409.0046084137302</v>
      </c>
      <c r="Q268">
        <v>7026.5240207328497</v>
      </c>
      <c r="R268">
        <v>27.6380816757673</v>
      </c>
      <c r="S268" s="1">
        <f>(Table2[[#This Row],[Close Price]]-Table2[[#This Row],[20D EMA]])/Table2[[#This Row],[20D EMA]]</f>
        <v>-6.2618614158752195E-2</v>
      </c>
      <c r="T268" s="1">
        <f>(Table2[[#This Row],[Close Price]]-Table2[[#This Row],[50D EMA]])/Table2[[#This Row],[50D EMA]]</f>
        <v>-8.3351899621229825E-2</v>
      </c>
      <c r="U268" s="1">
        <f>(Table2[[#This Row],[Close Price]]-Table2[[#This Row],[200D EMA]])/Table2[[#This Row],[200D EMA]]</f>
        <v>-3.3455236193490202E-2</v>
      </c>
      <c r="V268">
        <v>0.56063441438994099</v>
      </c>
      <c r="W268">
        <v>6766</v>
      </c>
      <c r="X268">
        <v>7104.2</v>
      </c>
      <c r="Y268">
        <v>6766</v>
      </c>
      <c r="Z268">
        <v>7104.2</v>
      </c>
      <c r="AA268">
        <v>6700</v>
      </c>
      <c r="AB268">
        <v>7769.95</v>
      </c>
      <c r="AC268" s="1">
        <f>(Table2[[#This Row],[Close Price]]/Table2[[#This Row],[Day Low]])-1</f>
        <v>3.7614543304758108E-3</v>
      </c>
      <c r="AD268" s="1">
        <f>(Table2[[#This Row],[Day High]]/Table2[[#This Row],[Close Price]])-1</f>
        <v>4.6050548851865214E-2</v>
      </c>
      <c r="AE268" s="1">
        <f>(Table2[[#This Row],[Close Price]]/Table2[[#This Row],[Current Week Low]])-1</f>
        <v>3.7614543304758108E-3</v>
      </c>
      <c r="AF268" s="1">
        <f>(Table2[[#This Row],[Current Week High]]/Table2[[#This Row],[Close Price]])-1</f>
        <v>4.6050548851865214E-2</v>
      </c>
      <c r="AG268" s="1">
        <f>(Table2[[#This Row],[Close Price]]/Table2[[#This Row],[Current Month Low]])-1</f>
        <v>1.3649253731343292E-2</v>
      </c>
      <c r="AH268" s="1">
        <f>(Table2[[#This Row],[Current Month High]]/Table2[[#This Row],[Close Price]])-1</f>
        <v>0.14407821599216653</v>
      </c>
      <c r="AI268">
        <v>33.740217479330603</v>
      </c>
      <c r="AJ268">
        <v>72.810432569974495</v>
      </c>
      <c r="AK268" t="str">
        <f>IF(AND(Table2[[#This Row],[20D EMA]]&gt;Table2[[#This Row],[50D EMA]],Table2[[#This Row],[50D EMA]]&gt;Table2[[#This Row],[200D EMA]]),"Uptrend","Downtrend/NoTrend")</f>
        <v>Downtrend/NoTrend</v>
      </c>
      <c r="AL268">
        <v>-0.01</v>
      </c>
      <c r="AM268" t="s">
        <v>3147</v>
      </c>
      <c r="AN268">
        <v>-4.49</v>
      </c>
      <c r="AO268" t="s">
        <v>3147</v>
      </c>
      <c r="AP268">
        <v>0.117499311085907</v>
      </c>
      <c r="AQ268">
        <f>(Table2[[#This Row],[Sharpe Ratio]]-AVERAGE(Table2[Sharpe Ratio]))/_xlfn.STDEV.P(Table2[Sharpe Ratio])</f>
        <v>0.71681756184433043</v>
      </c>
      <c r="AR2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8">
        <f>_xlfn.RANK.AVG(Table2[[#This Row],[1Y Return vs Nifty Z-Score]],Table2[1Y Return vs Nifty Z-Score])</f>
        <v>123</v>
      </c>
      <c r="AT268">
        <f>_xlfn.RANK.AVG(Table2[[#This Row],[6M Return vs Nifty Z-Score]],Table2[6M Return vs Nifty Z-Score])</f>
        <v>623</v>
      </c>
      <c r="AU268">
        <f>_xlfn.RANK.AVG(Table2[[#This Row],[Sharpe Ratio Z-Score]],Table2[Sharpe Ratio Z-Score])</f>
        <v>166</v>
      </c>
      <c r="AV268">
        <f>(Table2[[#This Row],[Rank 1Y]]+Table2[[#This Row],[Rank 6M]]+Table2[[#This Row],[Rank Sharpe]])/3</f>
        <v>304</v>
      </c>
    </row>
    <row r="269" spans="1:48" x14ac:dyDescent="0.3">
      <c r="A269" t="s">
        <v>1980</v>
      </c>
      <c r="B269" t="s">
        <v>1981</v>
      </c>
      <c r="C269" t="s">
        <v>3113</v>
      </c>
      <c r="D269" t="s">
        <v>114</v>
      </c>
      <c r="E269">
        <v>3291.8772546</v>
      </c>
      <c r="F269">
        <v>754.1</v>
      </c>
      <c r="G269">
        <v>41.590686370424997</v>
      </c>
      <c r="H269">
        <f>(Table2[[#This Row],[1Y Return vs Nifty]]-AVERAGE(Table2[1Y Return vs Nifty]))/_xlfn.STDEV.P(Table2[1Y Return vs Nifty])</f>
        <v>0.55561339700159917</v>
      </c>
      <c r="I269">
        <v>-0.704223849245039</v>
      </c>
      <c r="J269">
        <f>(Table2[[#This Row],[1M Return vs Nifty]]-AVERAGE(Table2[1M Return vs Nifty]))/_xlfn.STDEV.P(Table2[1M Return vs Nifty])</f>
        <v>0.1037487182802645</v>
      </c>
      <c r="K269">
        <v>-14.193902567278901</v>
      </c>
      <c r="L269">
        <f>(Table2[[#This Row],[6M Return vs Nifty]]-AVERAGE(Table2[6M Return vs Nifty]))/_xlfn.STDEV.P(Table2[6M Return vs Nifty])</f>
        <v>-0.58322369964494192</v>
      </c>
      <c r="M269">
        <v>-3.6679372413737399</v>
      </c>
      <c r="N269">
        <f>(Table2[[#This Row],[1W Return vs Nifty]]-AVERAGE(Table2[1W Return vs Nifty]))/_xlfn.STDEV.P(Table2[1W Return vs Nifty])</f>
        <v>-0.58659237873236858</v>
      </c>
      <c r="O269">
        <v>791.98</v>
      </c>
      <c r="P269">
        <v>806.84082343894295</v>
      </c>
      <c r="Q269">
        <v>783.52224945692296</v>
      </c>
      <c r="R269">
        <v>33.515020926986899</v>
      </c>
      <c r="S269" s="1">
        <f>(Table2[[#This Row],[Close Price]]-Table2[[#This Row],[20D EMA]])/Table2[[#This Row],[20D EMA]]</f>
        <v>-4.7829490643703114E-2</v>
      </c>
      <c r="T269" s="1">
        <f>(Table2[[#This Row],[Close Price]]-Table2[[#This Row],[50D EMA]])/Table2[[#This Row],[50D EMA]]</f>
        <v>-6.5367073537688988E-2</v>
      </c>
      <c r="U269" s="1">
        <f>(Table2[[#This Row],[Close Price]]-Table2[[#This Row],[200D EMA]])/Table2[[#This Row],[200D EMA]]</f>
        <v>-3.7551262235777184E-2</v>
      </c>
      <c r="V269">
        <v>0.70786402085852396</v>
      </c>
      <c r="W269">
        <v>751</v>
      </c>
      <c r="X269">
        <v>770.9</v>
      </c>
      <c r="Y269">
        <v>751</v>
      </c>
      <c r="Z269">
        <v>770.9</v>
      </c>
      <c r="AA269">
        <v>742.05</v>
      </c>
      <c r="AB269">
        <v>861.8</v>
      </c>
      <c r="AC269" s="1">
        <f>(Table2[[#This Row],[Close Price]]/Table2[[#This Row],[Day Low]])-1</f>
        <v>4.1278295605859938E-3</v>
      </c>
      <c r="AD269" s="1">
        <f>(Table2[[#This Row],[Day High]]/Table2[[#This Row],[Close Price]])-1</f>
        <v>2.2278212438668454E-2</v>
      </c>
      <c r="AE269" s="1">
        <f>(Table2[[#This Row],[Close Price]]/Table2[[#This Row],[Current Week Low]])-1</f>
        <v>4.1278295605859938E-3</v>
      </c>
      <c r="AF269" s="1">
        <f>(Table2[[#This Row],[Current Week High]]/Table2[[#This Row],[Close Price]])-1</f>
        <v>2.2278212438668454E-2</v>
      </c>
      <c r="AG269" s="1">
        <f>(Table2[[#This Row],[Close Price]]/Table2[[#This Row],[Current Month Low]])-1</f>
        <v>1.6238797924668313E-2</v>
      </c>
      <c r="AH269" s="1">
        <f>(Table2[[#This Row],[Current Month High]]/Table2[[#This Row],[Close Price]])-1</f>
        <v>0.14281925474075052</v>
      </c>
      <c r="AI269">
        <v>43.6149051849887</v>
      </c>
      <c r="AJ269">
        <v>76.480224666510594</v>
      </c>
      <c r="AK269" t="str">
        <f>IF(AND(Table2[[#This Row],[20D EMA]]&gt;Table2[[#This Row],[50D EMA]],Table2[[#This Row],[50D EMA]]&gt;Table2[[#This Row],[200D EMA]]),"Uptrend","Downtrend/NoTrend")</f>
        <v>Downtrend/NoTrend</v>
      </c>
      <c r="AL269">
        <v>0.01</v>
      </c>
      <c r="AM269" t="s">
        <v>3148</v>
      </c>
      <c r="AN269">
        <v>-3.61</v>
      </c>
      <c r="AO269" t="s">
        <v>3147</v>
      </c>
      <c r="AP269">
        <v>9.3630617841826996E-2</v>
      </c>
      <c r="AQ269">
        <f>(Table2[[#This Row],[Sharpe Ratio]]-AVERAGE(Table2[Sharpe Ratio]))/_xlfn.STDEV.P(Table2[Sharpe Ratio])</f>
        <v>0.43760514629322311</v>
      </c>
      <c r="AR2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9">
        <f>_xlfn.RANK.AVG(Table2[[#This Row],[1Y Return vs Nifty Z-Score]],Table2[1Y Return vs Nifty Z-Score])</f>
        <v>158</v>
      </c>
      <c r="AT269">
        <f>_xlfn.RANK.AVG(Table2[[#This Row],[6M Return vs Nifty Z-Score]],Table2[6M Return vs Nifty Z-Score])</f>
        <v>518</v>
      </c>
      <c r="AU269">
        <f>_xlfn.RANK.AVG(Table2[[#This Row],[Sharpe Ratio Z-Score]],Table2[Sharpe Ratio Z-Score])</f>
        <v>236</v>
      </c>
      <c r="AV269">
        <f>(Table2[[#This Row],[Rank 1Y]]+Table2[[#This Row],[Rank 6M]]+Table2[[#This Row],[Rank Sharpe]])/3</f>
        <v>304</v>
      </c>
    </row>
    <row r="270" spans="1:48" x14ac:dyDescent="0.3">
      <c r="A270" t="s">
        <v>1700</v>
      </c>
      <c r="B270" t="s">
        <v>1701</v>
      </c>
      <c r="C270" t="s">
        <v>3106</v>
      </c>
      <c r="D270" t="s">
        <v>51</v>
      </c>
      <c r="E270">
        <v>4930.1804887500002</v>
      </c>
      <c r="F270">
        <v>399.85</v>
      </c>
      <c r="G270">
        <v>29.7479033769248</v>
      </c>
      <c r="H270">
        <f>(Table2[[#This Row],[1Y Return vs Nifty]]-AVERAGE(Table2[1Y Return vs Nifty]))/_xlfn.STDEV.P(Table2[1Y Return vs Nifty])</f>
        <v>0.3100123657414896</v>
      </c>
      <c r="I270">
        <v>15.241707182337199</v>
      </c>
      <c r="J270">
        <f>(Table2[[#This Row],[1M Return vs Nifty]]-AVERAGE(Table2[1M Return vs Nifty]))/_xlfn.STDEV.P(Table2[1M Return vs Nifty])</f>
        <v>1.9095527340407901</v>
      </c>
      <c r="K270">
        <v>31.017976938925599</v>
      </c>
      <c r="L270">
        <f>(Table2[[#This Row],[6M Return vs Nifty]]-AVERAGE(Table2[6M Return vs Nifty]))/_xlfn.STDEV.P(Table2[6M Return vs Nifty])</f>
        <v>1.0232329136297325</v>
      </c>
      <c r="M270">
        <v>7.0671716505632203</v>
      </c>
      <c r="N270">
        <f>(Table2[[#This Row],[1W Return vs Nifty]]-AVERAGE(Table2[1W Return vs Nifty]))/_xlfn.STDEV.P(Table2[1W Return vs Nifty])</f>
        <v>1.9730316262647287</v>
      </c>
      <c r="O270">
        <v>378.59</v>
      </c>
      <c r="P270">
        <v>367.29257442650999</v>
      </c>
      <c r="Q270">
        <v>335.25132470454503</v>
      </c>
      <c r="R270">
        <v>67.043554173616499</v>
      </c>
      <c r="S270" s="1">
        <f>(Table2[[#This Row],[Close Price]]-Table2[[#This Row],[20D EMA]])/Table2[[#This Row],[20D EMA]]</f>
        <v>5.6155735756359251E-2</v>
      </c>
      <c r="T270" s="1">
        <f>(Table2[[#This Row],[Close Price]]-Table2[[#This Row],[50D EMA]])/Table2[[#This Row],[50D EMA]]</f>
        <v>8.8641665637605518E-2</v>
      </c>
      <c r="U270" s="1">
        <f>(Table2[[#This Row],[Close Price]]-Table2[[#This Row],[200D EMA]])/Table2[[#This Row],[200D EMA]]</f>
        <v>0.19268730810351137</v>
      </c>
      <c r="V270">
        <v>1.6020742537847299</v>
      </c>
      <c r="W270">
        <v>393</v>
      </c>
      <c r="X270">
        <v>416.95</v>
      </c>
      <c r="Y270">
        <v>393</v>
      </c>
      <c r="Z270">
        <v>416.95</v>
      </c>
      <c r="AA270">
        <v>365.65</v>
      </c>
      <c r="AB270">
        <v>416.95</v>
      </c>
      <c r="AC270" s="1">
        <f>(Table2[[#This Row],[Close Price]]/Table2[[#This Row],[Day Low]])-1</f>
        <v>1.7430025445292596E-2</v>
      </c>
      <c r="AD270" s="1">
        <f>(Table2[[#This Row],[Day High]]/Table2[[#This Row],[Close Price]])-1</f>
        <v>4.2766037263973988E-2</v>
      </c>
      <c r="AE270" s="1">
        <f>(Table2[[#This Row],[Close Price]]/Table2[[#This Row],[Current Week Low]])-1</f>
        <v>1.7430025445292596E-2</v>
      </c>
      <c r="AF270" s="1">
        <f>(Table2[[#This Row],[Current Week High]]/Table2[[#This Row],[Close Price]])-1</f>
        <v>4.2766037263973988E-2</v>
      </c>
      <c r="AG270" s="1">
        <f>(Table2[[#This Row],[Close Price]]/Table2[[#This Row],[Current Month Low]])-1</f>
        <v>9.3532066183508844E-2</v>
      </c>
      <c r="AH270" s="1">
        <f>(Table2[[#This Row],[Current Month High]]/Table2[[#This Row],[Close Price]])-1</f>
        <v>4.2766037263973988E-2</v>
      </c>
      <c r="AI270">
        <v>4.2766037263973899</v>
      </c>
      <c r="AJ270">
        <v>53.611217825585797</v>
      </c>
      <c r="AK270" t="str">
        <f>IF(AND(Table2[[#This Row],[20D EMA]]&gt;Table2[[#This Row],[50D EMA]],Table2[[#This Row],[50D EMA]]&gt;Table2[[#This Row],[200D EMA]]),"Uptrend","Downtrend/NoTrend")</f>
        <v>Uptrend</v>
      </c>
      <c r="AL270">
        <v>0.28999999999999998</v>
      </c>
      <c r="AM270" t="s">
        <v>3148</v>
      </c>
      <c r="AN270">
        <v>9.16</v>
      </c>
      <c r="AO270" t="s">
        <v>3148</v>
      </c>
      <c r="AP270">
        <v>-3.2753692225576003E-2</v>
      </c>
      <c r="AQ270">
        <f>(Table2[[#This Row],[Sharpe Ratio]]-AVERAGE(Table2[Sharpe Ratio]))/_xlfn.STDEV.P(Table2[Sharpe Ratio])</f>
        <v>-1.040819673231909</v>
      </c>
      <c r="AR2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4.1750099664448319</v>
      </c>
      <c r="AS270">
        <f>_xlfn.RANK.AVG(Table2[[#This Row],[1Y Return vs Nifty Z-Score]],Table2[1Y Return vs Nifty Z-Score])</f>
        <v>205</v>
      </c>
      <c r="AT270">
        <f>_xlfn.RANK.AVG(Table2[[#This Row],[6M Return vs Nifty Z-Score]],Table2[6M Return vs Nifty Z-Score])</f>
        <v>89</v>
      </c>
      <c r="AU270">
        <f>_xlfn.RANK.AVG(Table2[[#This Row],[Sharpe Ratio Z-Score]],Table2[Sharpe Ratio Z-Score])</f>
        <v>621</v>
      </c>
      <c r="AV270">
        <f>(Table2[[#This Row],[Rank 1Y]]+Table2[[#This Row],[Rank 6M]]+Table2[[#This Row],[Rank Sharpe]])/3</f>
        <v>305</v>
      </c>
    </row>
    <row r="271" spans="1:48" x14ac:dyDescent="0.3">
      <c r="A271" t="s">
        <v>181</v>
      </c>
      <c r="B271" t="s">
        <v>182</v>
      </c>
      <c r="C271" t="s">
        <v>3108</v>
      </c>
      <c r="D271" t="s">
        <v>183</v>
      </c>
      <c r="E271">
        <v>133657.39285989999</v>
      </c>
      <c r="F271">
        <v>4875.6499999999996</v>
      </c>
      <c r="G271">
        <v>8.1034713965314094</v>
      </c>
      <c r="H271">
        <f>(Table2[[#This Row],[1Y Return vs Nifty]]-AVERAGE(Table2[1Y Return vs Nifty]))/_xlfn.STDEV.P(Table2[1Y Return vs Nifty])</f>
        <v>-0.13885972946970301</v>
      </c>
      <c r="I271">
        <v>8.9641913116559309</v>
      </c>
      <c r="J271">
        <f>(Table2[[#This Row],[1M Return vs Nifty]]-AVERAGE(Table2[1M Return vs Nifty]))/_xlfn.STDEV.P(Table2[1M Return vs Nifty])</f>
        <v>1.1986526714590033</v>
      </c>
      <c r="K271">
        <v>2.47007711972182E-2</v>
      </c>
      <c r="L271">
        <f>(Table2[[#This Row],[6M Return vs Nifty]]-AVERAGE(Table2[6M Return vs Nifty]))/_xlfn.STDEV.P(Table2[6M Return vs Nifty])</f>
        <v>-7.8012024879469288E-2</v>
      </c>
      <c r="M271">
        <v>5.2819300542266197</v>
      </c>
      <c r="N271">
        <f>(Table2[[#This Row],[1W Return vs Nifty]]-AVERAGE(Table2[1W Return vs Nifty]))/_xlfn.STDEV.P(Table2[1W Return vs Nifty])</f>
        <v>1.5473678262324211</v>
      </c>
      <c r="O271">
        <v>4805.03</v>
      </c>
      <c r="P271">
        <v>4804.4205604679901</v>
      </c>
      <c r="Q271">
        <v>4548.8019387515496</v>
      </c>
      <c r="R271">
        <v>55.961436444261402</v>
      </c>
      <c r="S271" s="1">
        <f>(Table2[[#This Row],[Close Price]]-Table2[[#This Row],[20D EMA]])/Table2[[#This Row],[20D EMA]]</f>
        <v>1.4697098665356905E-2</v>
      </c>
      <c r="T271" s="1">
        <f>(Table2[[#This Row],[Close Price]]-Table2[[#This Row],[50D EMA]])/Table2[[#This Row],[50D EMA]]</f>
        <v>1.4825812735484429E-2</v>
      </c>
      <c r="U271" s="1">
        <f>(Table2[[#This Row],[Close Price]]-Table2[[#This Row],[200D EMA]])/Table2[[#This Row],[200D EMA]]</f>
        <v>7.1853658534571346E-2</v>
      </c>
      <c r="V271">
        <v>1.19170181784151</v>
      </c>
      <c r="W271">
        <v>4863</v>
      </c>
      <c r="X271">
        <v>4914</v>
      </c>
      <c r="Y271">
        <v>4863</v>
      </c>
      <c r="Z271">
        <v>4914</v>
      </c>
      <c r="AA271">
        <v>4536.05</v>
      </c>
      <c r="AB271">
        <v>5015</v>
      </c>
      <c r="AC271" s="1">
        <f>(Table2[[#This Row],[Close Price]]/Table2[[#This Row],[Day Low]])-1</f>
        <v>2.6012749331687512E-3</v>
      </c>
      <c r="AD271" s="1">
        <f>(Table2[[#This Row],[Day High]]/Table2[[#This Row],[Close Price]])-1</f>
        <v>7.8656179176110896E-3</v>
      </c>
      <c r="AE271" s="1">
        <f>(Table2[[#This Row],[Close Price]]/Table2[[#This Row],[Current Week Low]])-1</f>
        <v>2.6012749331687512E-3</v>
      </c>
      <c r="AF271" s="1">
        <f>(Table2[[#This Row],[Current Week High]]/Table2[[#This Row],[Close Price]])-1</f>
        <v>7.8656179176110896E-3</v>
      </c>
      <c r="AG271" s="1">
        <f>(Table2[[#This Row],[Close Price]]/Table2[[#This Row],[Current Month Low]])-1</f>
        <v>7.4866899615303906E-2</v>
      </c>
      <c r="AH271" s="1">
        <f>(Table2[[#This Row],[Current Month High]]/Table2[[#This Row],[Close Price]])-1</f>
        <v>2.8580804610667476E-2</v>
      </c>
      <c r="AI271">
        <v>4.7039881861905704</v>
      </c>
      <c r="AJ271">
        <v>36.862271751182398</v>
      </c>
      <c r="AK271" t="str">
        <f>IF(AND(Table2[[#This Row],[20D EMA]]&gt;Table2[[#This Row],[50D EMA]],Table2[[#This Row],[50D EMA]]&gt;Table2[[#This Row],[200D EMA]]),"Uptrend","Downtrend/NoTrend")</f>
        <v>Uptrend</v>
      </c>
      <c r="AL271">
        <v>0.12</v>
      </c>
      <c r="AM271" t="s">
        <v>3148</v>
      </c>
      <c r="AN271">
        <v>0.13</v>
      </c>
      <c r="AO271" t="s">
        <v>3148</v>
      </c>
      <c r="AP271">
        <v>9.3424663584374998E-2</v>
      </c>
      <c r="AQ271">
        <f>(Table2[[#This Row],[Sharpe Ratio]]-AVERAGE(Table2[Sharpe Ratio]))/_xlfn.STDEV.P(Table2[Sharpe Ratio])</f>
        <v>0.43519592409039182</v>
      </c>
      <c r="AR2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2.9643446674326439</v>
      </c>
      <c r="AS271">
        <f>_xlfn.RANK.AVG(Table2[[#This Row],[1Y Return vs Nifty Z-Score]],Table2[1Y Return vs Nifty Z-Score])</f>
        <v>348</v>
      </c>
      <c r="AT271">
        <f>_xlfn.RANK.AVG(Table2[[#This Row],[6M Return vs Nifty Z-Score]],Table2[6M Return vs Nifty Z-Score])</f>
        <v>334</v>
      </c>
      <c r="AU271">
        <f>_xlfn.RANK.AVG(Table2[[#This Row],[Sharpe Ratio Z-Score]],Table2[Sharpe Ratio Z-Score])</f>
        <v>237</v>
      </c>
      <c r="AV271">
        <f>(Table2[[#This Row],[Rank 1Y]]+Table2[[#This Row],[Rank 6M]]+Table2[[#This Row],[Rank Sharpe]])/3</f>
        <v>306.33333333333331</v>
      </c>
    </row>
    <row r="272" spans="1:48" x14ac:dyDescent="0.3">
      <c r="A272" t="s">
        <v>1286</v>
      </c>
      <c r="B272" t="s">
        <v>1287</v>
      </c>
      <c r="C272" t="s">
        <v>3108</v>
      </c>
      <c r="D272" t="s">
        <v>211</v>
      </c>
      <c r="E272">
        <v>8613.160194</v>
      </c>
      <c r="F272">
        <v>436.9</v>
      </c>
      <c r="G272">
        <v>19.624218754166399</v>
      </c>
      <c r="H272">
        <f>(Table2[[#This Row],[1Y Return vs Nifty]]-AVERAGE(Table2[1Y Return vs Nifty]))/_xlfn.STDEV.P(Table2[1Y Return vs Nifty])</f>
        <v>0.10006278000085686</v>
      </c>
      <c r="I272">
        <v>5.5497459247021599</v>
      </c>
      <c r="J272">
        <f>(Table2[[#This Row],[1M Return vs Nifty]]-AVERAGE(Table2[1M Return vs Nifty]))/_xlfn.STDEV.P(Table2[1M Return vs Nifty])</f>
        <v>0.81198229271823208</v>
      </c>
      <c r="K272">
        <v>25.9502633960597</v>
      </c>
      <c r="L272">
        <f>(Table2[[#This Row],[6M Return vs Nifty]]-AVERAGE(Table2[6M Return vs Nifty]))/_xlfn.STDEV.P(Table2[6M Return vs Nifty])</f>
        <v>0.84316824867809426</v>
      </c>
      <c r="M272">
        <v>-1.6119533030889699</v>
      </c>
      <c r="N272">
        <f>(Table2[[#This Row],[1W Return vs Nifty]]-AVERAGE(Table2[1W Return vs Nifty]))/_xlfn.STDEV.P(Table2[1W Return vs Nifty])</f>
        <v>-9.6374170859804084E-2</v>
      </c>
      <c r="O272">
        <v>429.43</v>
      </c>
      <c r="P272">
        <v>426.415218314924</v>
      </c>
      <c r="Q272">
        <v>367.51052235347601</v>
      </c>
      <c r="R272">
        <v>55.374236932428197</v>
      </c>
      <c r="S272" s="1">
        <f>(Table2[[#This Row],[Close Price]]-Table2[[#This Row],[20D EMA]])/Table2[[#This Row],[20D EMA]]</f>
        <v>1.7395151712735417E-2</v>
      </c>
      <c r="T272" s="1">
        <f>(Table2[[#This Row],[Close Price]]-Table2[[#This Row],[50D EMA]])/Table2[[#This Row],[50D EMA]]</f>
        <v>2.4588197687945929E-2</v>
      </c>
      <c r="U272" s="1">
        <f>(Table2[[#This Row],[Close Price]]-Table2[[#This Row],[200D EMA]])/Table2[[#This Row],[200D EMA]]</f>
        <v>0.18880949911900574</v>
      </c>
      <c r="V272">
        <v>0.738368959450731</v>
      </c>
      <c r="W272">
        <v>418.05</v>
      </c>
      <c r="X272">
        <v>439.2</v>
      </c>
      <c r="Y272">
        <v>418.05</v>
      </c>
      <c r="Z272">
        <v>439.2</v>
      </c>
      <c r="AA272">
        <v>403</v>
      </c>
      <c r="AB272">
        <v>462</v>
      </c>
      <c r="AC272" s="1">
        <f>(Table2[[#This Row],[Close Price]]/Table2[[#This Row],[Day Low]])-1</f>
        <v>4.509030020332494E-2</v>
      </c>
      <c r="AD272" s="1">
        <f>(Table2[[#This Row],[Day High]]/Table2[[#This Row],[Close Price]])-1</f>
        <v>5.2643625543602468E-3</v>
      </c>
      <c r="AE272" s="1">
        <f>(Table2[[#This Row],[Close Price]]/Table2[[#This Row],[Current Week Low]])-1</f>
        <v>4.509030020332494E-2</v>
      </c>
      <c r="AF272" s="1">
        <f>(Table2[[#This Row],[Current Week High]]/Table2[[#This Row],[Close Price]])-1</f>
        <v>5.2643625543602468E-3</v>
      </c>
      <c r="AG272" s="1">
        <f>(Table2[[#This Row],[Close Price]]/Table2[[#This Row],[Current Month Low]])-1</f>
        <v>8.4119106699751756E-2</v>
      </c>
      <c r="AH272" s="1">
        <f>(Table2[[#This Row],[Current Month High]]/Table2[[#This Row],[Close Price]])-1</f>
        <v>5.7450217441062046E-2</v>
      </c>
      <c r="AI272">
        <v>11.0780498970016</v>
      </c>
      <c r="AJ272">
        <v>81.965847563515197</v>
      </c>
      <c r="AK272" t="str">
        <f>IF(AND(Table2[[#This Row],[20D EMA]]&gt;Table2[[#This Row],[50D EMA]],Table2[[#This Row],[50D EMA]]&gt;Table2[[#This Row],[200D EMA]]),"Uptrend","Downtrend/NoTrend")</f>
        <v>Uptrend</v>
      </c>
      <c r="AL272">
        <v>0.08</v>
      </c>
      <c r="AM272" t="s">
        <v>3148</v>
      </c>
      <c r="AN272">
        <v>0.84</v>
      </c>
      <c r="AO272" t="s">
        <v>3148</v>
      </c>
      <c r="AQ272">
        <f>(Table2[[#This Row],[Sharpe Ratio]]-AVERAGE(Table2[Sharpe Ratio]))/_xlfn.STDEV.P(Table2[Sharpe Ratio])</f>
        <v>-0.65767186404931655</v>
      </c>
      <c r="AR2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1.0011672864880627</v>
      </c>
      <c r="AS272">
        <f>_xlfn.RANK.AVG(Table2[[#This Row],[1Y Return vs Nifty Z-Score]],Table2[1Y Return vs Nifty Z-Score])</f>
        <v>274</v>
      </c>
      <c r="AT272">
        <f>_xlfn.RANK.AVG(Table2[[#This Row],[6M Return vs Nifty Z-Score]],Table2[6M Return vs Nifty Z-Score])</f>
        <v>114</v>
      </c>
      <c r="AU272">
        <f>_xlfn.RANK.AVG(Table2[[#This Row],[Sharpe Ratio Z-Score]],Table2[Sharpe Ratio Z-Score])</f>
        <v>532</v>
      </c>
      <c r="AV272">
        <f>(Table2[[#This Row],[Rank 1Y]]+Table2[[#This Row],[Rank 6M]]+Table2[[#This Row],[Rank Sharpe]])/3</f>
        <v>306.66666666666669</v>
      </c>
    </row>
    <row r="273" spans="1:48" x14ac:dyDescent="0.3">
      <c r="A273" t="s">
        <v>1548</v>
      </c>
      <c r="B273" t="s">
        <v>1549</v>
      </c>
      <c r="C273" t="s">
        <v>3108</v>
      </c>
      <c r="D273" t="s">
        <v>211</v>
      </c>
      <c r="E273">
        <v>6109.8949879000002</v>
      </c>
      <c r="F273">
        <v>425.35</v>
      </c>
      <c r="G273">
        <v>-16.567989029050601</v>
      </c>
      <c r="H273">
        <f>(Table2[[#This Row],[1Y Return vs Nifty]]-AVERAGE(Table2[1Y Return vs Nifty]))/_xlfn.STDEV.P(Table2[1Y Return vs Nifty])</f>
        <v>-0.65050772019464786</v>
      </c>
      <c r="I273">
        <v>4.3056837329788102</v>
      </c>
      <c r="J273">
        <f>(Table2[[#This Row],[1M Return vs Nifty]]-AVERAGE(Table2[1M Return vs Nifty]))/_xlfn.STDEV.P(Table2[1M Return vs Nifty])</f>
        <v>0.67109791931786922</v>
      </c>
      <c r="K273">
        <v>8.49476443894015</v>
      </c>
      <c r="L273">
        <f>(Table2[[#This Row],[6M Return vs Nifty]]-AVERAGE(Table2[6M Return vs Nifty]))/_xlfn.STDEV.P(Table2[6M Return vs Nifty])</f>
        <v>0.22294404999540726</v>
      </c>
      <c r="M273">
        <v>-1.78056156652483</v>
      </c>
      <c r="N273">
        <f>(Table2[[#This Row],[1W Return vs Nifty]]-AVERAGE(Table2[1W Return vs Nifty]))/_xlfn.STDEV.P(Table2[1W Return vs Nifty])</f>
        <v>-0.13657625570828225</v>
      </c>
      <c r="O273">
        <v>444.05</v>
      </c>
      <c r="P273">
        <v>462.74772143701603</v>
      </c>
      <c r="Q273">
        <v>433.15898378251501</v>
      </c>
      <c r="R273">
        <v>37.886830212599399</v>
      </c>
      <c r="S273" s="1">
        <f>(Table2[[#This Row],[Close Price]]-Table2[[#This Row],[20D EMA]])/Table2[[#This Row],[20D EMA]]</f>
        <v>-4.2112374732575134E-2</v>
      </c>
      <c r="T273" s="1">
        <f>(Table2[[#This Row],[Close Price]]-Table2[[#This Row],[50D EMA]])/Table2[[#This Row],[50D EMA]]</f>
        <v>-8.0816651718740348E-2</v>
      </c>
      <c r="U273" s="1">
        <f>(Table2[[#This Row],[Close Price]]-Table2[[#This Row],[200D EMA]])/Table2[[#This Row],[200D EMA]]</f>
        <v>-1.8027985277654549E-2</v>
      </c>
      <c r="V273">
        <v>0.42182802902816202</v>
      </c>
      <c r="W273">
        <v>413.8</v>
      </c>
      <c r="X273">
        <v>428.15</v>
      </c>
      <c r="Y273">
        <v>413.8</v>
      </c>
      <c r="Z273">
        <v>428.15</v>
      </c>
      <c r="AA273">
        <v>405.05</v>
      </c>
      <c r="AB273">
        <v>470.1</v>
      </c>
      <c r="AC273" s="1">
        <f>(Table2[[#This Row],[Close Price]]/Table2[[#This Row],[Day Low]])-1</f>
        <v>2.7912034799419949E-2</v>
      </c>
      <c r="AD273" s="1">
        <f>(Table2[[#This Row],[Day High]]/Table2[[#This Row],[Close Price]])-1</f>
        <v>6.5828141530503981E-3</v>
      </c>
      <c r="AE273" s="1">
        <f>(Table2[[#This Row],[Close Price]]/Table2[[#This Row],[Current Week Low]])-1</f>
        <v>2.7912034799419949E-2</v>
      </c>
      <c r="AF273" s="1">
        <f>(Table2[[#This Row],[Current Week High]]/Table2[[#This Row],[Close Price]])-1</f>
        <v>6.5828141530503981E-3</v>
      </c>
      <c r="AG273" s="1">
        <f>(Table2[[#This Row],[Close Price]]/Table2[[#This Row],[Current Month Low]])-1</f>
        <v>5.0117269472904624E-2</v>
      </c>
      <c r="AH273" s="1">
        <f>(Table2[[#This Row],[Current Month High]]/Table2[[#This Row],[Close Price]])-1</f>
        <v>0.10520747619607373</v>
      </c>
      <c r="AI273">
        <v>31.5504878335488</v>
      </c>
      <c r="AJ273">
        <v>56.637819922666097</v>
      </c>
      <c r="AK273" t="str">
        <f>IF(AND(Table2[[#This Row],[20D EMA]]&gt;Table2[[#This Row],[50D EMA]],Table2[[#This Row],[50D EMA]]&gt;Table2[[#This Row],[200D EMA]]),"Uptrend","Downtrend/NoTrend")</f>
        <v>Downtrend/NoTrend</v>
      </c>
      <c r="AL273">
        <v>-0.06</v>
      </c>
      <c r="AM273" t="s">
        <v>3147</v>
      </c>
      <c r="AN273">
        <v>-5.0999999999999996</v>
      </c>
      <c r="AO273" t="s">
        <v>3147</v>
      </c>
      <c r="AP273">
        <v>0.13448540836607001</v>
      </c>
      <c r="AQ273">
        <f>(Table2[[#This Row],[Sharpe Ratio]]-AVERAGE(Table2[Sharpe Ratio]))/_xlfn.STDEV.P(Table2[Sharpe Ratio])</f>
        <v>0.91551839577275318</v>
      </c>
      <c r="AR2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3">
        <f>_xlfn.RANK.AVG(Table2[[#This Row],[1Y Return vs Nifty Z-Score]],Table2[1Y Return vs Nifty Z-Score])</f>
        <v>554</v>
      </c>
      <c r="AT273">
        <f>_xlfn.RANK.AVG(Table2[[#This Row],[6M Return vs Nifty Z-Score]],Table2[6M Return vs Nifty Z-Score])</f>
        <v>236</v>
      </c>
      <c r="AU273">
        <f>_xlfn.RANK.AVG(Table2[[#This Row],[Sharpe Ratio Z-Score]],Table2[Sharpe Ratio Z-Score])</f>
        <v>130</v>
      </c>
      <c r="AV273">
        <f>(Table2[[#This Row],[Rank 1Y]]+Table2[[#This Row],[Rank 6M]]+Table2[[#This Row],[Rank Sharpe]])/3</f>
        <v>306.66666666666669</v>
      </c>
    </row>
    <row r="274" spans="1:48" x14ac:dyDescent="0.3">
      <c r="A274" t="s">
        <v>543</v>
      </c>
      <c r="B274" t="s">
        <v>544</v>
      </c>
      <c r="C274" t="s">
        <v>3108</v>
      </c>
      <c r="D274" t="s">
        <v>545</v>
      </c>
      <c r="E274">
        <v>35232.5</v>
      </c>
      <c r="F274">
        <v>414.5</v>
      </c>
      <c r="G274">
        <v>28.148929350427501</v>
      </c>
      <c r="H274">
        <f>(Table2[[#This Row],[1Y Return vs Nifty]]-AVERAGE(Table2[1Y Return vs Nifty]))/_xlfn.STDEV.P(Table2[1Y Return vs Nifty])</f>
        <v>0.27685211362157813</v>
      </c>
      <c r="I274">
        <v>-9.4640888366676492</v>
      </c>
      <c r="J274">
        <f>(Table2[[#This Row],[1M Return vs Nifty]]-AVERAGE(Table2[1M Return vs Nifty]))/_xlfn.STDEV.P(Table2[1M Return vs Nifty])</f>
        <v>-0.88826606846863876</v>
      </c>
      <c r="K274">
        <v>-16.458249720722701</v>
      </c>
      <c r="L274">
        <f>(Table2[[#This Row],[6M Return vs Nifty]]-AVERAGE(Table2[6M Return vs Nifty]))/_xlfn.STDEV.P(Table2[6M Return vs Nifty])</f>
        <v>-0.66367988724714688</v>
      </c>
      <c r="M274">
        <v>-0.32494835720620102</v>
      </c>
      <c r="N274">
        <f>(Table2[[#This Row],[1W Return vs Nifty]]-AVERAGE(Table2[1W Return vs Nifty]))/_xlfn.STDEV.P(Table2[1W Return vs Nifty])</f>
        <v>0.21049265156300379</v>
      </c>
      <c r="O274">
        <v>448.1</v>
      </c>
      <c r="P274">
        <v>469.73402268175101</v>
      </c>
      <c r="Q274">
        <v>445.86818447972303</v>
      </c>
      <c r="R274">
        <v>19.0034546441724</v>
      </c>
      <c r="S274" s="1">
        <f>(Table2[[#This Row],[Close Price]]-Table2[[#This Row],[20D EMA]])/Table2[[#This Row],[20D EMA]]</f>
        <v>-7.4983262664583841E-2</v>
      </c>
      <c r="T274" s="1">
        <f>(Table2[[#This Row],[Close Price]]-Table2[[#This Row],[50D EMA]])/Table2[[#This Row],[50D EMA]]</f>
        <v>-0.11758574004585688</v>
      </c>
      <c r="U274" s="1">
        <f>(Table2[[#This Row],[Close Price]]-Table2[[#This Row],[200D EMA]])/Table2[[#This Row],[200D EMA]]</f>
        <v>-7.0353045073906981E-2</v>
      </c>
      <c r="V274">
        <v>1.06638092972494</v>
      </c>
      <c r="W274">
        <v>412.6</v>
      </c>
      <c r="X274">
        <v>421</v>
      </c>
      <c r="Y274">
        <v>412.6</v>
      </c>
      <c r="Z274">
        <v>421</v>
      </c>
      <c r="AA274">
        <v>412.35</v>
      </c>
      <c r="AB274">
        <v>463.45</v>
      </c>
      <c r="AC274" s="1">
        <f>(Table2[[#This Row],[Close Price]]/Table2[[#This Row],[Day Low]])-1</f>
        <v>4.6049442559379372E-3</v>
      </c>
      <c r="AD274" s="1">
        <f>(Table2[[#This Row],[Day High]]/Table2[[#This Row],[Close Price]])-1</f>
        <v>1.5681544028950611E-2</v>
      </c>
      <c r="AE274" s="1">
        <f>(Table2[[#This Row],[Close Price]]/Table2[[#This Row],[Current Week Low]])-1</f>
        <v>4.6049442559379372E-3</v>
      </c>
      <c r="AF274" s="1">
        <f>(Table2[[#This Row],[Current Week High]]/Table2[[#This Row],[Close Price]])-1</f>
        <v>1.5681544028950611E-2</v>
      </c>
      <c r="AG274" s="1">
        <f>(Table2[[#This Row],[Close Price]]/Table2[[#This Row],[Current Month Low]])-1</f>
        <v>5.2140172183823275E-3</v>
      </c>
      <c r="AH274" s="1">
        <f>(Table2[[#This Row],[Current Month High]]/Table2[[#This Row],[Close Price]])-1</f>
        <v>0.11809408926417375</v>
      </c>
      <c r="AI274">
        <v>49.662243667068701</v>
      </c>
      <c r="AJ274">
        <v>48.833034111310504</v>
      </c>
      <c r="AK274" t="str">
        <f>IF(AND(Table2[[#This Row],[20D EMA]]&gt;Table2[[#This Row],[50D EMA]],Table2[[#This Row],[50D EMA]]&gt;Table2[[#This Row],[200D EMA]]),"Uptrend","Downtrend/NoTrend")</f>
        <v>Downtrend/NoTrend</v>
      </c>
      <c r="AL274">
        <v>-0.05</v>
      </c>
      <c r="AM274" t="s">
        <v>3147</v>
      </c>
      <c r="AN274">
        <v>-10.91</v>
      </c>
      <c r="AO274" t="s">
        <v>3147</v>
      </c>
      <c r="AP274">
        <v>0.123277302551279</v>
      </c>
      <c r="AQ274">
        <f>(Table2[[#This Row],[Sharpe Ratio]]-AVERAGE(Table2[Sharpe Ratio]))/_xlfn.STDEV.P(Table2[Sharpe Ratio])</f>
        <v>0.78440764470235746</v>
      </c>
      <c r="AR2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4">
        <f>_xlfn.RANK.AVG(Table2[[#This Row],[1Y Return vs Nifty Z-Score]],Table2[1Y Return vs Nifty Z-Score])</f>
        <v>222</v>
      </c>
      <c r="AT274">
        <f>_xlfn.RANK.AVG(Table2[[#This Row],[6M Return vs Nifty Z-Score]],Table2[6M Return vs Nifty Z-Score])</f>
        <v>554</v>
      </c>
      <c r="AU274">
        <f>_xlfn.RANK.AVG(Table2[[#This Row],[Sharpe Ratio Z-Score]],Table2[Sharpe Ratio Z-Score])</f>
        <v>147</v>
      </c>
      <c r="AV274">
        <f>(Table2[[#This Row],[Rank 1Y]]+Table2[[#This Row],[Rank 6M]]+Table2[[#This Row],[Rank Sharpe]])/3</f>
        <v>307.66666666666669</v>
      </c>
    </row>
    <row r="275" spans="1:48" x14ac:dyDescent="0.3">
      <c r="A275" t="s">
        <v>1091</v>
      </c>
      <c r="B275" t="s">
        <v>1092</v>
      </c>
      <c r="C275" t="s">
        <v>3112</v>
      </c>
      <c r="D275" t="s">
        <v>69</v>
      </c>
      <c r="E275">
        <v>11331</v>
      </c>
      <c r="F275">
        <v>75.540000000000006</v>
      </c>
      <c r="G275">
        <v>27.5899146721775</v>
      </c>
      <c r="H275">
        <f>(Table2[[#This Row],[1Y Return vs Nifty]]-AVERAGE(Table2[1Y Return vs Nifty]))/_xlfn.STDEV.P(Table2[1Y Return vs Nifty])</f>
        <v>0.26525901244400091</v>
      </c>
      <c r="I275">
        <v>-1.73025982583298</v>
      </c>
      <c r="J275">
        <f>(Table2[[#This Row],[1M Return vs Nifty]]-AVERAGE(Table2[1M Return vs Nifty]))/_xlfn.STDEV.P(Table2[1M Return vs Nifty])</f>
        <v>-1.244517991029037E-2</v>
      </c>
      <c r="K275">
        <v>-4.4285217325788802</v>
      </c>
      <c r="L275">
        <f>(Table2[[#This Row],[6M Return vs Nifty]]-AVERAGE(Table2[6M Return vs Nifty]))/_xlfn.STDEV.P(Table2[6M Return vs Nifty])</f>
        <v>-0.23624275582249443</v>
      </c>
      <c r="M275">
        <v>-1.10374469228923</v>
      </c>
      <c r="N275">
        <f>(Table2[[#This Row],[1W Return vs Nifty]]-AVERAGE(Table2[1W Return vs Nifty]))/_xlfn.STDEV.P(Table2[1W Return vs Nifty])</f>
        <v>2.4800469550809459E-2</v>
      </c>
      <c r="O275">
        <v>78.650000000000006</v>
      </c>
      <c r="P275">
        <v>83.180731036136805</v>
      </c>
      <c r="Q275">
        <v>80.491305029950396</v>
      </c>
      <c r="R275">
        <v>37.435553130564202</v>
      </c>
      <c r="S275" s="1">
        <f>(Table2[[#This Row],[Close Price]]-Table2[[#This Row],[20D EMA]])/Table2[[#This Row],[20D EMA]]</f>
        <v>-3.9542275905912257E-2</v>
      </c>
      <c r="T275" s="1">
        <f>(Table2[[#This Row],[Close Price]]-Table2[[#This Row],[50D EMA]])/Table2[[#This Row],[50D EMA]]</f>
        <v>-9.1856983473941597E-2</v>
      </c>
      <c r="U275" s="1">
        <f>(Table2[[#This Row],[Close Price]]-Table2[[#This Row],[200D EMA]])/Table2[[#This Row],[200D EMA]]</f>
        <v>-6.1513538985459804E-2</v>
      </c>
      <c r="V275">
        <v>1.14255697416493</v>
      </c>
      <c r="W275">
        <v>73.81</v>
      </c>
      <c r="X275">
        <v>76.7</v>
      </c>
      <c r="Y275">
        <v>73.81</v>
      </c>
      <c r="Z275">
        <v>76.7</v>
      </c>
      <c r="AA275">
        <v>73.81</v>
      </c>
      <c r="AB275">
        <v>85.44</v>
      </c>
      <c r="AC275" s="1">
        <f>(Table2[[#This Row],[Close Price]]/Table2[[#This Row],[Day Low]])-1</f>
        <v>2.3438558460913139E-2</v>
      </c>
      <c r="AD275" s="1">
        <f>(Table2[[#This Row],[Day High]]/Table2[[#This Row],[Close Price]])-1</f>
        <v>1.5356102727031917E-2</v>
      </c>
      <c r="AE275" s="1">
        <f>(Table2[[#This Row],[Close Price]]/Table2[[#This Row],[Current Week Low]])-1</f>
        <v>2.3438558460913139E-2</v>
      </c>
      <c r="AF275" s="1">
        <f>(Table2[[#This Row],[Current Week High]]/Table2[[#This Row],[Close Price]])-1</f>
        <v>1.5356102727031917E-2</v>
      </c>
      <c r="AG275" s="1">
        <f>(Table2[[#This Row],[Close Price]]/Table2[[#This Row],[Current Month Low]])-1</f>
        <v>2.3438558460913139E-2</v>
      </c>
      <c r="AH275" s="1">
        <f>(Table2[[#This Row],[Current Month High]]/Table2[[#This Row],[Close Price]])-1</f>
        <v>0.13105639396346302</v>
      </c>
      <c r="AI275">
        <v>74.477098226105298</v>
      </c>
      <c r="AJ275">
        <v>51.382765531062098</v>
      </c>
      <c r="AK275" t="str">
        <f>IF(AND(Table2[[#This Row],[20D EMA]]&gt;Table2[[#This Row],[50D EMA]],Table2[[#This Row],[50D EMA]]&gt;Table2[[#This Row],[200D EMA]]),"Uptrend","Downtrend/NoTrend")</f>
        <v>Downtrend/NoTrend</v>
      </c>
      <c r="AL275">
        <v>-0.24</v>
      </c>
      <c r="AM275" t="s">
        <v>3147</v>
      </c>
      <c r="AN275">
        <v>-3.94</v>
      </c>
      <c r="AO275" t="s">
        <v>3147</v>
      </c>
      <c r="AP275">
        <v>6.8071363475855004E-2</v>
      </c>
      <c r="AQ275">
        <f>(Table2[[#This Row],[Sharpe Ratio]]-AVERAGE(Table2[Sharpe Ratio]))/_xlfn.STDEV.P(Table2[Sharpe Ratio])</f>
        <v>0.13861679874393967</v>
      </c>
      <c r="AR2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5">
        <f>_xlfn.RANK.AVG(Table2[[#This Row],[1Y Return vs Nifty Z-Score]],Table2[1Y Return vs Nifty Z-Score])</f>
        <v>226</v>
      </c>
      <c r="AT275">
        <f>_xlfn.RANK.AVG(Table2[[#This Row],[6M Return vs Nifty Z-Score]],Table2[6M Return vs Nifty Z-Score])</f>
        <v>387</v>
      </c>
      <c r="AU275">
        <f>_xlfn.RANK.AVG(Table2[[#This Row],[Sharpe Ratio Z-Score]],Table2[Sharpe Ratio Z-Score])</f>
        <v>310</v>
      </c>
      <c r="AV275">
        <f>(Table2[[#This Row],[Rank 1Y]]+Table2[[#This Row],[Rank 6M]]+Table2[[#This Row],[Rank Sharpe]])/3</f>
        <v>307.66666666666669</v>
      </c>
    </row>
    <row r="276" spans="1:48" x14ac:dyDescent="0.3">
      <c r="A276" t="s">
        <v>130</v>
      </c>
      <c r="B276" t="s">
        <v>131</v>
      </c>
      <c r="C276" t="s">
        <v>3107</v>
      </c>
      <c r="D276" t="s">
        <v>57</v>
      </c>
      <c r="E276">
        <v>203202.82810658499</v>
      </c>
      <c r="F276">
        <v>526.85</v>
      </c>
      <c r="G276">
        <v>21.9499725450877</v>
      </c>
      <c r="H276">
        <f>(Table2[[#This Row],[1Y Return vs Nifty]]-AVERAGE(Table2[1Y Return vs Nifty]))/_xlfn.STDEV.P(Table2[1Y Return vs Nifty])</f>
        <v>0.14829532211708771</v>
      </c>
      <c r="I276">
        <v>-4.0536093463640697</v>
      </c>
      <c r="J276">
        <f>(Table2[[#This Row],[1M Return vs Nifty]]-AVERAGE(Table2[1M Return vs Nifty]))/_xlfn.STDEV.P(Table2[1M Return vs Nifty])</f>
        <v>-0.27555392444711108</v>
      </c>
      <c r="K276">
        <v>-17.716532859491799</v>
      </c>
      <c r="L276">
        <f>(Table2[[#This Row],[6M Return vs Nifty]]-AVERAGE(Table2[6M Return vs Nifty]))/_xlfn.STDEV.P(Table2[6M Return vs Nifty])</f>
        <v>-0.70838887284395746</v>
      </c>
      <c r="M276">
        <v>-3.1925664872566402</v>
      </c>
      <c r="N276">
        <f>(Table2[[#This Row],[1W Return vs Nifty]]-AVERAGE(Table2[1W Return vs Nifty]))/_xlfn.STDEV.P(Table2[1W Return vs Nifty])</f>
        <v>-0.4732474275297211</v>
      </c>
      <c r="O276">
        <v>583.85</v>
      </c>
      <c r="P276">
        <v>614.28350894998005</v>
      </c>
      <c r="Q276">
        <v>607.50186096901598</v>
      </c>
      <c r="R276">
        <v>19.1963596305864</v>
      </c>
      <c r="S276" s="1">
        <f>(Table2[[#This Row],[Close Price]]-Table2[[#This Row],[20D EMA]])/Table2[[#This Row],[20D EMA]]</f>
        <v>-9.7627815363535153E-2</v>
      </c>
      <c r="T276" s="1">
        <f>(Table2[[#This Row],[Close Price]]-Table2[[#This Row],[50D EMA]])/Table2[[#This Row],[50D EMA]]</f>
        <v>-0.14233413021201513</v>
      </c>
      <c r="U276" s="1">
        <f>(Table2[[#This Row],[Close Price]]-Table2[[#This Row],[200D EMA]])/Table2[[#This Row],[200D EMA]]</f>
        <v>-0.1327598582831821</v>
      </c>
      <c r="V276">
        <v>0.83344868720875698</v>
      </c>
      <c r="W276">
        <v>525.1</v>
      </c>
      <c r="X276">
        <v>557.4</v>
      </c>
      <c r="Y276">
        <v>525.1</v>
      </c>
      <c r="Z276">
        <v>557.4</v>
      </c>
      <c r="AA276">
        <v>525.1</v>
      </c>
      <c r="AB276">
        <v>627</v>
      </c>
      <c r="AC276" s="1">
        <f>(Table2[[#This Row],[Close Price]]/Table2[[#This Row],[Day Low]])-1</f>
        <v>3.3326985336126214E-3</v>
      </c>
      <c r="AD276" s="1">
        <f>(Table2[[#This Row],[Day High]]/Table2[[#This Row],[Close Price]])-1</f>
        <v>5.7986144063775225E-2</v>
      </c>
      <c r="AE276" s="1">
        <f>(Table2[[#This Row],[Close Price]]/Table2[[#This Row],[Current Week Low]])-1</f>
        <v>3.3326985336126214E-3</v>
      </c>
      <c r="AF276" s="1">
        <f>(Table2[[#This Row],[Current Week High]]/Table2[[#This Row],[Close Price]])-1</f>
        <v>5.7986144063775225E-2</v>
      </c>
      <c r="AG276" s="1">
        <f>(Table2[[#This Row],[Close Price]]/Table2[[#This Row],[Current Month Low]])-1</f>
        <v>3.3326985336126214E-3</v>
      </c>
      <c r="AH276" s="1">
        <f>(Table2[[#This Row],[Current Month High]]/Table2[[#This Row],[Close Price]])-1</f>
        <v>0.19009205656258898</v>
      </c>
      <c r="AI276">
        <v>70.038910505836498</v>
      </c>
      <c r="AJ276">
        <v>38.626496513616601</v>
      </c>
      <c r="AK276" t="str">
        <f>IF(AND(Table2[[#This Row],[20D EMA]]&gt;Table2[[#This Row],[50D EMA]],Table2[[#This Row],[50D EMA]]&gt;Table2[[#This Row],[200D EMA]]),"Uptrend","Downtrend/NoTrend")</f>
        <v>Downtrend/NoTrend</v>
      </c>
      <c r="AL276">
        <v>-0.03</v>
      </c>
      <c r="AM276" t="s">
        <v>3147</v>
      </c>
      <c r="AN276">
        <v>-11.01</v>
      </c>
      <c r="AO276" t="s">
        <v>3147</v>
      </c>
      <c r="AP276">
        <v>0.15460636356024801</v>
      </c>
      <c r="AQ276">
        <f>(Table2[[#This Row],[Sharpe Ratio]]-AVERAGE(Table2[Sharpe Ratio]))/_xlfn.STDEV.P(Table2[Sharpe Ratio])</f>
        <v>1.1508903302776068</v>
      </c>
      <c r="AR2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6">
        <f>_xlfn.RANK.AVG(Table2[[#This Row],[1Y Return vs Nifty Z-Score]],Table2[1Y Return vs Nifty Z-Score])</f>
        <v>261</v>
      </c>
      <c r="AT276">
        <f>_xlfn.RANK.AVG(Table2[[#This Row],[6M Return vs Nifty Z-Score]],Table2[6M Return vs Nifty Z-Score])</f>
        <v>575</v>
      </c>
      <c r="AU276">
        <f>_xlfn.RANK.AVG(Table2[[#This Row],[Sharpe Ratio Z-Score]],Table2[Sharpe Ratio Z-Score])</f>
        <v>89</v>
      </c>
      <c r="AV276">
        <f>(Table2[[#This Row],[Rank 1Y]]+Table2[[#This Row],[Rank 6M]]+Table2[[#This Row],[Rank Sharpe]])/3</f>
        <v>308.33333333333331</v>
      </c>
    </row>
    <row r="277" spans="1:48" x14ac:dyDescent="0.3">
      <c r="A277" t="s">
        <v>1871</v>
      </c>
      <c r="B277" t="s">
        <v>1872</v>
      </c>
      <c r="C277" t="s">
        <v>3114</v>
      </c>
      <c r="D277" t="s">
        <v>1443</v>
      </c>
      <c r="E277">
        <v>3845.6577115809901</v>
      </c>
      <c r="F277">
        <v>70.91</v>
      </c>
      <c r="G277">
        <v>18.377086683839401</v>
      </c>
      <c r="H277">
        <f>(Table2[[#This Row],[1Y Return vs Nifty]]-AVERAGE(Table2[1Y Return vs Nifty]))/_xlfn.STDEV.P(Table2[1Y Return vs Nifty])</f>
        <v>7.4199186725697239E-2</v>
      </c>
      <c r="I277">
        <v>-4.4170647603768103</v>
      </c>
      <c r="J277">
        <f>(Table2[[#This Row],[1M Return vs Nifty]]-AVERAGE(Table2[1M Return vs Nifty]))/_xlfn.STDEV.P(Table2[1M Return vs Nifty])</f>
        <v>-0.31671359363633539</v>
      </c>
      <c r="K277">
        <v>-16.406463151313002</v>
      </c>
      <c r="L277">
        <f>(Table2[[#This Row],[6M Return vs Nifty]]-AVERAGE(Table2[6M Return vs Nifty]))/_xlfn.STDEV.P(Table2[6M Return vs Nifty])</f>
        <v>-0.6618398204811633</v>
      </c>
      <c r="M277">
        <v>-1.59121418016161</v>
      </c>
      <c r="N277">
        <f>(Table2[[#This Row],[1W Return vs Nifty]]-AVERAGE(Table2[1W Return vs Nifty]))/_xlfn.STDEV.P(Table2[1W Return vs Nifty])</f>
        <v>-9.1429241337260797E-2</v>
      </c>
      <c r="O277">
        <v>75.36</v>
      </c>
      <c r="P277">
        <v>78.953554052494695</v>
      </c>
      <c r="Q277">
        <v>77.340820827964095</v>
      </c>
      <c r="R277">
        <v>27.739192766138</v>
      </c>
      <c r="S277" s="1">
        <f>(Table2[[#This Row],[Close Price]]-Table2[[#This Row],[20D EMA]])/Table2[[#This Row],[20D EMA]]</f>
        <v>-5.9049893842887509E-2</v>
      </c>
      <c r="T277" s="1">
        <f>(Table2[[#This Row],[Close Price]]-Table2[[#This Row],[50D EMA]])/Table2[[#This Row],[50D EMA]]</f>
        <v>-0.10187703579685209</v>
      </c>
      <c r="U277" s="1">
        <f>(Table2[[#This Row],[Close Price]]-Table2[[#This Row],[200D EMA]])/Table2[[#This Row],[200D EMA]]</f>
        <v>-8.3149115294091996E-2</v>
      </c>
      <c r="V277">
        <v>0.39699604666122501</v>
      </c>
      <c r="W277">
        <v>69.55</v>
      </c>
      <c r="X277">
        <v>71.92</v>
      </c>
      <c r="Y277">
        <v>69.55</v>
      </c>
      <c r="Z277">
        <v>71.92</v>
      </c>
      <c r="AA277">
        <v>69.55</v>
      </c>
      <c r="AB277">
        <v>79.400000000000006</v>
      </c>
      <c r="AC277" s="1">
        <f>(Table2[[#This Row],[Close Price]]/Table2[[#This Row],[Day Low]])-1</f>
        <v>1.955427749820271E-2</v>
      </c>
      <c r="AD277" s="1">
        <f>(Table2[[#This Row],[Day High]]/Table2[[#This Row],[Close Price]])-1</f>
        <v>1.4243407135805963E-2</v>
      </c>
      <c r="AE277" s="1">
        <f>(Table2[[#This Row],[Close Price]]/Table2[[#This Row],[Current Week Low]])-1</f>
        <v>1.955427749820271E-2</v>
      </c>
      <c r="AF277" s="1">
        <f>(Table2[[#This Row],[Current Week High]]/Table2[[#This Row],[Close Price]])-1</f>
        <v>1.4243407135805963E-2</v>
      </c>
      <c r="AG277" s="1">
        <f>(Table2[[#This Row],[Close Price]]/Table2[[#This Row],[Current Month Low]])-1</f>
        <v>1.955427749820271E-2</v>
      </c>
      <c r="AH277" s="1">
        <f>(Table2[[#This Row],[Current Month High]]/Table2[[#This Row],[Close Price]])-1</f>
        <v>0.1197292342405869</v>
      </c>
      <c r="AI277">
        <v>45.607107601184602</v>
      </c>
      <c r="AJ277">
        <v>43.542510121457397</v>
      </c>
      <c r="AK277" t="str">
        <f>IF(AND(Table2[[#This Row],[20D EMA]]&gt;Table2[[#This Row],[50D EMA]],Table2[[#This Row],[50D EMA]]&gt;Table2[[#This Row],[200D EMA]]),"Uptrend","Downtrend/NoTrend")</f>
        <v>Downtrend/NoTrend</v>
      </c>
      <c r="AL277">
        <v>-0.21</v>
      </c>
      <c r="AM277" t="s">
        <v>3147</v>
      </c>
      <c r="AN277">
        <v>-6.69</v>
      </c>
      <c r="AO277" t="s">
        <v>3147</v>
      </c>
      <c r="AP277">
        <v>0.15294169744678701</v>
      </c>
      <c r="AQ277">
        <f>(Table2[[#This Row],[Sharpe Ratio]]-AVERAGE(Table2[Sharpe Ratio]))/_xlfn.STDEV.P(Table2[Sharpe Ratio])</f>
        <v>1.1314173142279829</v>
      </c>
      <c r="AR2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7">
        <f>_xlfn.RANK.AVG(Table2[[#This Row],[1Y Return vs Nifty Z-Score]],Table2[1Y Return vs Nifty Z-Score])</f>
        <v>284</v>
      </c>
      <c r="AT277">
        <f>_xlfn.RANK.AVG(Table2[[#This Row],[6M Return vs Nifty Z-Score]],Table2[6M Return vs Nifty Z-Score])</f>
        <v>551</v>
      </c>
      <c r="AU277">
        <f>_xlfn.RANK.AVG(Table2[[#This Row],[Sharpe Ratio Z-Score]],Table2[Sharpe Ratio Z-Score])</f>
        <v>90</v>
      </c>
      <c r="AV277">
        <f>(Table2[[#This Row],[Rank 1Y]]+Table2[[#This Row],[Rank 6M]]+Table2[[#This Row],[Rank Sharpe]])/3</f>
        <v>308.33333333333331</v>
      </c>
    </row>
    <row r="278" spans="1:48" x14ac:dyDescent="0.3">
      <c r="A278" t="s">
        <v>1184</v>
      </c>
      <c r="B278" t="s">
        <v>1185</v>
      </c>
      <c r="C278" t="s">
        <v>3106</v>
      </c>
      <c r="D278" t="s">
        <v>253</v>
      </c>
      <c r="E278">
        <v>9744.7500197499994</v>
      </c>
      <c r="F278">
        <v>1486.25</v>
      </c>
      <c r="G278">
        <v>29.6877724488286</v>
      </c>
      <c r="H278">
        <f>(Table2[[#This Row],[1Y Return vs Nifty]]-AVERAGE(Table2[1Y Return vs Nifty]))/_xlfn.STDEV.P(Table2[1Y Return vs Nifty])</f>
        <v>0.30876534314898241</v>
      </c>
      <c r="I278">
        <v>15.130932073754201</v>
      </c>
      <c r="J278">
        <f>(Table2[[#This Row],[1M Return vs Nifty]]-AVERAGE(Table2[1M Return vs Nifty]))/_xlfn.STDEV.P(Table2[1M Return vs Nifty])</f>
        <v>1.897007957851222</v>
      </c>
      <c r="K278">
        <v>14.802074645351301</v>
      </c>
      <c r="L278">
        <f>(Table2[[#This Row],[6M Return vs Nifty]]-AVERAGE(Table2[6M Return vs Nifty]))/_xlfn.STDEV.P(Table2[6M Return vs Nifty])</f>
        <v>0.44705373762017314</v>
      </c>
      <c r="M278">
        <v>4.5550752365040301</v>
      </c>
      <c r="N278">
        <f>(Table2[[#This Row],[1W Return vs Nifty]]-AVERAGE(Table2[1W Return vs Nifty]))/_xlfn.STDEV.P(Table2[1W Return vs Nifty])</f>
        <v>1.3740603117657615</v>
      </c>
      <c r="O278">
        <v>1418.3</v>
      </c>
      <c r="P278">
        <v>1384.16938249548</v>
      </c>
      <c r="Q278">
        <v>1283.34183838425</v>
      </c>
      <c r="R278">
        <v>66.343571824903194</v>
      </c>
      <c r="S278" s="1">
        <f>(Table2[[#This Row],[Close Price]]-Table2[[#This Row],[20D EMA]])/Table2[[#This Row],[20D EMA]]</f>
        <v>4.790946908270468E-2</v>
      </c>
      <c r="T278" s="1">
        <f>(Table2[[#This Row],[Close Price]]-Table2[[#This Row],[50D EMA]])/Table2[[#This Row],[50D EMA]]</f>
        <v>7.374864579108209E-2</v>
      </c>
      <c r="U278" s="1">
        <f>(Table2[[#This Row],[Close Price]]-Table2[[#This Row],[200D EMA]])/Table2[[#This Row],[200D EMA]]</f>
        <v>0.15810920796536562</v>
      </c>
      <c r="V278">
        <v>1.03232603337491</v>
      </c>
      <c r="W278">
        <v>1466.95</v>
      </c>
      <c r="X278">
        <v>1505.4</v>
      </c>
      <c r="Y278">
        <v>1466.95</v>
      </c>
      <c r="Z278">
        <v>1505.4</v>
      </c>
      <c r="AA278">
        <v>1341.6</v>
      </c>
      <c r="AB278">
        <v>1565.8</v>
      </c>
      <c r="AC278" s="1">
        <f>(Table2[[#This Row],[Close Price]]/Table2[[#This Row],[Day Low]])-1</f>
        <v>1.3156549302975495E-2</v>
      </c>
      <c r="AD278" s="1">
        <f>(Table2[[#This Row],[Day High]]/Table2[[#This Row],[Close Price]])-1</f>
        <v>1.288477712363334E-2</v>
      </c>
      <c r="AE278" s="1">
        <f>(Table2[[#This Row],[Close Price]]/Table2[[#This Row],[Current Week Low]])-1</f>
        <v>1.3156549302975495E-2</v>
      </c>
      <c r="AF278" s="1">
        <f>(Table2[[#This Row],[Current Week High]]/Table2[[#This Row],[Close Price]])-1</f>
        <v>1.288477712363334E-2</v>
      </c>
      <c r="AG278" s="1">
        <f>(Table2[[#This Row],[Close Price]]/Table2[[#This Row],[Current Month Low]])-1</f>
        <v>0.10781902206320826</v>
      </c>
      <c r="AH278" s="1">
        <f>(Table2[[#This Row],[Current Month High]]/Table2[[#This Row],[Close Price]])-1</f>
        <v>5.3523969722455877E-2</v>
      </c>
      <c r="AI278">
        <v>11.2834314550042</v>
      </c>
      <c r="AJ278">
        <v>49.6501032069677</v>
      </c>
      <c r="AK278" t="str">
        <f>IF(AND(Table2[[#This Row],[20D EMA]]&gt;Table2[[#This Row],[50D EMA]],Table2[[#This Row],[50D EMA]]&gt;Table2[[#This Row],[200D EMA]]),"Uptrend","Downtrend/NoTrend")</f>
        <v>Uptrend</v>
      </c>
      <c r="AL278">
        <v>0.18</v>
      </c>
      <c r="AM278" t="s">
        <v>3148</v>
      </c>
      <c r="AN278">
        <v>9.32</v>
      </c>
      <c r="AO278" t="s">
        <v>3148</v>
      </c>
      <c r="AQ278">
        <f>(Table2[[#This Row],[Sharpe Ratio]]-AVERAGE(Table2[Sharpe Ratio]))/_xlfn.STDEV.P(Table2[Sharpe Ratio])</f>
        <v>-0.65767186404931655</v>
      </c>
      <c r="AR2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3.3692154863368224</v>
      </c>
      <c r="AS278">
        <f>_xlfn.RANK.AVG(Table2[[#This Row],[1Y Return vs Nifty Z-Score]],Table2[1Y Return vs Nifty Z-Score])</f>
        <v>206</v>
      </c>
      <c r="AT278">
        <f>_xlfn.RANK.AVG(Table2[[#This Row],[6M Return vs Nifty Z-Score]],Table2[6M Return vs Nifty Z-Score])</f>
        <v>188</v>
      </c>
      <c r="AU278">
        <f>_xlfn.RANK.AVG(Table2[[#This Row],[Sharpe Ratio Z-Score]],Table2[Sharpe Ratio Z-Score])</f>
        <v>532</v>
      </c>
      <c r="AV278">
        <f>(Table2[[#This Row],[Rank 1Y]]+Table2[[#This Row],[Rank 6M]]+Table2[[#This Row],[Rank Sharpe]])/3</f>
        <v>308.66666666666669</v>
      </c>
    </row>
    <row r="279" spans="1:48" x14ac:dyDescent="0.3">
      <c r="A279" t="s">
        <v>1499</v>
      </c>
      <c r="B279" t="s">
        <v>1500</v>
      </c>
      <c r="C279" t="s">
        <v>3111</v>
      </c>
      <c r="D279" t="s">
        <v>211</v>
      </c>
      <c r="E279">
        <v>6497.9993145199996</v>
      </c>
      <c r="F279">
        <v>1603.7</v>
      </c>
      <c r="G279">
        <v>33.596382601145002</v>
      </c>
      <c r="H279">
        <f>(Table2[[#This Row],[1Y Return vs Nifty]]-AVERAGE(Table2[1Y Return vs Nifty]))/_xlfn.STDEV.P(Table2[1Y Return vs Nifty])</f>
        <v>0.3898238819003475</v>
      </c>
      <c r="I279">
        <v>-25.746414429628199</v>
      </c>
      <c r="J279">
        <f>(Table2[[#This Row],[1M Return vs Nifty]]-AVERAGE(Table2[1M Return vs Nifty]))/_xlfn.STDEV.P(Table2[1M Return vs Nifty])</f>
        <v>-2.7321652351873507</v>
      </c>
      <c r="K279">
        <v>3.8822633946576599</v>
      </c>
      <c r="L279">
        <f>(Table2[[#This Row],[6M Return vs Nifty]]-AVERAGE(Table2[6M Return vs Nifty]))/_xlfn.STDEV.P(Table2[6M Return vs Nifty])</f>
        <v>5.9053875836487545E-2</v>
      </c>
      <c r="M279">
        <v>-1.28030141354414</v>
      </c>
      <c r="N279">
        <f>(Table2[[#This Row],[1W Return vs Nifty]]-AVERAGE(Table2[1W Return vs Nifty]))/_xlfn.STDEV.P(Table2[1W Return vs Nifty])</f>
        <v>-1.7296804591149243E-2</v>
      </c>
      <c r="O279">
        <v>1708.61</v>
      </c>
      <c r="P279">
        <v>1797.27289771542</v>
      </c>
      <c r="Q279">
        <v>1622.42763752882</v>
      </c>
      <c r="R279">
        <v>38.851610324282099</v>
      </c>
      <c r="S279" s="1">
        <f>(Table2[[#This Row],[Close Price]]-Table2[[#This Row],[20D EMA]])/Table2[[#This Row],[20D EMA]]</f>
        <v>-6.1400787774857843E-2</v>
      </c>
      <c r="T279" s="1">
        <f>(Table2[[#This Row],[Close Price]]-Table2[[#This Row],[50D EMA]])/Table2[[#This Row],[50D EMA]]</f>
        <v>-0.10770367592004396</v>
      </c>
      <c r="U279" s="1">
        <f>(Table2[[#This Row],[Close Price]]-Table2[[#This Row],[200D EMA]])/Table2[[#This Row],[200D EMA]]</f>
        <v>-1.1542972454133443E-2</v>
      </c>
      <c r="V279">
        <v>0.96851697042306195</v>
      </c>
      <c r="W279">
        <v>1534.2</v>
      </c>
      <c r="X279">
        <v>1630.65</v>
      </c>
      <c r="Y279">
        <v>1534.2</v>
      </c>
      <c r="Z279">
        <v>1630.65</v>
      </c>
      <c r="AA279">
        <v>1507.55</v>
      </c>
      <c r="AB279">
        <v>1728</v>
      </c>
      <c r="AC279" s="1">
        <f>(Table2[[#This Row],[Close Price]]/Table2[[#This Row],[Day Low]])-1</f>
        <v>4.530048233607098E-2</v>
      </c>
      <c r="AD279" s="1">
        <f>(Table2[[#This Row],[Day High]]/Table2[[#This Row],[Close Price]])-1</f>
        <v>1.680488869489305E-2</v>
      </c>
      <c r="AE279" s="1">
        <f>(Table2[[#This Row],[Close Price]]/Table2[[#This Row],[Current Week Low]])-1</f>
        <v>4.530048233607098E-2</v>
      </c>
      <c r="AF279" s="1">
        <f>(Table2[[#This Row],[Current Week High]]/Table2[[#This Row],[Close Price]])-1</f>
        <v>1.680488869489305E-2</v>
      </c>
      <c r="AG279" s="1">
        <f>(Table2[[#This Row],[Close Price]]/Table2[[#This Row],[Current Month Low]])-1</f>
        <v>6.3778979138337188E-2</v>
      </c>
      <c r="AH279" s="1">
        <f>(Table2[[#This Row],[Current Month High]]/Table2[[#This Row],[Close Price]])-1</f>
        <v>7.7508262143792361E-2</v>
      </c>
      <c r="AI279">
        <v>47.153457629232399</v>
      </c>
      <c r="AJ279">
        <v>79.064314426083001</v>
      </c>
      <c r="AK279" t="str">
        <f>IF(AND(Table2[[#This Row],[20D EMA]]&gt;Table2[[#This Row],[50D EMA]],Table2[[#This Row],[50D EMA]]&gt;Table2[[#This Row],[200D EMA]]),"Uptrend","Downtrend/NoTrend")</f>
        <v>Downtrend/NoTrend</v>
      </c>
      <c r="AL279">
        <v>-0.13</v>
      </c>
      <c r="AM279" t="s">
        <v>3147</v>
      </c>
      <c r="AN279">
        <v>3.41</v>
      </c>
      <c r="AO279" t="s">
        <v>3148</v>
      </c>
      <c r="AP279">
        <v>2.1964034760882999E-2</v>
      </c>
      <c r="AQ279">
        <f>(Table2[[#This Row],[Sharpe Ratio]]-AVERAGE(Table2[Sharpe Ratio]))/_xlfn.STDEV.P(Table2[Sharpe Ratio])</f>
        <v>-0.4007398595142268</v>
      </c>
      <c r="AR2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9">
        <f>_xlfn.RANK.AVG(Table2[[#This Row],[1Y Return vs Nifty Z-Score]],Table2[1Y Return vs Nifty Z-Score])</f>
        <v>191</v>
      </c>
      <c r="AT279">
        <f>_xlfn.RANK.AVG(Table2[[#This Row],[6M Return vs Nifty Z-Score]],Table2[6M Return vs Nifty Z-Score])</f>
        <v>290</v>
      </c>
      <c r="AU279">
        <f>_xlfn.RANK.AVG(Table2[[#This Row],[Sharpe Ratio Z-Score]],Table2[Sharpe Ratio Z-Score])</f>
        <v>446</v>
      </c>
      <c r="AV279">
        <f>(Table2[[#This Row],[Rank 1Y]]+Table2[[#This Row],[Rank 6M]]+Table2[[#This Row],[Rank Sharpe]])/3</f>
        <v>309</v>
      </c>
    </row>
    <row r="280" spans="1:48" x14ac:dyDescent="0.3">
      <c r="A280" t="s">
        <v>911</v>
      </c>
      <c r="B280" t="s">
        <v>912</v>
      </c>
      <c r="C280" t="s">
        <v>3101</v>
      </c>
      <c r="D280" t="s">
        <v>21</v>
      </c>
      <c r="E280">
        <v>15883.579444974999</v>
      </c>
      <c r="F280">
        <v>700.15</v>
      </c>
      <c r="G280">
        <v>12.263557783991301</v>
      </c>
      <c r="H280">
        <f>(Table2[[#This Row],[1Y Return vs Nifty]]-AVERAGE(Table2[1Y Return vs Nifty]))/_xlfn.STDEV.P(Table2[1Y Return vs Nifty])</f>
        <v>-5.2585961939549362E-2</v>
      </c>
      <c r="I280">
        <v>7.8945963995963604</v>
      </c>
      <c r="J280">
        <f>(Table2[[#This Row],[1M Return vs Nifty]]-AVERAGE(Table2[1M Return vs Nifty]))/_xlfn.STDEV.P(Table2[1M Return vs Nifty])</f>
        <v>1.0775259223460951</v>
      </c>
      <c r="K280">
        <v>8.9911726168976607</v>
      </c>
      <c r="L280">
        <f>(Table2[[#This Row],[6M Return vs Nifty]]-AVERAGE(Table2[6M Return vs Nifty]))/_xlfn.STDEV.P(Table2[6M Return vs Nifty])</f>
        <v>0.24058229483444427</v>
      </c>
      <c r="M280">
        <v>0.17213927237351201</v>
      </c>
      <c r="N280">
        <f>(Table2[[#This Row],[1W Return vs Nifty]]-AVERAGE(Table2[1W Return vs Nifty]))/_xlfn.STDEV.P(Table2[1W Return vs Nifty])</f>
        <v>0.32901566256059084</v>
      </c>
      <c r="O280">
        <v>710.28</v>
      </c>
      <c r="P280">
        <v>714.33115655593099</v>
      </c>
      <c r="Q280">
        <v>668.98506498523898</v>
      </c>
      <c r="R280">
        <v>43.428522593788301</v>
      </c>
      <c r="S280" s="1">
        <f>(Table2[[#This Row],[Close Price]]-Table2[[#This Row],[20D EMA]])/Table2[[#This Row],[20D EMA]]</f>
        <v>-1.426198119051641E-2</v>
      </c>
      <c r="T280" s="1">
        <f>(Table2[[#This Row],[Close Price]]-Table2[[#This Row],[50D EMA]])/Table2[[#This Row],[50D EMA]]</f>
        <v>-1.9852356187715366E-2</v>
      </c>
      <c r="U280" s="1">
        <f>(Table2[[#This Row],[Close Price]]-Table2[[#This Row],[200D EMA]])/Table2[[#This Row],[200D EMA]]</f>
        <v>4.6585397262117724E-2</v>
      </c>
      <c r="V280">
        <v>0.93530245739066598</v>
      </c>
      <c r="W280">
        <v>682.1</v>
      </c>
      <c r="X280">
        <v>707.3</v>
      </c>
      <c r="Y280">
        <v>682.1</v>
      </c>
      <c r="Z280">
        <v>707.3</v>
      </c>
      <c r="AA280">
        <v>682.1</v>
      </c>
      <c r="AB280">
        <v>758.95</v>
      </c>
      <c r="AC280" s="1">
        <f>(Table2[[#This Row],[Close Price]]/Table2[[#This Row],[Day Low]])-1</f>
        <v>2.646239554317531E-2</v>
      </c>
      <c r="AD280" s="1">
        <f>(Table2[[#This Row],[Day High]]/Table2[[#This Row],[Close Price]])-1</f>
        <v>1.021209740769824E-2</v>
      </c>
      <c r="AE280" s="1">
        <f>(Table2[[#This Row],[Close Price]]/Table2[[#This Row],[Current Week Low]])-1</f>
        <v>2.646239554317531E-2</v>
      </c>
      <c r="AF280" s="1">
        <f>(Table2[[#This Row],[Current Week High]]/Table2[[#This Row],[Close Price]])-1</f>
        <v>1.021209740769824E-2</v>
      </c>
      <c r="AG280" s="1">
        <f>(Table2[[#This Row],[Close Price]]/Table2[[#This Row],[Current Month Low]])-1</f>
        <v>2.646239554317531E-2</v>
      </c>
      <c r="AH280" s="1">
        <f>(Table2[[#This Row],[Current Month High]]/Table2[[#This Row],[Close Price]])-1</f>
        <v>8.39820038563166E-2</v>
      </c>
      <c r="AI280">
        <v>19.902877954723898</v>
      </c>
      <c r="AJ280">
        <v>36.215953307393001</v>
      </c>
      <c r="AK280" t="str">
        <f>IF(AND(Table2[[#This Row],[20D EMA]]&gt;Table2[[#This Row],[50D EMA]],Table2[[#This Row],[50D EMA]]&gt;Table2[[#This Row],[200D EMA]]),"Uptrend","Downtrend/NoTrend")</f>
        <v>Downtrend/NoTrend</v>
      </c>
      <c r="AL280">
        <v>-7.0000000000000007E-2</v>
      </c>
      <c r="AM280" t="s">
        <v>3147</v>
      </c>
      <c r="AN280">
        <v>-0.19</v>
      </c>
      <c r="AO280" t="s">
        <v>3147</v>
      </c>
      <c r="AP280">
        <v>4.8945575253990001E-2</v>
      </c>
      <c r="AQ280">
        <f>(Table2[[#This Row],[Sharpe Ratio]]-AVERAGE(Table2[Sharpe Ratio]))/_xlfn.STDEV.P(Table2[Sharpe Ratio])</f>
        <v>-8.5113820864669593E-2</v>
      </c>
      <c r="AR2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0">
        <f>_xlfn.RANK.AVG(Table2[[#This Row],[1Y Return vs Nifty Z-Score]],Table2[1Y Return vs Nifty Z-Score])</f>
        <v>316</v>
      </c>
      <c r="AT280">
        <f>_xlfn.RANK.AVG(Table2[[#This Row],[6M Return vs Nifty Z-Score]],Table2[6M Return vs Nifty Z-Score])</f>
        <v>233</v>
      </c>
      <c r="AU280">
        <f>_xlfn.RANK.AVG(Table2[[#This Row],[Sharpe Ratio Z-Score]],Table2[Sharpe Ratio Z-Score])</f>
        <v>381</v>
      </c>
      <c r="AV280">
        <f>(Table2[[#This Row],[Rank 1Y]]+Table2[[#This Row],[Rank 6M]]+Table2[[#This Row],[Rank Sharpe]])/3</f>
        <v>310</v>
      </c>
    </row>
    <row r="281" spans="1:48" x14ac:dyDescent="0.3">
      <c r="A281" t="s">
        <v>1692</v>
      </c>
      <c r="B281" t="s">
        <v>1693</v>
      </c>
      <c r="C281" t="s">
        <v>3116</v>
      </c>
      <c r="D281" t="s">
        <v>481</v>
      </c>
      <c r="E281">
        <v>4986.7959278500002</v>
      </c>
      <c r="F281">
        <v>1890.25</v>
      </c>
      <c r="G281">
        <v>1.9352328827221299</v>
      </c>
      <c r="H281">
        <f>(Table2[[#This Row],[1Y Return vs Nifty]]-AVERAGE(Table2[1Y Return vs Nifty]))/_xlfn.STDEV.P(Table2[1Y Return vs Nifty])</f>
        <v>-0.26677947104407268</v>
      </c>
      <c r="I281">
        <v>0.63125768891765399</v>
      </c>
      <c r="J281">
        <f>(Table2[[#This Row],[1M Return vs Nifty]]-AVERAGE(Table2[1M Return vs Nifty]))/_xlfn.STDEV.P(Table2[1M Return vs Nifty])</f>
        <v>0.25498591602129483</v>
      </c>
      <c r="K281">
        <v>31.841741517392599</v>
      </c>
      <c r="L281">
        <f>(Table2[[#This Row],[6M Return vs Nifty]]-AVERAGE(Table2[6M Return vs Nifty]))/_xlfn.STDEV.P(Table2[6M Return vs Nifty])</f>
        <v>1.052502700006964</v>
      </c>
      <c r="M281">
        <v>-2.6591949259622201</v>
      </c>
      <c r="N281">
        <f>(Table2[[#This Row],[1W Return vs Nifty]]-AVERAGE(Table2[1W Return vs Nifty]))/_xlfn.STDEV.P(Table2[1W Return vs Nifty])</f>
        <v>-0.3460730629643658</v>
      </c>
      <c r="O281">
        <v>2051.21</v>
      </c>
      <c r="P281">
        <v>1981.5384792636</v>
      </c>
      <c r="Q281">
        <v>1715.5818264567499</v>
      </c>
      <c r="R281">
        <v>32.591390948692201</v>
      </c>
      <c r="S281" s="1">
        <f>(Table2[[#This Row],[Close Price]]-Table2[[#This Row],[20D EMA]])/Table2[[#This Row],[20D EMA]]</f>
        <v>-7.8470756285314539E-2</v>
      </c>
      <c r="T281" s="1">
        <f>(Table2[[#This Row],[Close Price]]-Table2[[#This Row],[50D EMA]])/Table2[[#This Row],[50D EMA]]</f>
        <v>-4.6069496110681438E-2</v>
      </c>
      <c r="U281" s="1">
        <f>(Table2[[#This Row],[Close Price]]-Table2[[#This Row],[200D EMA]])/Table2[[#This Row],[200D EMA]]</f>
        <v>0.10181279076848131</v>
      </c>
      <c r="V281">
        <v>0.47132608264623099</v>
      </c>
      <c r="W281">
        <v>1880</v>
      </c>
      <c r="X281">
        <v>2011.65</v>
      </c>
      <c r="Y281">
        <v>1880</v>
      </c>
      <c r="Z281">
        <v>2011.65</v>
      </c>
      <c r="AA281">
        <v>1880</v>
      </c>
      <c r="AB281">
        <v>2360</v>
      </c>
      <c r="AC281" s="1">
        <f>(Table2[[#This Row],[Close Price]]/Table2[[#This Row],[Day Low]])-1</f>
        <v>5.4521276595744794E-3</v>
      </c>
      <c r="AD281" s="1">
        <f>(Table2[[#This Row],[Day High]]/Table2[[#This Row],[Close Price]])-1</f>
        <v>6.4224308953842124E-2</v>
      </c>
      <c r="AE281" s="1">
        <f>(Table2[[#This Row],[Close Price]]/Table2[[#This Row],[Current Week Low]])-1</f>
        <v>5.4521276595744794E-3</v>
      </c>
      <c r="AF281" s="1">
        <f>(Table2[[#This Row],[Current Week High]]/Table2[[#This Row],[Close Price]])-1</f>
        <v>6.4224308953842124E-2</v>
      </c>
      <c r="AG281" s="1">
        <f>(Table2[[#This Row],[Close Price]]/Table2[[#This Row],[Current Month Low]])-1</f>
        <v>5.4521276595744794E-3</v>
      </c>
      <c r="AH281" s="1">
        <f>(Table2[[#This Row],[Current Month High]]/Table2[[#This Row],[Close Price]])-1</f>
        <v>0.24851210157386583</v>
      </c>
      <c r="AI281">
        <v>26.438301811929598</v>
      </c>
      <c r="AJ281">
        <v>60.735544217687</v>
      </c>
      <c r="AK281" t="str">
        <f>IF(AND(Table2[[#This Row],[20D EMA]]&gt;Table2[[#This Row],[50D EMA]],Table2[[#This Row],[50D EMA]]&gt;Table2[[#This Row],[200D EMA]]),"Uptrend","Downtrend/NoTrend")</f>
        <v>Uptrend</v>
      </c>
      <c r="AL281">
        <v>0.4</v>
      </c>
      <c r="AM281" t="s">
        <v>3148</v>
      </c>
      <c r="AN281">
        <v>-9.44</v>
      </c>
      <c r="AO281" t="s">
        <v>3147</v>
      </c>
      <c r="AP281">
        <v>2.3394968103888001E-2</v>
      </c>
      <c r="AQ281">
        <f>(Table2[[#This Row],[Sharpe Ratio]]-AVERAGE(Table2[Sharpe Ratio]))/_xlfn.STDEV.P(Table2[Sharpe Ratio])</f>
        <v>-0.38400101457171448</v>
      </c>
      <c r="AR2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0.31063506744810587</v>
      </c>
      <c r="AS281">
        <f>_xlfn.RANK.AVG(Table2[[#This Row],[1Y Return vs Nifty Z-Score]],Table2[1Y Return vs Nifty Z-Score])</f>
        <v>404</v>
      </c>
      <c r="AT281">
        <f>_xlfn.RANK.AVG(Table2[[#This Row],[6M Return vs Nifty Z-Score]],Table2[6M Return vs Nifty Z-Score])</f>
        <v>87</v>
      </c>
      <c r="AU281">
        <f>_xlfn.RANK.AVG(Table2[[#This Row],[Sharpe Ratio Z-Score]],Table2[Sharpe Ratio Z-Score])</f>
        <v>441</v>
      </c>
      <c r="AV281">
        <f>(Table2[[#This Row],[Rank 1Y]]+Table2[[#This Row],[Rank 6M]]+Table2[[#This Row],[Rank Sharpe]])/3</f>
        <v>310.66666666666669</v>
      </c>
    </row>
    <row r="282" spans="1:48" x14ac:dyDescent="0.3">
      <c r="A282" t="s">
        <v>1239</v>
      </c>
      <c r="B282" t="s">
        <v>1240</v>
      </c>
      <c r="C282" t="s">
        <v>3104</v>
      </c>
      <c r="D282" t="s">
        <v>273</v>
      </c>
      <c r="E282">
        <v>9269.5082063999998</v>
      </c>
      <c r="F282">
        <v>694.2</v>
      </c>
      <c r="G282">
        <v>-6.7119113626462896</v>
      </c>
      <c r="H282">
        <f>(Table2[[#This Row],[1Y Return vs Nifty]]-AVERAGE(Table2[1Y Return vs Nifty]))/_xlfn.STDEV.P(Table2[1Y Return vs Nifty])</f>
        <v>-0.44610788948110769</v>
      </c>
      <c r="I282">
        <v>11.724563833303099</v>
      </c>
      <c r="J282">
        <f>(Table2[[#This Row],[1M Return vs Nifty]]-AVERAGE(Table2[1M Return vs Nifty]))/_xlfn.STDEV.P(Table2[1M Return vs Nifty])</f>
        <v>1.51125227914029</v>
      </c>
      <c r="K282">
        <v>18.021692902192498</v>
      </c>
      <c r="L282">
        <f>(Table2[[#This Row],[6M Return vs Nifty]]-AVERAGE(Table2[6M Return vs Nifty]))/_xlfn.STDEV.P(Table2[6M Return vs Nifty])</f>
        <v>0.56145236686124766</v>
      </c>
      <c r="M282">
        <v>3.0641109719112198</v>
      </c>
      <c r="N282">
        <f>(Table2[[#This Row],[1W Return vs Nifty]]-AVERAGE(Table2[1W Return vs Nifty]))/_xlfn.STDEV.P(Table2[1W Return vs Nifty])</f>
        <v>1.0185624811744955</v>
      </c>
      <c r="O282">
        <v>682.82</v>
      </c>
      <c r="P282">
        <v>680.41599778840305</v>
      </c>
      <c r="Q282">
        <v>649.74988925960201</v>
      </c>
      <c r="R282">
        <v>55.157560584222203</v>
      </c>
      <c r="S282" s="1">
        <f>(Table2[[#This Row],[Close Price]]-Table2[[#This Row],[20D EMA]])/Table2[[#This Row],[20D EMA]]</f>
        <v>1.6666178495064576E-2</v>
      </c>
      <c r="T282" s="1">
        <f>(Table2[[#This Row],[Close Price]]-Table2[[#This Row],[50D EMA]])/Table2[[#This Row],[50D EMA]]</f>
        <v>2.0258198302802944E-2</v>
      </c>
      <c r="U282" s="1">
        <f>(Table2[[#This Row],[Close Price]]-Table2[[#This Row],[200D EMA]])/Table2[[#This Row],[200D EMA]]</f>
        <v>6.8411109374792625E-2</v>
      </c>
      <c r="V282">
        <v>1.9820834360245201</v>
      </c>
      <c r="W282">
        <v>685.8</v>
      </c>
      <c r="X282">
        <v>701.85</v>
      </c>
      <c r="Y282">
        <v>685.8</v>
      </c>
      <c r="Z282">
        <v>701.85</v>
      </c>
      <c r="AA282">
        <v>659.65</v>
      </c>
      <c r="AB282">
        <v>751.7</v>
      </c>
      <c r="AC282" s="1">
        <f>(Table2[[#This Row],[Close Price]]/Table2[[#This Row],[Day Low]])-1</f>
        <v>1.2248468941382429E-2</v>
      </c>
      <c r="AD282" s="1">
        <f>(Table2[[#This Row],[Day High]]/Table2[[#This Row],[Close Price]])-1</f>
        <v>1.1019878997406973E-2</v>
      </c>
      <c r="AE282" s="1">
        <f>(Table2[[#This Row],[Close Price]]/Table2[[#This Row],[Current Week Low]])-1</f>
        <v>1.2248468941382429E-2</v>
      </c>
      <c r="AF282" s="1">
        <f>(Table2[[#This Row],[Current Week High]]/Table2[[#This Row],[Close Price]])-1</f>
        <v>1.1019878997406973E-2</v>
      </c>
      <c r="AG282" s="1">
        <f>(Table2[[#This Row],[Close Price]]/Table2[[#This Row],[Current Month Low]])-1</f>
        <v>5.2376260137952046E-2</v>
      </c>
      <c r="AH282" s="1">
        <f>(Table2[[#This Row],[Current Month High]]/Table2[[#This Row],[Close Price]])-1</f>
        <v>8.2829155862863768E-2</v>
      </c>
      <c r="AI282">
        <v>23.163353500432098</v>
      </c>
      <c r="AJ282">
        <v>25.8520667150108</v>
      </c>
      <c r="AK282" t="str">
        <f>IF(AND(Table2[[#This Row],[20D EMA]]&gt;Table2[[#This Row],[50D EMA]],Table2[[#This Row],[50D EMA]]&gt;Table2[[#This Row],[200D EMA]]),"Uptrend","Downtrend/NoTrend")</f>
        <v>Uptrend</v>
      </c>
      <c r="AL282">
        <v>0.08</v>
      </c>
      <c r="AM282" t="s">
        <v>3148</v>
      </c>
      <c r="AN282">
        <v>7.09</v>
      </c>
      <c r="AO282" t="s">
        <v>3148</v>
      </c>
      <c r="AP282">
        <v>6.9778322903799997E-2</v>
      </c>
      <c r="AQ282">
        <f>(Table2[[#This Row],[Sharpe Ratio]]-AVERAGE(Table2[Sharpe Ratio]))/_xlfn.STDEV.P(Table2[Sharpe Ratio])</f>
        <v>0.15858455568188878</v>
      </c>
      <c r="AR2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2.8037437933768143</v>
      </c>
      <c r="AS282">
        <f>_xlfn.RANK.AVG(Table2[[#This Row],[1Y Return vs Nifty Z-Score]],Table2[1Y Return vs Nifty Z-Score])</f>
        <v>468</v>
      </c>
      <c r="AT282">
        <f>_xlfn.RANK.AVG(Table2[[#This Row],[6M Return vs Nifty Z-Score]],Table2[6M Return vs Nifty Z-Score])</f>
        <v>165</v>
      </c>
      <c r="AU282">
        <f>_xlfn.RANK.AVG(Table2[[#This Row],[Sharpe Ratio Z-Score]],Table2[Sharpe Ratio Z-Score])</f>
        <v>302</v>
      </c>
      <c r="AV282">
        <f>(Table2[[#This Row],[Rank 1Y]]+Table2[[#This Row],[Rank 6M]]+Table2[[#This Row],[Rank Sharpe]])/3</f>
        <v>311.66666666666669</v>
      </c>
    </row>
    <row r="283" spans="1:48" x14ac:dyDescent="0.3">
      <c r="A283" t="s">
        <v>176</v>
      </c>
      <c r="B283" t="s">
        <v>177</v>
      </c>
      <c r="C283" t="s">
        <v>3113</v>
      </c>
      <c r="D283" t="s">
        <v>178</v>
      </c>
      <c r="E283">
        <v>140408.37019125</v>
      </c>
      <c r="F283">
        <v>6625.9</v>
      </c>
      <c r="G283">
        <v>34.809695614230002</v>
      </c>
      <c r="H283">
        <f>(Table2[[#This Row],[1Y Return vs Nifty]]-AVERAGE(Table2[1Y Return vs Nifty]))/_xlfn.STDEV.P(Table2[1Y Return vs Nifty])</f>
        <v>0.41498612015283731</v>
      </c>
      <c r="I283">
        <v>-16.936191700737002</v>
      </c>
      <c r="J283">
        <f>(Table2[[#This Row],[1M Return vs Nifty]]-AVERAGE(Table2[1M Return vs Nifty]))/_xlfn.STDEV.P(Table2[1M Return vs Nifty])</f>
        <v>-1.7344476637224908</v>
      </c>
      <c r="K283">
        <v>-24.861570259105999</v>
      </c>
      <c r="L283">
        <f>(Table2[[#This Row],[6M Return vs Nifty]]-AVERAGE(Table2[6M Return vs Nifty]))/_xlfn.STDEV.P(Table2[6M Return vs Nifty])</f>
        <v>-0.96226446280101607</v>
      </c>
      <c r="M283">
        <v>-2.1786983935148898</v>
      </c>
      <c r="N283">
        <f>(Table2[[#This Row],[1W Return vs Nifty]]-AVERAGE(Table2[1W Return vs Nifty]))/_xlfn.STDEV.P(Table2[1W Return vs Nifty])</f>
        <v>-0.23150594760945661</v>
      </c>
      <c r="O283">
        <v>7277.8</v>
      </c>
      <c r="P283">
        <v>7617.4484759379202</v>
      </c>
      <c r="Q283">
        <v>7122.41970438116</v>
      </c>
      <c r="R283">
        <v>20.8194136277884</v>
      </c>
      <c r="S283" s="1">
        <f>(Table2[[#This Row],[Close Price]]-Table2[[#This Row],[20D EMA]])/Table2[[#This Row],[20D EMA]]</f>
        <v>-8.9573772293825127E-2</v>
      </c>
      <c r="T283" s="1">
        <f>(Table2[[#This Row],[Close Price]]-Table2[[#This Row],[50D EMA]])/Table2[[#This Row],[50D EMA]]</f>
        <v>-0.13016805811946544</v>
      </c>
      <c r="U283" s="1">
        <f>(Table2[[#This Row],[Close Price]]-Table2[[#This Row],[200D EMA]])/Table2[[#This Row],[200D EMA]]</f>
        <v>-6.9712222108413519E-2</v>
      </c>
      <c r="V283">
        <v>1.90890317965058</v>
      </c>
      <c r="W283">
        <v>6605</v>
      </c>
      <c r="X283">
        <v>6745.45</v>
      </c>
      <c r="Y283">
        <v>6605</v>
      </c>
      <c r="Z283">
        <v>6745.45</v>
      </c>
      <c r="AA283">
        <v>6605</v>
      </c>
      <c r="AB283">
        <v>7500</v>
      </c>
      <c r="AC283" s="1">
        <f>(Table2[[#This Row],[Close Price]]/Table2[[#This Row],[Day Low]])-1</f>
        <v>3.164269492808458E-3</v>
      </c>
      <c r="AD283" s="1">
        <f>(Table2[[#This Row],[Day High]]/Table2[[#This Row],[Close Price]])-1</f>
        <v>1.8042831917173485E-2</v>
      </c>
      <c r="AE283" s="1">
        <f>(Table2[[#This Row],[Close Price]]/Table2[[#This Row],[Current Week Low]])-1</f>
        <v>3.164269492808458E-3</v>
      </c>
      <c r="AF283" s="1">
        <f>(Table2[[#This Row],[Current Week High]]/Table2[[#This Row],[Close Price]])-1</f>
        <v>1.8042831917173485E-2</v>
      </c>
      <c r="AG283" s="1">
        <f>(Table2[[#This Row],[Close Price]]/Table2[[#This Row],[Current Month Low]])-1</f>
        <v>3.164269492808458E-3</v>
      </c>
      <c r="AH283" s="1">
        <f>(Table2[[#This Row],[Current Month High]]/Table2[[#This Row],[Close Price]])-1</f>
        <v>0.13192170120285551</v>
      </c>
      <c r="AI283">
        <v>38.093692932280902</v>
      </c>
      <c r="AJ283">
        <v>57.926851068393802</v>
      </c>
      <c r="AK283" t="str">
        <f>IF(AND(Table2[[#This Row],[20D EMA]]&gt;Table2[[#This Row],[50D EMA]],Table2[[#This Row],[50D EMA]]&gt;Table2[[#This Row],[200D EMA]]),"Uptrend","Downtrend/NoTrend")</f>
        <v>Downtrend/NoTrend</v>
      </c>
      <c r="AL283">
        <v>-0.06</v>
      </c>
      <c r="AM283" t="s">
        <v>3147</v>
      </c>
      <c r="AN283">
        <v>-10.79</v>
      </c>
      <c r="AO283" t="s">
        <v>3147</v>
      </c>
      <c r="AP283">
        <v>0.14772000072377101</v>
      </c>
      <c r="AQ283">
        <f>(Table2[[#This Row],[Sharpe Ratio]]-AVERAGE(Table2[Sharpe Ratio]))/_xlfn.STDEV.P(Table2[Sharpe Ratio])</f>
        <v>1.0703346843412291</v>
      </c>
      <c r="AR2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3">
        <f>_xlfn.RANK.AVG(Table2[[#This Row],[1Y Return vs Nifty Z-Score]],Table2[1Y Return vs Nifty Z-Score])</f>
        <v>186</v>
      </c>
      <c r="AT283">
        <f>_xlfn.RANK.AVG(Table2[[#This Row],[6M Return vs Nifty Z-Score]],Table2[6M Return vs Nifty Z-Score])</f>
        <v>655</v>
      </c>
      <c r="AU283">
        <f>_xlfn.RANK.AVG(Table2[[#This Row],[Sharpe Ratio Z-Score]],Table2[Sharpe Ratio Z-Score])</f>
        <v>100</v>
      </c>
      <c r="AV283">
        <f>(Table2[[#This Row],[Rank 1Y]]+Table2[[#This Row],[Rank 6M]]+Table2[[#This Row],[Rank Sharpe]])/3</f>
        <v>313.66666666666669</v>
      </c>
    </row>
    <row r="284" spans="1:48" x14ac:dyDescent="0.3">
      <c r="A284" t="s">
        <v>1170</v>
      </c>
      <c r="B284" t="s">
        <v>1171</v>
      </c>
      <c r="C284" t="s">
        <v>3113</v>
      </c>
      <c r="D284" t="s">
        <v>129</v>
      </c>
      <c r="E284">
        <v>9978.6302521199996</v>
      </c>
      <c r="F284">
        <v>560.1</v>
      </c>
      <c r="G284">
        <v>-14.784163746968201</v>
      </c>
      <c r="H284">
        <f>(Table2[[#This Row],[1Y Return vs Nifty]]-AVERAGE(Table2[1Y Return vs Nifty]))/_xlfn.STDEV.P(Table2[1Y Return vs Nifty])</f>
        <v>-0.6135139384874474</v>
      </c>
      <c r="I284">
        <v>41.190821346705199</v>
      </c>
      <c r="J284">
        <f>(Table2[[#This Row],[1M Return vs Nifty]]-AVERAGE(Table2[1M Return vs Nifty]))/_xlfn.STDEV.P(Table2[1M Return vs Nifty])</f>
        <v>4.8481716500912793</v>
      </c>
      <c r="K284">
        <v>28.5016128043425</v>
      </c>
      <c r="L284">
        <f>(Table2[[#This Row],[6M Return vs Nifty]]-AVERAGE(Table2[6M Return vs Nifty]))/_xlfn.STDEV.P(Table2[6M Return vs Nifty])</f>
        <v>0.93382212492643446</v>
      </c>
      <c r="M284">
        <v>2.5474345071020399</v>
      </c>
      <c r="N284">
        <f>(Table2[[#This Row],[1W Return vs Nifty]]-AVERAGE(Table2[1W Return vs Nifty]))/_xlfn.STDEV.P(Table2[1W Return vs Nifty])</f>
        <v>0.89536880932120566</v>
      </c>
      <c r="O284">
        <v>507.09</v>
      </c>
      <c r="P284">
        <v>472.421059824579</v>
      </c>
      <c r="Q284">
        <v>471.21599325485897</v>
      </c>
      <c r="R284">
        <v>72.870214846754394</v>
      </c>
      <c r="S284" s="1">
        <f>(Table2[[#This Row],[Close Price]]-Table2[[#This Row],[20D EMA]])/Table2[[#This Row],[20D EMA]]</f>
        <v>0.10453765603738992</v>
      </c>
      <c r="T284" s="1">
        <f>(Table2[[#This Row],[Close Price]]-Table2[[#This Row],[50D EMA]])/Table2[[#This Row],[50D EMA]]</f>
        <v>0.18559490173443635</v>
      </c>
      <c r="U284" s="1">
        <f>(Table2[[#This Row],[Close Price]]-Table2[[#This Row],[200D EMA]])/Table2[[#This Row],[200D EMA]]</f>
        <v>0.18862688876747821</v>
      </c>
      <c r="V284">
        <v>1.5426775420551999</v>
      </c>
      <c r="W284">
        <v>533.35</v>
      </c>
      <c r="X284">
        <v>566</v>
      </c>
      <c r="Y284">
        <v>533.35</v>
      </c>
      <c r="Z284">
        <v>566</v>
      </c>
      <c r="AA284">
        <v>496.1</v>
      </c>
      <c r="AB284">
        <v>580.25</v>
      </c>
      <c r="AC284" s="1">
        <f>(Table2[[#This Row],[Close Price]]/Table2[[#This Row],[Day Low]])-1</f>
        <v>5.0154682666166739E-2</v>
      </c>
      <c r="AD284" s="1">
        <f>(Table2[[#This Row],[Day High]]/Table2[[#This Row],[Close Price]])-1</f>
        <v>1.0533833244063429E-2</v>
      </c>
      <c r="AE284" s="1">
        <f>(Table2[[#This Row],[Close Price]]/Table2[[#This Row],[Current Week Low]])-1</f>
        <v>5.0154682666166739E-2</v>
      </c>
      <c r="AF284" s="1">
        <f>(Table2[[#This Row],[Current Week High]]/Table2[[#This Row],[Close Price]])-1</f>
        <v>1.0533833244063429E-2</v>
      </c>
      <c r="AG284" s="1">
        <f>(Table2[[#This Row],[Close Price]]/Table2[[#This Row],[Current Month Low]])-1</f>
        <v>0.1290062487401733</v>
      </c>
      <c r="AH284" s="1">
        <f>(Table2[[#This Row],[Current Month High]]/Table2[[#This Row],[Close Price]])-1</f>
        <v>3.5975718621674702E-2</v>
      </c>
      <c r="AI284">
        <v>25.906088198535901</v>
      </c>
      <c r="AJ284">
        <v>48.824232762056504</v>
      </c>
      <c r="AK284" t="str">
        <f>IF(AND(Table2[[#This Row],[20D EMA]]&gt;Table2[[#This Row],[50D EMA]],Table2[[#This Row],[50D EMA]]&gt;Table2[[#This Row],[200D EMA]]),"Uptrend","Downtrend/NoTrend")</f>
        <v>Uptrend</v>
      </c>
      <c r="AL284">
        <v>0.38</v>
      </c>
      <c r="AM284" t="s">
        <v>3148</v>
      </c>
      <c r="AN284">
        <v>10.88</v>
      </c>
      <c r="AO284" t="s">
        <v>3148</v>
      </c>
      <c r="AP284">
        <v>7.3849243607310003E-2</v>
      </c>
      <c r="AQ284">
        <f>(Table2[[#This Row],[Sharpe Ratio]]-AVERAGE(Table2[Sharpe Ratio]))/_xlfn.STDEV.P(Table2[Sharpe Ratio])</f>
        <v>0.2062055792344018</v>
      </c>
      <c r="AR2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6.2700542250858744</v>
      </c>
      <c r="AS284">
        <f>_xlfn.RANK.AVG(Table2[[#This Row],[1Y Return vs Nifty Z-Score]],Table2[1Y Return vs Nifty Z-Score])</f>
        <v>546</v>
      </c>
      <c r="AT284">
        <f>_xlfn.RANK.AVG(Table2[[#This Row],[6M Return vs Nifty Z-Score]],Table2[6M Return vs Nifty Z-Score])</f>
        <v>102</v>
      </c>
      <c r="AU284">
        <f>_xlfn.RANK.AVG(Table2[[#This Row],[Sharpe Ratio Z-Score]],Table2[Sharpe Ratio Z-Score])</f>
        <v>293</v>
      </c>
      <c r="AV284">
        <f>(Table2[[#This Row],[Rank 1Y]]+Table2[[#This Row],[Rank 6M]]+Table2[[#This Row],[Rank Sharpe]])/3</f>
        <v>313.66666666666669</v>
      </c>
    </row>
    <row r="285" spans="1:48" x14ac:dyDescent="0.3">
      <c r="A285" t="s">
        <v>194</v>
      </c>
      <c r="B285" t="s">
        <v>195</v>
      </c>
      <c r="C285" t="s">
        <v>3115</v>
      </c>
      <c r="D285" t="s">
        <v>141</v>
      </c>
      <c r="E285">
        <v>123204.0158315</v>
      </c>
      <c r="F285">
        <v>1236.25</v>
      </c>
      <c r="G285">
        <v>23.437798815397301</v>
      </c>
      <c r="H285">
        <f>(Table2[[#This Row],[1Y Return vs Nifty]]-AVERAGE(Table2[1Y Return vs Nifty]))/_xlfn.STDEV.P(Table2[1Y Return vs Nifty])</f>
        <v>0.17915054141178163</v>
      </c>
      <c r="I285">
        <v>10.274500268773499</v>
      </c>
      <c r="J285">
        <f>(Table2[[#This Row],[1M Return vs Nifty]]-AVERAGE(Table2[1M Return vs Nifty]))/_xlfn.STDEV.P(Table2[1M Return vs Nifty])</f>
        <v>1.3470391891206885</v>
      </c>
      <c r="K285">
        <v>-3.01659571829178</v>
      </c>
      <c r="L285">
        <f>(Table2[[#This Row],[6M Return vs Nifty]]-AVERAGE(Table2[6M Return vs Nifty]))/_xlfn.STDEV.P(Table2[6M Return vs Nifty])</f>
        <v>-0.18607457197614943</v>
      </c>
      <c r="M285">
        <v>7.2872288781669896</v>
      </c>
      <c r="N285">
        <f>(Table2[[#This Row],[1W Return vs Nifty]]-AVERAGE(Table2[1W Return vs Nifty]))/_xlfn.STDEV.P(Table2[1W Return vs Nifty])</f>
        <v>2.025500936815531</v>
      </c>
      <c r="O285">
        <v>1196.0999999999999</v>
      </c>
      <c r="P285">
        <v>1213.2843990112499</v>
      </c>
      <c r="Q285">
        <v>1193.13488271237</v>
      </c>
      <c r="R285">
        <v>60.039761146374801</v>
      </c>
      <c r="S285" s="1">
        <f>(Table2[[#This Row],[Close Price]]-Table2[[#This Row],[20D EMA]])/Table2[[#This Row],[20D EMA]]</f>
        <v>3.3567427472619427E-2</v>
      </c>
      <c r="T285" s="1">
        <f>(Table2[[#This Row],[Close Price]]-Table2[[#This Row],[50D EMA]])/Table2[[#This Row],[50D EMA]]</f>
        <v>1.8928456516432275E-2</v>
      </c>
      <c r="U285" s="1">
        <f>(Table2[[#This Row],[Close Price]]-Table2[[#This Row],[200D EMA]])/Table2[[#This Row],[200D EMA]]</f>
        <v>3.613599594843446E-2</v>
      </c>
      <c r="V285">
        <v>1.1850240514530599</v>
      </c>
      <c r="W285">
        <v>1218.25</v>
      </c>
      <c r="X285">
        <v>1267.6500000000001</v>
      </c>
      <c r="Y285">
        <v>1218.25</v>
      </c>
      <c r="Z285">
        <v>1267.6500000000001</v>
      </c>
      <c r="AA285">
        <v>1152.05</v>
      </c>
      <c r="AB285">
        <v>1291</v>
      </c>
      <c r="AC285" s="1">
        <f>(Table2[[#This Row],[Close Price]]/Table2[[#This Row],[Day Low]])-1</f>
        <v>1.4775292427662734E-2</v>
      </c>
      <c r="AD285" s="1">
        <f>(Table2[[#This Row],[Day High]]/Table2[[#This Row],[Close Price]])-1</f>
        <v>2.5399393326592579E-2</v>
      </c>
      <c r="AE285" s="1">
        <f>(Table2[[#This Row],[Close Price]]/Table2[[#This Row],[Current Week Low]])-1</f>
        <v>1.4775292427662734E-2</v>
      </c>
      <c r="AF285" s="1">
        <f>(Table2[[#This Row],[Current Week High]]/Table2[[#This Row],[Close Price]])-1</f>
        <v>2.5399393326592579E-2</v>
      </c>
      <c r="AG285" s="1">
        <f>(Table2[[#This Row],[Close Price]]/Table2[[#This Row],[Current Month Low]])-1</f>
        <v>7.3087105594375368E-2</v>
      </c>
      <c r="AH285" s="1">
        <f>(Table2[[#This Row],[Current Month High]]/Table2[[#This Row],[Close Price]])-1</f>
        <v>4.4287158746208366E-2</v>
      </c>
      <c r="AI285">
        <v>33.464105156723903</v>
      </c>
      <c r="AJ285">
        <v>46.614089184060703</v>
      </c>
      <c r="AK285" t="str">
        <f>IF(AND(Table2[[#This Row],[20D EMA]]&gt;Table2[[#This Row],[50D EMA]],Table2[[#This Row],[50D EMA]]&gt;Table2[[#This Row],[200D EMA]]),"Uptrend","Downtrend/NoTrend")</f>
        <v>Downtrend/NoTrend</v>
      </c>
      <c r="AL285">
        <v>7.0000000000000007E-2</v>
      </c>
      <c r="AM285" t="s">
        <v>3148</v>
      </c>
      <c r="AN285">
        <v>4.84</v>
      </c>
      <c r="AO285" t="s">
        <v>3148</v>
      </c>
      <c r="AP285">
        <v>6.3771744153743995E-2</v>
      </c>
      <c r="AQ285">
        <f>(Table2[[#This Row],[Sharpe Ratio]]-AVERAGE(Table2[Sharpe Ratio]))/_xlfn.STDEV.P(Table2[Sharpe Ratio])</f>
        <v>8.8320492842292403E-2</v>
      </c>
      <c r="AR2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5">
        <f>_xlfn.RANK.AVG(Table2[[#This Row],[1Y Return vs Nifty Z-Score]],Table2[1Y Return vs Nifty Z-Score])</f>
        <v>253</v>
      </c>
      <c r="AT285">
        <f>_xlfn.RANK.AVG(Table2[[#This Row],[6M Return vs Nifty Z-Score]],Table2[6M Return vs Nifty Z-Score])</f>
        <v>368</v>
      </c>
      <c r="AU285">
        <f>_xlfn.RANK.AVG(Table2[[#This Row],[Sharpe Ratio Z-Score]],Table2[Sharpe Ratio Z-Score])</f>
        <v>326</v>
      </c>
      <c r="AV285">
        <f>(Table2[[#This Row],[Rank 1Y]]+Table2[[#This Row],[Rank 6M]]+Table2[[#This Row],[Rank Sharpe]])/3</f>
        <v>315.66666666666669</v>
      </c>
    </row>
    <row r="286" spans="1:48" x14ac:dyDescent="0.3">
      <c r="A286" t="s">
        <v>1845</v>
      </c>
      <c r="B286" t="s">
        <v>1846</v>
      </c>
      <c r="C286" t="s">
        <v>3108</v>
      </c>
      <c r="D286" t="s">
        <v>211</v>
      </c>
      <c r="E286">
        <v>3940.2393000000002</v>
      </c>
      <c r="F286">
        <v>604</v>
      </c>
      <c r="G286">
        <v>31.051389465577198</v>
      </c>
      <c r="H286">
        <f>(Table2[[#This Row],[1Y Return vs Nifty]]-AVERAGE(Table2[1Y Return vs Nifty]))/_xlfn.STDEV.P(Table2[1Y Return vs Nifty])</f>
        <v>0.33704465433294145</v>
      </c>
      <c r="I286">
        <v>-3.6179611982159301</v>
      </c>
      <c r="J286">
        <f>(Table2[[#This Row],[1M Return vs Nifty]]-AVERAGE(Table2[1M Return vs Nifty]))/_xlfn.STDEV.P(Table2[1M Return vs Nifty])</f>
        <v>-0.22621875713537293</v>
      </c>
      <c r="K286">
        <v>-5.5428799075511801</v>
      </c>
      <c r="L286">
        <f>(Table2[[#This Row],[6M Return vs Nifty]]-AVERAGE(Table2[6M Return vs Nifty]))/_xlfn.STDEV.P(Table2[6M Return vs Nifty])</f>
        <v>-0.27583783745353524</v>
      </c>
      <c r="M286">
        <v>-3.91778440580247</v>
      </c>
      <c r="N286">
        <f>(Table2[[#This Row],[1W Return vs Nifty]]-AVERAGE(Table2[1W Return vs Nifty]))/_xlfn.STDEV.P(Table2[1W Return vs Nifty])</f>
        <v>-0.64616464819789476</v>
      </c>
      <c r="O286">
        <v>645.62</v>
      </c>
      <c r="P286">
        <v>674.36850897438399</v>
      </c>
      <c r="Q286">
        <v>641.42368454040104</v>
      </c>
      <c r="R286">
        <v>28.6692249263671</v>
      </c>
      <c r="S286" s="1">
        <f>(Table2[[#This Row],[Close Price]]-Table2[[#This Row],[20D EMA]])/Table2[[#This Row],[20D EMA]]</f>
        <v>-6.4465165267494823E-2</v>
      </c>
      <c r="T286" s="1">
        <f>(Table2[[#This Row],[Close Price]]-Table2[[#This Row],[50D EMA]])/Table2[[#This Row],[50D EMA]]</f>
        <v>-0.10434726420040612</v>
      </c>
      <c r="U286" s="1">
        <f>(Table2[[#This Row],[Close Price]]-Table2[[#This Row],[200D EMA]])/Table2[[#This Row],[200D EMA]]</f>
        <v>-5.8344718853367901E-2</v>
      </c>
      <c r="V286">
        <v>0.461109901875489</v>
      </c>
      <c r="W286">
        <v>598.29999999999995</v>
      </c>
      <c r="X286">
        <v>619.95000000000005</v>
      </c>
      <c r="Y286">
        <v>598.29999999999995</v>
      </c>
      <c r="Z286">
        <v>619.95000000000005</v>
      </c>
      <c r="AA286">
        <v>598.29999999999995</v>
      </c>
      <c r="AB286">
        <v>725</v>
      </c>
      <c r="AC286" s="1">
        <f>(Table2[[#This Row],[Close Price]]/Table2[[#This Row],[Day Low]])-1</f>
        <v>9.5269931472505842E-3</v>
      </c>
      <c r="AD286" s="1">
        <f>(Table2[[#This Row],[Day High]]/Table2[[#This Row],[Close Price]])-1</f>
        <v>2.6407284768211969E-2</v>
      </c>
      <c r="AE286" s="1">
        <f>(Table2[[#This Row],[Close Price]]/Table2[[#This Row],[Current Week Low]])-1</f>
        <v>9.5269931472505842E-3</v>
      </c>
      <c r="AF286" s="1">
        <f>(Table2[[#This Row],[Current Week High]]/Table2[[#This Row],[Close Price]])-1</f>
        <v>2.6407284768211969E-2</v>
      </c>
      <c r="AG286" s="1">
        <f>(Table2[[#This Row],[Close Price]]/Table2[[#This Row],[Current Month Low]])-1</f>
        <v>9.5269931472505842E-3</v>
      </c>
      <c r="AH286" s="1">
        <f>(Table2[[#This Row],[Current Month High]]/Table2[[#This Row],[Close Price]])-1</f>
        <v>0.20033112582781465</v>
      </c>
      <c r="AI286">
        <v>36.986754966887403</v>
      </c>
      <c r="AJ286">
        <v>50.679805413496297</v>
      </c>
      <c r="AK286" t="str">
        <f>IF(AND(Table2[[#This Row],[20D EMA]]&gt;Table2[[#This Row],[50D EMA]],Table2[[#This Row],[50D EMA]]&gt;Table2[[#This Row],[200D EMA]]),"Uptrend","Downtrend/NoTrend")</f>
        <v>Downtrend/NoTrend</v>
      </c>
      <c r="AL286">
        <v>-0.13</v>
      </c>
      <c r="AM286" t="s">
        <v>3147</v>
      </c>
      <c r="AN286">
        <v>-4.3099999999999996</v>
      </c>
      <c r="AO286" t="s">
        <v>3147</v>
      </c>
      <c r="AP286">
        <v>5.8119185536952001E-2</v>
      </c>
      <c r="AQ286">
        <f>(Table2[[#This Row],[Sharpe Ratio]]-AVERAGE(Table2[Sharpe Ratio]))/_xlfn.STDEV.P(Table2[Sharpe Ratio])</f>
        <v>2.2197704749141747E-2</v>
      </c>
      <c r="AR2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6">
        <f>_xlfn.RANK.AVG(Table2[[#This Row],[1Y Return vs Nifty Z-Score]],Table2[1Y Return vs Nifty Z-Score])</f>
        <v>200</v>
      </c>
      <c r="AT286">
        <f>_xlfn.RANK.AVG(Table2[[#This Row],[6M Return vs Nifty Z-Score]],Table2[6M Return vs Nifty Z-Score])</f>
        <v>403</v>
      </c>
      <c r="AU286">
        <f>_xlfn.RANK.AVG(Table2[[#This Row],[Sharpe Ratio Z-Score]],Table2[Sharpe Ratio Z-Score])</f>
        <v>344</v>
      </c>
      <c r="AV286">
        <f>(Table2[[#This Row],[Rank 1Y]]+Table2[[#This Row],[Rank 6M]]+Table2[[#This Row],[Rank Sharpe]])/3</f>
        <v>315.66666666666669</v>
      </c>
    </row>
    <row r="287" spans="1:48" x14ac:dyDescent="0.3">
      <c r="A287" t="s">
        <v>850</v>
      </c>
      <c r="B287" t="s">
        <v>851</v>
      </c>
      <c r="C287" t="s">
        <v>3113</v>
      </c>
      <c r="D287" t="s">
        <v>565</v>
      </c>
      <c r="E287">
        <v>17137.618303974999</v>
      </c>
      <c r="F287">
        <v>1120.55</v>
      </c>
      <c r="G287">
        <v>5.3832789669263699</v>
      </c>
      <c r="H287">
        <f>(Table2[[#This Row],[1Y Return vs Nifty]]-AVERAGE(Table2[1Y Return vs Nifty]))/_xlfn.STDEV.P(Table2[1Y Return vs Nifty])</f>
        <v>-0.19527231984678003</v>
      </c>
      <c r="I287">
        <v>-6.6177777489409397</v>
      </c>
      <c r="J287">
        <f>(Table2[[#This Row],[1M Return vs Nifty]]-AVERAGE(Table2[1M Return vs Nifty]))/_xlfn.STDEV.P(Table2[1M Return vs Nifty])</f>
        <v>-0.56593430984378068</v>
      </c>
      <c r="K287">
        <v>3.6423024813290001</v>
      </c>
      <c r="L287">
        <f>(Table2[[#This Row],[6M Return vs Nifty]]-AVERAGE(Table2[6M Return vs Nifty]))/_xlfn.STDEV.P(Table2[6M Return vs Nifty])</f>
        <v>5.0527647766465476E-2</v>
      </c>
      <c r="M287">
        <v>-3.3849215532892898</v>
      </c>
      <c r="N287">
        <f>(Table2[[#This Row],[1W Return vs Nifty]]-AVERAGE(Table2[1W Return vs Nifty]))/_xlfn.STDEV.P(Table2[1W Return vs Nifty])</f>
        <v>-0.51911157753101034</v>
      </c>
      <c r="O287">
        <v>1211.99</v>
      </c>
      <c r="P287">
        <v>1291.2575821423</v>
      </c>
      <c r="Q287">
        <v>1272.5393544953199</v>
      </c>
      <c r="R287">
        <v>22.537853960840501</v>
      </c>
      <c r="S287" s="1">
        <f>(Table2[[#This Row],[Close Price]]-Table2[[#This Row],[20D EMA]])/Table2[[#This Row],[20D EMA]]</f>
        <v>-7.5446167047582946E-2</v>
      </c>
      <c r="T287" s="1">
        <f>(Table2[[#This Row],[Close Price]]-Table2[[#This Row],[50D EMA]])/Table2[[#This Row],[50D EMA]]</f>
        <v>-0.13220257871329005</v>
      </c>
      <c r="U287" s="1">
        <f>(Table2[[#This Row],[Close Price]]-Table2[[#This Row],[200D EMA]])/Table2[[#This Row],[200D EMA]]</f>
        <v>-0.1194378421055574</v>
      </c>
      <c r="V287">
        <v>0.57717159564012399</v>
      </c>
      <c r="W287">
        <v>1108.2</v>
      </c>
      <c r="X287">
        <v>1170</v>
      </c>
      <c r="Y287">
        <v>1108.2</v>
      </c>
      <c r="Z287">
        <v>1170</v>
      </c>
      <c r="AA287">
        <v>1103.1500000000001</v>
      </c>
      <c r="AB287">
        <v>1269.2</v>
      </c>
      <c r="AC287" s="1">
        <f>(Table2[[#This Row],[Close Price]]/Table2[[#This Row],[Day Low]])-1</f>
        <v>1.1144197798231392E-2</v>
      </c>
      <c r="AD287" s="1">
        <f>(Table2[[#This Row],[Day High]]/Table2[[#This Row],[Close Price]])-1</f>
        <v>4.4130114675828835E-2</v>
      </c>
      <c r="AE287" s="1">
        <f>(Table2[[#This Row],[Close Price]]/Table2[[#This Row],[Current Week Low]])-1</f>
        <v>1.1144197798231392E-2</v>
      </c>
      <c r="AF287" s="1">
        <f>(Table2[[#This Row],[Current Week High]]/Table2[[#This Row],[Close Price]])-1</f>
        <v>4.4130114675828835E-2</v>
      </c>
      <c r="AG287" s="1">
        <f>(Table2[[#This Row],[Close Price]]/Table2[[#This Row],[Current Month Low]])-1</f>
        <v>1.5773013642750078E-2</v>
      </c>
      <c r="AH287" s="1">
        <f>(Table2[[#This Row],[Current Month High]]/Table2[[#This Row],[Close Price]])-1</f>
        <v>0.13265806969791627</v>
      </c>
      <c r="AI287">
        <v>51.711213243496502</v>
      </c>
      <c r="AJ287">
        <v>34.803007518796903</v>
      </c>
      <c r="AK287" t="str">
        <f>IF(AND(Table2[[#This Row],[20D EMA]]&gt;Table2[[#This Row],[50D EMA]],Table2[[#This Row],[50D EMA]]&gt;Table2[[#This Row],[200D EMA]]),"Uptrend","Downtrend/NoTrend")</f>
        <v>Downtrend/NoTrend</v>
      </c>
      <c r="AL287">
        <v>-0.16</v>
      </c>
      <c r="AM287" t="s">
        <v>3147</v>
      </c>
      <c r="AN287">
        <v>-6.39</v>
      </c>
      <c r="AO287" t="s">
        <v>3147</v>
      </c>
      <c r="AP287">
        <v>7.9499913495128E-2</v>
      </c>
      <c r="AQ287">
        <f>(Table2[[#This Row],[Sharpe Ratio]]-AVERAGE(Table2[Sharpe Ratio]))/_xlfn.STDEV.P(Table2[Sharpe Ratio])</f>
        <v>0.27230627325756046</v>
      </c>
      <c r="AR2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7">
        <f>_xlfn.RANK.AVG(Table2[[#This Row],[1Y Return vs Nifty Z-Score]],Table2[1Y Return vs Nifty Z-Score])</f>
        <v>376</v>
      </c>
      <c r="AT287">
        <f>_xlfn.RANK.AVG(Table2[[#This Row],[6M Return vs Nifty Z-Score]],Table2[6M Return vs Nifty Z-Score])</f>
        <v>294</v>
      </c>
      <c r="AU287">
        <f>_xlfn.RANK.AVG(Table2[[#This Row],[Sharpe Ratio Z-Score]],Table2[Sharpe Ratio Z-Score])</f>
        <v>278</v>
      </c>
      <c r="AV287">
        <f>(Table2[[#This Row],[Rank 1Y]]+Table2[[#This Row],[Rank 6M]]+Table2[[#This Row],[Rank Sharpe]])/3</f>
        <v>316</v>
      </c>
    </row>
    <row r="288" spans="1:48" x14ac:dyDescent="0.3">
      <c r="A288" t="s">
        <v>1270</v>
      </c>
      <c r="B288" t="s">
        <v>1271</v>
      </c>
      <c r="C288" t="s">
        <v>3108</v>
      </c>
      <c r="D288" t="s">
        <v>60</v>
      </c>
      <c r="E288">
        <v>8820.1239014900002</v>
      </c>
      <c r="F288">
        <v>6693.95</v>
      </c>
      <c r="G288">
        <v>44.707324421449499</v>
      </c>
      <c r="H288">
        <f>(Table2[[#This Row],[1Y Return vs Nifty]]-AVERAGE(Table2[1Y Return vs Nifty]))/_xlfn.STDEV.P(Table2[1Y Return vs Nifty])</f>
        <v>0.62024765736221088</v>
      </c>
      <c r="I288">
        <v>5.9596377001960299</v>
      </c>
      <c r="J288">
        <f>(Table2[[#This Row],[1M Return vs Nifty]]-AVERAGE(Table2[1M Return vs Nifty]))/_xlfn.STDEV.P(Table2[1M Return vs Nifty])</f>
        <v>0.85840066821151917</v>
      </c>
      <c r="K288">
        <v>-26.353173163505499</v>
      </c>
      <c r="L288">
        <f>(Table2[[#This Row],[6M Return vs Nifty]]-AVERAGE(Table2[6M Return vs Nifty]))/_xlfn.STDEV.P(Table2[6M Return vs Nifty])</f>
        <v>-1.0152637049542528</v>
      </c>
      <c r="M288">
        <v>-2.04238357244511</v>
      </c>
      <c r="N288">
        <f>(Table2[[#This Row],[1W Return vs Nifty]]-AVERAGE(Table2[1W Return vs Nifty]))/_xlfn.STDEV.P(Table2[1W Return vs Nifty])</f>
        <v>-0.19900374462675946</v>
      </c>
      <c r="O288">
        <v>7062.41</v>
      </c>
      <c r="P288">
        <v>7255.0774707836099</v>
      </c>
      <c r="Q288">
        <v>7086.07597308202</v>
      </c>
      <c r="R288">
        <v>37.422196203961803</v>
      </c>
      <c r="S288" s="1">
        <f>(Table2[[#This Row],[Close Price]]-Table2[[#This Row],[20D EMA]])/Table2[[#This Row],[20D EMA]]</f>
        <v>-5.2171992280255611E-2</v>
      </c>
      <c r="T288" s="1">
        <f>(Table2[[#This Row],[Close Price]]-Table2[[#This Row],[50D EMA]])/Table2[[#This Row],[50D EMA]]</f>
        <v>-7.7342726255272304E-2</v>
      </c>
      <c r="U288" s="1">
        <f>(Table2[[#This Row],[Close Price]]-Table2[[#This Row],[200D EMA]])/Table2[[#This Row],[200D EMA]]</f>
        <v>-5.5337534422661407E-2</v>
      </c>
      <c r="V288">
        <v>0.71912518129595204</v>
      </c>
      <c r="W288">
        <v>6666.05</v>
      </c>
      <c r="X288">
        <v>7019.95</v>
      </c>
      <c r="Y288">
        <v>6666.05</v>
      </c>
      <c r="Z288">
        <v>7019.95</v>
      </c>
      <c r="AA288">
        <v>6666.05</v>
      </c>
      <c r="AB288">
        <v>7998.95</v>
      </c>
      <c r="AC288" s="1">
        <f>(Table2[[#This Row],[Close Price]]/Table2[[#This Row],[Day Low]])-1</f>
        <v>4.1853871483110705E-3</v>
      </c>
      <c r="AD288" s="1">
        <f>(Table2[[#This Row],[Day High]]/Table2[[#This Row],[Close Price]])-1</f>
        <v>4.8700692416286273E-2</v>
      </c>
      <c r="AE288" s="1">
        <f>(Table2[[#This Row],[Close Price]]/Table2[[#This Row],[Current Week Low]])-1</f>
        <v>4.1853871483110705E-3</v>
      </c>
      <c r="AF288" s="1">
        <f>(Table2[[#This Row],[Current Week High]]/Table2[[#This Row],[Close Price]])-1</f>
        <v>4.8700692416286273E-2</v>
      </c>
      <c r="AG288" s="1">
        <f>(Table2[[#This Row],[Close Price]]/Table2[[#This Row],[Current Month Low]])-1</f>
        <v>4.1853871483110705E-3</v>
      </c>
      <c r="AH288" s="1">
        <f>(Table2[[#This Row],[Current Month High]]/Table2[[#This Row],[Close Price]])-1</f>
        <v>0.19495215829218915</v>
      </c>
      <c r="AI288">
        <v>53.539390046235702</v>
      </c>
      <c r="AJ288">
        <v>100.83858385838499</v>
      </c>
      <c r="AK288" t="str">
        <f>IF(AND(Table2[[#This Row],[20D EMA]]&gt;Table2[[#This Row],[50D EMA]],Table2[[#This Row],[50D EMA]]&gt;Table2[[#This Row],[200D EMA]]),"Uptrend","Downtrend/NoTrend")</f>
        <v>Downtrend/NoTrend</v>
      </c>
      <c r="AL288">
        <v>-7.0000000000000007E-2</v>
      </c>
      <c r="AM288" t="s">
        <v>3147</v>
      </c>
      <c r="AN288">
        <v>-12.63</v>
      </c>
      <c r="AO288" t="s">
        <v>3147</v>
      </c>
      <c r="AP288">
        <v>0.13329702651949599</v>
      </c>
      <c r="AQ288">
        <f>(Table2[[#This Row],[Sharpe Ratio]]-AVERAGE(Table2[Sharpe Ratio]))/_xlfn.STDEV.P(Table2[Sharpe Ratio])</f>
        <v>0.90161688207923274</v>
      </c>
      <c r="AR2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8">
        <f>_xlfn.RANK.AVG(Table2[[#This Row],[1Y Return vs Nifty Z-Score]],Table2[1Y Return vs Nifty Z-Score])</f>
        <v>145</v>
      </c>
      <c r="AT288">
        <f>_xlfn.RANK.AVG(Table2[[#This Row],[6M Return vs Nifty Z-Score]],Table2[6M Return vs Nifty Z-Score])</f>
        <v>672</v>
      </c>
      <c r="AU288">
        <f>_xlfn.RANK.AVG(Table2[[#This Row],[Sharpe Ratio Z-Score]],Table2[Sharpe Ratio Z-Score])</f>
        <v>134</v>
      </c>
      <c r="AV288">
        <f>(Table2[[#This Row],[Rank 1Y]]+Table2[[#This Row],[Rank 6M]]+Table2[[#This Row],[Rank Sharpe]])/3</f>
        <v>317</v>
      </c>
    </row>
    <row r="289" spans="1:48" x14ac:dyDescent="0.3">
      <c r="A289" t="s">
        <v>196</v>
      </c>
      <c r="B289" t="s">
        <v>197</v>
      </c>
      <c r="C289" t="s">
        <v>3100</v>
      </c>
      <c r="D289" t="s">
        <v>198</v>
      </c>
      <c r="E289">
        <v>121941.79797907799</v>
      </c>
      <c r="F289">
        <v>185.46</v>
      </c>
      <c r="G289">
        <v>32.795016498421603</v>
      </c>
      <c r="H289">
        <f>(Table2[[#This Row],[1Y Return vs Nifty]]-AVERAGE(Table2[1Y Return vs Nifty]))/_xlfn.STDEV.P(Table2[1Y Return vs Nifty])</f>
        <v>0.37320478642643884</v>
      </c>
      <c r="I289">
        <v>-9.2536865103347008</v>
      </c>
      <c r="J289">
        <f>(Table2[[#This Row],[1M Return vs Nifty]]-AVERAGE(Table2[1M Return vs Nifty]))/_xlfn.STDEV.P(Table2[1M Return vs Nifty])</f>
        <v>-0.8644389639198431</v>
      </c>
      <c r="K289">
        <v>-13.743618690979901</v>
      </c>
      <c r="L289">
        <f>(Table2[[#This Row],[6M Return vs Nifty]]-AVERAGE(Table2[6M Return vs Nifty]))/_xlfn.STDEV.P(Table2[6M Return vs Nifty])</f>
        <v>-0.5672243313631562</v>
      </c>
      <c r="M289">
        <v>-3.8224732222390401</v>
      </c>
      <c r="N289">
        <f>(Table2[[#This Row],[1W Return vs Nifty]]-AVERAGE(Table2[1W Return vs Nifty]))/_xlfn.STDEV.P(Table2[1W Return vs Nifty])</f>
        <v>-0.62343914109317622</v>
      </c>
      <c r="O289">
        <v>202.6</v>
      </c>
      <c r="P289">
        <v>212.46009281628699</v>
      </c>
      <c r="Q289">
        <v>202.41870851092099</v>
      </c>
      <c r="R289">
        <v>21.612037167200299</v>
      </c>
      <c r="S289" s="1">
        <f>(Table2[[#This Row],[Close Price]]-Table2[[#This Row],[20D EMA]])/Table2[[#This Row],[20D EMA]]</f>
        <v>-8.4600197433366178E-2</v>
      </c>
      <c r="T289" s="1">
        <f>(Table2[[#This Row],[Close Price]]-Table2[[#This Row],[50D EMA]])/Table2[[#This Row],[50D EMA]]</f>
        <v>-0.12708312633391253</v>
      </c>
      <c r="U289" s="1">
        <f>(Table2[[#This Row],[Close Price]]-Table2[[#This Row],[200D EMA]])/Table2[[#This Row],[200D EMA]]</f>
        <v>-8.3780341430278515E-2</v>
      </c>
      <c r="V289">
        <v>1.1978747937785501</v>
      </c>
      <c r="W289">
        <v>184.62</v>
      </c>
      <c r="X289">
        <v>190.85</v>
      </c>
      <c r="Y289">
        <v>184.62</v>
      </c>
      <c r="Z289">
        <v>190.85</v>
      </c>
      <c r="AA289">
        <v>184.62</v>
      </c>
      <c r="AB289">
        <v>216.47</v>
      </c>
      <c r="AC289" s="1">
        <f>(Table2[[#This Row],[Close Price]]/Table2[[#This Row],[Day Low]])-1</f>
        <v>4.5498862528436934E-3</v>
      </c>
      <c r="AD289" s="1">
        <f>(Table2[[#This Row],[Day High]]/Table2[[#This Row],[Close Price]])-1</f>
        <v>2.9062870699881227E-2</v>
      </c>
      <c r="AE289" s="1">
        <f>(Table2[[#This Row],[Close Price]]/Table2[[#This Row],[Current Week Low]])-1</f>
        <v>4.5498862528436934E-3</v>
      </c>
      <c r="AF289" s="1">
        <f>(Table2[[#This Row],[Current Week High]]/Table2[[#This Row],[Close Price]])-1</f>
        <v>2.9062870699881227E-2</v>
      </c>
      <c r="AG289" s="1">
        <f>(Table2[[#This Row],[Close Price]]/Table2[[#This Row],[Current Month Low]])-1</f>
        <v>4.5498862528436934E-3</v>
      </c>
      <c r="AH289" s="1">
        <f>(Table2[[#This Row],[Current Month High]]/Table2[[#This Row],[Close Price]])-1</f>
        <v>0.16720586649412272</v>
      </c>
      <c r="AI289">
        <v>32.804917502426399</v>
      </c>
      <c r="AJ289">
        <v>50.903173311635399</v>
      </c>
      <c r="AK289" t="str">
        <f>IF(AND(Table2[[#This Row],[20D EMA]]&gt;Table2[[#This Row],[50D EMA]],Table2[[#This Row],[50D EMA]]&gt;Table2[[#This Row],[200D EMA]]),"Uptrend","Downtrend/NoTrend")</f>
        <v>Downtrend/NoTrend</v>
      </c>
      <c r="AL289">
        <v>-0.05</v>
      </c>
      <c r="AM289" t="s">
        <v>3147</v>
      </c>
      <c r="AN289">
        <v>-8.9700000000000006</v>
      </c>
      <c r="AO289" t="s">
        <v>3147</v>
      </c>
      <c r="AP289">
        <v>8.9493780994486002E-2</v>
      </c>
      <c r="AQ289">
        <f>(Table2[[#This Row],[Sharpe Ratio]]-AVERAGE(Table2[Sharpe Ratio]))/_xlfn.STDEV.P(Table2[Sharpe Ratio])</f>
        <v>0.38921304551605185</v>
      </c>
      <c r="AR2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9">
        <f>_xlfn.RANK.AVG(Table2[[#This Row],[1Y Return vs Nifty Z-Score]],Table2[1Y Return vs Nifty Z-Score])</f>
        <v>195</v>
      </c>
      <c r="AT289">
        <f>_xlfn.RANK.AVG(Table2[[#This Row],[6M Return vs Nifty Z-Score]],Table2[6M Return vs Nifty Z-Score])</f>
        <v>510</v>
      </c>
      <c r="AU289">
        <f>_xlfn.RANK.AVG(Table2[[#This Row],[Sharpe Ratio Z-Score]],Table2[Sharpe Ratio Z-Score])</f>
        <v>248</v>
      </c>
      <c r="AV289">
        <f>(Table2[[#This Row],[Rank 1Y]]+Table2[[#This Row],[Rank 6M]]+Table2[[#This Row],[Rank Sharpe]])/3</f>
        <v>317.66666666666669</v>
      </c>
    </row>
    <row r="290" spans="1:48" x14ac:dyDescent="0.3">
      <c r="A290" t="s">
        <v>1690</v>
      </c>
      <c r="B290" t="s">
        <v>1691</v>
      </c>
      <c r="C290" t="s">
        <v>3111</v>
      </c>
      <c r="D290" t="s">
        <v>1605</v>
      </c>
      <c r="E290">
        <v>5001.3147931200001</v>
      </c>
      <c r="F290">
        <v>418.8</v>
      </c>
      <c r="G290">
        <v>8.6270532823421302</v>
      </c>
      <c r="H290">
        <f>(Table2[[#This Row],[1Y Return vs Nifty]]-AVERAGE(Table2[1Y Return vs Nifty]))/_xlfn.STDEV.P(Table2[1Y Return vs Nifty])</f>
        <v>-0.12800144969080285</v>
      </c>
      <c r="I290">
        <v>0.75639777614305403</v>
      </c>
      <c r="J290">
        <f>(Table2[[#This Row],[1M Return vs Nifty]]-AVERAGE(Table2[1M Return vs Nifty]))/_xlfn.STDEV.P(Table2[1M Return vs Nifty])</f>
        <v>0.26915746057373774</v>
      </c>
      <c r="K290">
        <v>9.9093579210905904</v>
      </c>
      <c r="L290">
        <f>(Table2[[#This Row],[6M Return vs Nifty]]-AVERAGE(Table2[6M Return vs Nifty]))/_xlfn.STDEV.P(Table2[6M Return vs Nifty])</f>
        <v>0.2732070136084101</v>
      </c>
      <c r="M290">
        <v>-8.4581017940331797</v>
      </c>
      <c r="N290">
        <f>(Table2[[#This Row],[1W Return vs Nifty]]-AVERAGE(Table2[1W Return vs Nifty]))/_xlfn.STDEV.P(Table2[1W Return vs Nifty])</f>
        <v>-1.7287345125753164</v>
      </c>
      <c r="O290">
        <v>448.22</v>
      </c>
      <c r="P290">
        <v>433.82396073745502</v>
      </c>
      <c r="Q290">
        <v>391.02464828841403</v>
      </c>
      <c r="R290">
        <v>33.961959154132799</v>
      </c>
      <c r="S290" s="1">
        <f>(Table2[[#This Row],[Close Price]]-Table2[[#This Row],[20D EMA]])/Table2[[#This Row],[20D EMA]]</f>
        <v>-6.5637410200348079E-2</v>
      </c>
      <c r="T290" s="1">
        <f>(Table2[[#This Row],[Close Price]]-Table2[[#This Row],[50D EMA]])/Table2[[#This Row],[50D EMA]]</f>
        <v>-3.463146828477584E-2</v>
      </c>
      <c r="U290" s="1">
        <f>(Table2[[#This Row],[Close Price]]-Table2[[#This Row],[200D EMA]])/Table2[[#This Row],[200D EMA]]</f>
        <v>7.1032227336981821E-2</v>
      </c>
      <c r="V290">
        <v>2.22521080619723</v>
      </c>
      <c r="W290">
        <v>409.55</v>
      </c>
      <c r="X290">
        <v>421.35</v>
      </c>
      <c r="Y290">
        <v>409.55</v>
      </c>
      <c r="Z290">
        <v>421.35</v>
      </c>
      <c r="AA290">
        <v>409.55</v>
      </c>
      <c r="AB290">
        <v>515.9</v>
      </c>
      <c r="AC290" s="1">
        <f>(Table2[[#This Row],[Close Price]]/Table2[[#This Row],[Day Low]])-1</f>
        <v>2.258576486387498E-2</v>
      </c>
      <c r="AD290" s="1">
        <f>(Table2[[#This Row],[Day High]]/Table2[[#This Row],[Close Price]])-1</f>
        <v>6.0888252148998401E-3</v>
      </c>
      <c r="AE290" s="1">
        <f>(Table2[[#This Row],[Close Price]]/Table2[[#This Row],[Current Week Low]])-1</f>
        <v>2.258576486387498E-2</v>
      </c>
      <c r="AF290" s="1">
        <f>(Table2[[#This Row],[Current Week High]]/Table2[[#This Row],[Close Price]])-1</f>
        <v>6.0888252148998401E-3</v>
      </c>
      <c r="AG290" s="1">
        <f>(Table2[[#This Row],[Close Price]]/Table2[[#This Row],[Current Month Low]])-1</f>
        <v>2.258576486387498E-2</v>
      </c>
      <c r="AH290" s="1">
        <f>(Table2[[#This Row],[Current Month High]]/Table2[[#This Row],[Close Price]])-1</f>
        <v>0.23185291308500466</v>
      </c>
      <c r="AI290">
        <v>23.1852913085004</v>
      </c>
      <c r="AJ290">
        <v>46.8185801928133</v>
      </c>
      <c r="AK290" t="str">
        <f>IF(AND(Table2[[#This Row],[20D EMA]]&gt;Table2[[#This Row],[50D EMA]],Table2[[#This Row],[50D EMA]]&gt;Table2[[#This Row],[200D EMA]]),"Uptrend","Downtrend/NoTrend")</f>
        <v>Uptrend</v>
      </c>
      <c r="AL290">
        <v>0.06</v>
      </c>
      <c r="AM290" t="s">
        <v>3148</v>
      </c>
      <c r="AN290">
        <v>-9.15</v>
      </c>
      <c r="AO290" t="s">
        <v>3147</v>
      </c>
      <c r="AP290">
        <v>4.4222754747299003E-2</v>
      </c>
      <c r="AQ290">
        <f>(Table2[[#This Row],[Sharpe Ratio]]-AVERAGE(Table2[Sharpe Ratio]))/_xlfn.STDEV.P(Table2[Sharpe Ratio])</f>
        <v>-0.14036067113849257</v>
      </c>
      <c r="AR2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-1.454732159222464</v>
      </c>
      <c r="AS290">
        <f>_xlfn.RANK.AVG(Table2[[#This Row],[1Y Return vs Nifty Z-Score]],Table2[1Y Return vs Nifty Z-Score])</f>
        <v>342</v>
      </c>
      <c r="AT290">
        <f>_xlfn.RANK.AVG(Table2[[#This Row],[6M Return vs Nifty Z-Score]],Table2[6M Return vs Nifty Z-Score])</f>
        <v>222</v>
      </c>
      <c r="AU290">
        <f>_xlfn.RANK.AVG(Table2[[#This Row],[Sharpe Ratio Z-Score]],Table2[Sharpe Ratio Z-Score])</f>
        <v>389</v>
      </c>
      <c r="AV290">
        <f>(Table2[[#This Row],[Rank 1Y]]+Table2[[#This Row],[Rank 6M]]+Table2[[#This Row],[Rank Sharpe]])/3</f>
        <v>317.66666666666669</v>
      </c>
    </row>
    <row r="291" spans="1:48" x14ac:dyDescent="0.3">
      <c r="A291" t="s">
        <v>521</v>
      </c>
      <c r="B291" t="s">
        <v>522</v>
      </c>
      <c r="C291" t="s">
        <v>3102</v>
      </c>
      <c r="D291" t="s">
        <v>372</v>
      </c>
      <c r="E291">
        <v>38638.416225749999</v>
      </c>
      <c r="F291">
        <v>5283.55</v>
      </c>
      <c r="G291">
        <v>3.7679925981628801</v>
      </c>
      <c r="H291">
        <f>(Table2[[#This Row],[1Y Return vs Nifty]]-AVERAGE(Table2[1Y Return vs Nifty]))/_xlfn.STDEV.P(Table2[1Y Return vs Nifty])</f>
        <v>-0.22877086475522299</v>
      </c>
      <c r="I291">
        <v>15.708007140577999</v>
      </c>
      <c r="J291">
        <f>(Table2[[#This Row],[1M Return vs Nifty]]-AVERAGE(Table2[1M Return vs Nifty]))/_xlfn.STDEV.P(Table2[1M Return vs Nifty])</f>
        <v>1.962359079149925</v>
      </c>
      <c r="K291">
        <v>12.7836121378333</v>
      </c>
      <c r="L291">
        <f>(Table2[[#This Row],[6M Return vs Nifty]]-AVERAGE(Table2[6M Return vs Nifty]))/_xlfn.STDEV.P(Table2[6M Return vs Nifty])</f>
        <v>0.37533425859687147</v>
      </c>
      <c r="M291">
        <v>-2.7922206369043701</v>
      </c>
      <c r="N291">
        <f>(Table2[[#This Row],[1W Return vs Nifty]]-AVERAGE(Table2[1W Return vs Nifty]))/_xlfn.STDEV.P(Table2[1W Return vs Nifty])</f>
        <v>-0.37779102748963256</v>
      </c>
      <c r="O291">
        <v>5241.68</v>
      </c>
      <c r="P291">
        <v>4973.34448012746</v>
      </c>
      <c r="Q291">
        <v>4558.8138328350497</v>
      </c>
      <c r="R291">
        <v>47.846629024527303</v>
      </c>
      <c r="S291" s="1">
        <f>(Table2[[#This Row],[Close Price]]-Table2[[#This Row],[20D EMA]])/Table2[[#This Row],[20D EMA]]</f>
        <v>7.9878970101188718E-3</v>
      </c>
      <c r="T291" s="1">
        <f>(Table2[[#This Row],[Close Price]]-Table2[[#This Row],[50D EMA]])/Table2[[#This Row],[50D EMA]]</f>
        <v>6.237362425065518E-2</v>
      </c>
      <c r="U291" s="1">
        <f>(Table2[[#This Row],[Close Price]]-Table2[[#This Row],[200D EMA]])/Table2[[#This Row],[200D EMA]]</f>
        <v>0.15897472319334638</v>
      </c>
      <c r="V291">
        <v>0.75178688580362196</v>
      </c>
      <c r="W291">
        <v>5111</v>
      </c>
      <c r="X291">
        <v>5363.75</v>
      </c>
      <c r="Y291">
        <v>5111</v>
      </c>
      <c r="Z291">
        <v>5363.75</v>
      </c>
      <c r="AA291">
        <v>5111</v>
      </c>
      <c r="AB291">
        <v>5634.95</v>
      </c>
      <c r="AC291" s="1">
        <f>(Table2[[#This Row],[Close Price]]/Table2[[#This Row],[Day Low]])-1</f>
        <v>3.3760516532968188E-2</v>
      </c>
      <c r="AD291" s="1">
        <f>(Table2[[#This Row],[Day High]]/Table2[[#This Row],[Close Price]])-1</f>
        <v>1.5179188235182828E-2</v>
      </c>
      <c r="AE291" s="1">
        <f>(Table2[[#This Row],[Close Price]]/Table2[[#This Row],[Current Week Low]])-1</f>
        <v>3.3760516532968188E-2</v>
      </c>
      <c r="AF291" s="1">
        <f>(Table2[[#This Row],[Current Week High]]/Table2[[#This Row],[Close Price]])-1</f>
        <v>1.5179188235182828E-2</v>
      </c>
      <c r="AG291" s="1">
        <f>(Table2[[#This Row],[Close Price]]/Table2[[#This Row],[Current Month Low]])-1</f>
        <v>3.3760516532968188E-2</v>
      </c>
      <c r="AH291" s="1">
        <f>(Table2[[#This Row],[Current Month High]]/Table2[[#This Row],[Close Price]])-1</f>
        <v>6.6508313539192399E-2</v>
      </c>
      <c r="AI291">
        <v>6.6508313539192399</v>
      </c>
      <c r="AJ291">
        <v>44.331685196820203</v>
      </c>
      <c r="AK291" t="str">
        <f>IF(AND(Table2[[#This Row],[20D EMA]]&gt;Table2[[#This Row],[50D EMA]],Table2[[#This Row],[50D EMA]]&gt;Table2[[#This Row],[200D EMA]]),"Uptrend","Downtrend/NoTrend")</f>
        <v>Uptrend</v>
      </c>
      <c r="AL291">
        <v>0.19</v>
      </c>
      <c r="AM291" t="s">
        <v>3148</v>
      </c>
      <c r="AN291">
        <v>-1.65</v>
      </c>
      <c r="AO291" t="s">
        <v>3147</v>
      </c>
      <c r="AP291">
        <v>5.4079909470540997E-2</v>
      </c>
      <c r="AQ291">
        <f>(Table2[[#This Row],[Sharpe Ratio]]-AVERAGE(Table2[Sharpe Ratio]))/_xlfn.STDEV.P(Table2[Sharpe Ratio])</f>
        <v>-2.5053144555736557E-2</v>
      </c>
      <c r="AR2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1.7060783009462042</v>
      </c>
      <c r="AS291">
        <f>_xlfn.RANK.AVG(Table2[[#This Row],[1Y Return vs Nifty Z-Score]],Table2[1Y Return vs Nifty Z-Score])</f>
        <v>393</v>
      </c>
      <c r="AT291">
        <f>_xlfn.RANK.AVG(Table2[[#This Row],[6M Return vs Nifty Z-Score]],Table2[6M Return vs Nifty Z-Score])</f>
        <v>201</v>
      </c>
      <c r="AU291">
        <f>_xlfn.RANK.AVG(Table2[[#This Row],[Sharpe Ratio Z-Score]],Table2[Sharpe Ratio Z-Score])</f>
        <v>361</v>
      </c>
      <c r="AV291">
        <f>(Table2[[#This Row],[Rank 1Y]]+Table2[[#This Row],[Rank 6M]]+Table2[[#This Row],[Rank Sharpe]])/3</f>
        <v>318.33333333333331</v>
      </c>
    </row>
    <row r="292" spans="1:48" x14ac:dyDescent="0.3">
      <c r="A292" t="s">
        <v>32</v>
      </c>
      <c r="B292" t="s">
        <v>33</v>
      </c>
      <c r="C292" t="s">
        <v>3102</v>
      </c>
      <c r="D292" t="s">
        <v>34</v>
      </c>
      <c r="E292">
        <v>726731.80936862004</v>
      </c>
      <c r="F292">
        <v>814.3</v>
      </c>
      <c r="G292">
        <v>23.7978016914135</v>
      </c>
      <c r="H292">
        <f>(Table2[[#This Row],[1Y Return vs Nifty]]-AVERAGE(Table2[1Y Return vs Nifty]))/_xlfn.STDEV.P(Table2[1Y Return vs Nifty])</f>
        <v>0.18661644513176967</v>
      </c>
      <c r="I292">
        <v>4.5697991294632097</v>
      </c>
      <c r="J292">
        <f>(Table2[[#This Row],[1M Return vs Nifty]]-AVERAGE(Table2[1M Return vs Nifty]))/_xlfn.STDEV.P(Table2[1M Return vs Nifty])</f>
        <v>0.70100778426404842</v>
      </c>
      <c r="K292">
        <v>-6.2700411201775896</v>
      </c>
      <c r="L292">
        <f>(Table2[[#This Row],[6M Return vs Nifty]]-AVERAGE(Table2[6M Return vs Nifty]))/_xlfn.STDEV.P(Table2[6M Return vs Nifty])</f>
        <v>-0.30167513843944582</v>
      </c>
      <c r="M292">
        <v>-1.9013985609184101</v>
      </c>
      <c r="N292">
        <f>(Table2[[#This Row],[1W Return vs Nifty]]-AVERAGE(Table2[1W Return vs Nifty]))/_xlfn.STDEV.P(Table2[1W Return vs Nifty])</f>
        <v>-0.16538800551492067</v>
      </c>
      <c r="O292">
        <v>820.84</v>
      </c>
      <c r="P292">
        <v>814.40390343618799</v>
      </c>
      <c r="Q292">
        <v>780.09969027314503</v>
      </c>
      <c r="R292">
        <v>43.822928324892302</v>
      </c>
      <c r="S292" s="1">
        <f>(Table2[[#This Row],[Close Price]]-Table2[[#This Row],[20D EMA]])/Table2[[#This Row],[20D EMA]]</f>
        <v>-7.9674479801180222E-3</v>
      </c>
      <c r="T292" s="1">
        <f>(Table2[[#This Row],[Close Price]]-Table2[[#This Row],[50D EMA]])/Table2[[#This Row],[50D EMA]]</f>
        <v>-1.2758219324543704E-4</v>
      </c>
      <c r="U292" s="1">
        <f>(Table2[[#This Row],[Close Price]]-Table2[[#This Row],[200D EMA]])/Table2[[#This Row],[200D EMA]]</f>
        <v>4.3840947706157901E-2</v>
      </c>
      <c r="V292">
        <v>1.0841445126328799</v>
      </c>
      <c r="W292">
        <v>799.25</v>
      </c>
      <c r="X292">
        <v>816.7</v>
      </c>
      <c r="Y292">
        <v>799.25</v>
      </c>
      <c r="Z292">
        <v>816.7</v>
      </c>
      <c r="AA292">
        <v>799.25</v>
      </c>
      <c r="AB292">
        <v>863.5</v>
      </c>
      <c r="AC292" s="1">
        <f>(Table2[[#This Row],[Close Price]]/Table2[[#This Row],[Day Low]])-1</f>
        <v>1.883015326868942E-2</v>
      </c>
      <c r="AD292" s="1">
        <f>(Table2[[#This Row],[Day High]]/Table2[[#This Row],[Close Price]])-1</f>
        <v>2.947316713741932E-3</v>
      </c>
      <c r="AE292" s="1">
        <f>(Table2[[#This Row],[Close Price]]/Table2[[#This Row],[Current Week Low]])-1</f>
        <v>1.883015326868942E-2</v>
      </c>
      <c r="AF292" s="1">
        <f>(Table2[[#This Row],[Current Week High]]/Table2[[#This Row],[Close Price]])-1</f>
        <v>2.947316713741932E-3</v>
      </c>
      <c r="AG292" s="1">
        <f>(Table2[[#This Row],[Close Price]]/Table2[[#This Row],[Current Month Low]])-1</f>
        <v>1.883015326868942E-2</v>
      </c>
      <c r="AH292" s="1">
        <f>(Table2[[#This Row],[Current Month High]]/Table2[[#This Row],[Close Price]])-1</f>
        <v>6.0419992631708386E-2</v>
      </c>
      <c r="AI292">
        <v>11.998035122190799</v>
      </c>
      <c r="AJ292">
        <v>46.681077186346002</v>
      </c>
      <c r="AK292" t="str">
        <f>IF(AND(Table2[[#This Row],[20D EMA]]&gt;Table2[[#This Row],[50D EMA]],Table2[[#This Row],[50D EMA]]&gt;Table2[[#This Row],[200D EMA]]),"Uptrend","Downtrend/NoTrend")</f>
        <v>Uptrend</v>
      </c>
      <c r="AL292">
        <v>0.02</v>
      </c>
      <c r="AM292" t="s">
        <v>3148</v>
      </c>
      <c r="AN292">
        <v>-0.99</v>
      </c>
      <c r="AO292" t="s">
        <v>3147</v>
      </c>
      <c r="AP292">
        <v>7.5190942581596004E-2</v>
      </c>
      <c r="AQ292">
        <f>(Table2[[#This Row],[Sharpe Ratio]]-AVERAGE(Table2[Sharpe Ratio]))/_xlfn.STDEV.P(Table2[Sharpe Ratio])</f>
        <v>0.22190057383347778</v>
      </c>
      <c r="AR2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0.64246165927492949</v>
      </c>
      <c r="AS292">
        <f>_xlfn.RANK.AVG(Table2[[#This Row],[1Y Return vs Nifty Z-Score]],Table2[1Y Return vs Nifty Z-Score])</f>
        <v>250</v>
      </c>
      <c r="AT292">
        <f>_xlfn.RANK.AVG(Table2[[#This Row],[6M Return vs Nifty Z-Score]],Table2[6M Return vs Nifty Z-Score])</f>
        <v>415</v>
      </c>
      <c r="AU292">
        <f>_xlfn.RANK.AVG(Table2[[#This Row],[Sharpe Ratio Z-Score]],Table2[Sharpe Ratio Z-Score])</f>
        <v>291</v>
      </c>
      <c r="AV292">
        <f>(Table2[[#This Row],[Rank 1Y]]+Table2[[#This Row],[Rank 6M]]+Table2[[#This Row],[Rank Sharpe]])/3</f>
        <v>318.66666666666669</v>
      </c>
    </row>
    <row r="293" spans="1:48" x14ac:dyDescent="0.3">
      <c r="A293" t="s">
        <v>86</v>
      </c>
      <c r="B293" t="s">
        <v>87</v>
      </c>
      <c r="C293" t="s">
        <v>3112</v>
      </c>
      <c r="D293" t="s">
        <v>88</v>
      </c>
      <c r="E293">
        <v>276346.57523384999</v>
      </c>
      <c r="F293">
        <v>1279.3</v>
      </c>
      <c r="G293">
        <v>38.497674988847798</v>
      </c>
      <c r="H293">
        <f>(Table2[[#This Row],[1Y Return vs Nifty]]-AVERAGE(Table2[1Y Return vs Nifty]))/_xlfn.STDEV.P(Table2[1Y Return vs Nifty])</f>
        <v>0.49146911728022447</v>
      </c>
      <c r="I293">
        <v>-3.2962883100311999</v>
      </c>
      <c r="J293">
        <f>(Table2[[#This Row],[1M Return vs Nifty]]-AVERAGE(Table2[1M Return vs Nifty]))/_xlfn.STDEV.P(Table2[1M Return vs Nifty])</f>
        <v>-0.18979076857234736</v>
      </c>
      <c r="K293">
        <v>-9.8745261344127506</v>
      </c>
      <c r="L293">
        <f>(Table2[[#This Row],[6M Return vs Nifty]]-AVERAGE(Table2[6M Return vs Nifty]))/_xlfn.STDEV.P(Table2[6M Return vs Nifty])</f>
        <v>-0.42974875209607116</v>
      </c>
      <c r="M293">
        <v>-3.8377899475457902</v>
      </c>
      <c r="N293">
        <f>(Table2[[#This Row],[1W Return vs Nifty]]-AVERAGE(Table2[1W Return vs Nifty]))/_xlfn.STDEV.P(Table2[1W Return vs Nifty])</f>
        <v>-0.62709118208947678</v>
      </c>
      <c r="O293">
        <v>1343.95</v>
      </c>
      <c r="P293">
        <v>1385.9867348509399</v>
      </c>
      <c r="Q293">
        <v>1336.6256220683699</v>
      </c>
      <c r="R293">
        <v>32.498292772831803</v>
      </c>
      <c r="S293" s="1">
        <f>(Table2[[#This Row],[Close Price]]-Table2[[#This Row],[20D EMA]])/Table2[[#This Row],[20D EMA]]</f>
        <v>-4.8104468172179088E-2</v>
      </c>
      <c r="T293" s="1">
        <f>(Table2[[#This Row],[Close Price]]-Table2[[#This Row],[50D EMA]])/Table2[[#This Row],[50D EMA]]</f>
        <v>-7.6975292885767696E-2</v>
      </c>
      <c r="U293" s="1">
        <f>(Table2[[#This Row],[Close Price]]-Table2[[#This Row],[200D EMA]])/Table2[[#This Row],[200D EMA]]</f>
        <v>-4.2888316011525401E-2</v>
      </c>
      <c r="V293">
        <v>1.09880181756946</v>
      </c>
      <c r="W293">
        <v>1261.3</v>
      </c>
      <c r="X293">
        <v>1288.9000000000001</v>
      </c>
      <c r="Y293">
        <v>1261.3</v>
      </c>
      <c r="Z293">
        <v>1288.9000000000001</v>
      </c>
      <c r="AA293">
        <v>1260.6500000000001</v>
      </c>
      <c r="AB293">
        <v>1397.95</v>
      </c>
      <c r="AC293" s="1">
        <f>(Table2[[#This Row],[Close Price]]/Table2[[#This Row],[Day Low]])-1</f>
        <v>1.427099024815659E-2</v>
      </c>
      <c r="AD293" s="1">
        <f>(Table2[[#This Row],[Day High]]/Table2[[#This Row],[Close Price]])-1</f>
        <v>7.5041038067693577E-3</v>
      </c>
      <c r="AE293" s="1">
        <f>(Table2[[#This Row],[Close Price]]/Table2[[#This Row],[Current Week Low]])-1</f>
        <v>1.427099024815659E-2</v>
      </c>
      <c r="AF293" s="1">
        <f>(Table2[[#This Row],[Current Week High]]/Table2[[#This Row],[Close Price]])-1</f>
        <v>7.5041038067693577E-3</v>
      </c>
      <c r="AG293" s="1">
        <f>(Table2[[#This Row],[Close Price]]/Table2[[#This Row],[Current Month Low]])-1</f>
        <v>1.4793955499147193E-2</v>
      </c>
      <c r="AH293" s="1">
        <f>(Table2[[#This Row],[Current Month High]]/Table2[[#This Row],[Close Price]])-1</f>
        <v>9.2746032986789739E-2</v>
      </c>
      <c r="AI293">
        <v>26.7411865864144</v>
      </c>
      <c r="AJ293">
        <v>62.968152866242001</v>
      </c>
      <c r="AK293" t="str">
        <f>IF(AND(Table2[[#This Row],[20D EMA]]&gt;Table2[[#This Row],[50D EMA]],Table2[[#This Row],[50D EMA]]&gt;Table2[[#This Row],[200D EMA]]),"Uptrend","Downtrend/NoTrend")</f>
        <v>Downtrend/NoTrend</v>
      </c>
      <c r="AL293">
        <v>-0.03</v>
      </c>
      <c r="AM293" t="s">
        <v>3147</v>
      </c>
      <c r="AN293">
        <v>-8.3699999999999992</v>
      </c>
      <c r="AO293" t="s">
        <v>3147</v>
      </c>
      <c r="AP293">
        <v>6.3183009428045001E-2</v>
      </c>
      <c r="AQ293">
        <f>(Table2[[#This Row],[Sharpe Ratio]]-AVERAGE(Table2[Sharpe Ratio]))/_xlfn.STDEV.P(Table2[Sharpe Ratio])</f>
        <v>8.1433561781581509E-2</v>
      </c>
      <c r="AR2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3">
        <f>_xlfn.RANK.AVG(Table2[[#This Row],[1Y Return vs Nifty Z-Score]],Table2[1Y Return vs Nifty Z-Score])</f>
        <v>171</v>
      </c>
      <c r="AT293">
        <f>_xlfn.RANK.AVG(Table2[[#This Row],[6M Return vs Nifty Z-Score]],Table2[6M Return vs Nifty Z-Score])</f>
        <v>458</v>
      </c>
      <c r="AU293">
        <f>_xlfn.RANK.AVG(Table2[[#This Row],[Sharpe Ratio Z-Score]],Table2[Sharpe Ratio Z-Score])</f>
        <v>329</v>
      </c>
      <c r="AV293">
        <f>(Table2[[#This Row],[Rank 1Y]]+Table2[[#This Row],[Rank 6M]]+Table2[[#This Row],[Rank Sharpe]])/3</f>
        <v>319.33333333333331</v>
      </c>
    </row>
    <row r="294" spans="1:48" x14ac:dyDescent="0.3">
      <c r="A294" t="s">
        <v>568</v>
      </c>
      <c r="B294" t="s">
        <v>569</v>
      </c>
      <c r="C294" t="s">
        <v>3108</v>
      </c>
      <c r="D294" t="s">
        <v>211</v>
      </c>
      <c r="E294">
        <v>33202.058641919997</v>
      </c>
      <c r="F294">
        <v>2360.4</v>
      </c>
      <c r="G294">
        <v>27.004156629619601</v>
      </c>
      <c r="H294">
        <f>(Table2[[#This Row],[1Y Return vs Nifty]]-AVERAGE(Table2[1Y Return vs Nifty]))/_xlfn.STDEV.P(Table2[1Y Return vs Nifty])</f>
        <v>0.25311129518868336</v>
      </c>
      <c r="I294">
        <v>5.4406052214749101</v>
      </c>
      <c r="J294">
        <f>(Table2[[#This Row],[1M Return vs Nifty]]-AVERAGE(Table2[1M Return vs Nifty]))/_xlfn.STDEV.P(Table2[1M Return vs Nifty])</f>
        <v>0.79962260548640174</v>
      </c>
      <c r="K294">
        <v>4.32800207653416</v>
      </c>
      <c r="L294">
        <f>(Table2[[#This Row],[6M Return vs Nifty]]-AVERAGE(Table2[6M Return vs Nifty]))/_xlfn.STDEV.P(Table2[6M Return vs Nifty])</f>
        <v>7.4891745465299892E-2</v>
      </c>
      <c r="M294">
        <v>0.59678800526919096</v>
      </c>
      <c r="N294">
        <f>(Table2[[#This Row],[1W Return vs Nifty]]-AVERAGE(Table2[1W Return vs Nifty]))/_xlfn.STDEV.P(Table2[1W Return vs Nifty])</f>
        <v>0.43026671658834936</v>
      </c>
      <c r="O294">
        <v>2396.7600000000002</v>
      </c>
      <c r="P294">
        <v>2405.6599804483399</v>
      </c>
      <c r="Q294">
        <v>2263.29227701123</v>
      </c>
      <c r="R294">
        <v>40.633645655686799</v>
      </c>
      <c r="S294" s="1">
        <f>(Table2[[#This Row],[Close Price]]-Table2[[#This Row],[20D EMA]])/Table2[[#This Row],[20D EMA]]</f>
        <v>-1.5170480148200122E-2</v>
      </c>
      <c r="T294" s="1">
        <f>(Table2[[#This Row],[Close Price]]-Table2[[#This Row],[50D EMA]])/Table2[[#This Row],[50D EMA]]</f>
        <v>-1.8813955761073402E-2</v>
      </c>
      <c r="U294" s="1">
        <f>(Table2[[#This Row],[Close Price]]-Table2[[#This Row],[200D EMA]])/Table2[[#This Row],[200D EMA]]</f>
        <v>4.2905515993278964E-2</v>
      </c>
      <c r="V294">
        <v>1.32382538396373</v>
      </c>
      <c r="W294">
        <v>2341.5</v>
      </c>
      <c r="X294">
        <v>2395.9</v>
      </c>
      <c r="Y294">
        <v>2341.5</v>
      </c>
      <c r="Z294">
        <v>2395.9</v>
      </c>
      <c r="AA294">
        <v>2341.5</v>
      </c>
      <c r="AB294">
        <v>2648</v>
      </c>
      <c r="AC294" s="1">
        <f>(Table2[[#This Row],[Close Price]]/Table2[[#This Row],[Day Low]])-1</f>
        <v>8.0717488789237013E-3</v>
      </c>
      <c r="AD294" s="1">
        <f>(Table2[[#This Row],[Day High]]/Table2[[#This Row],[Close Price]])-1</f>
        <v>1.5039823758685067E-2</v>
      </c>
      <c r="AE294" s="1">
        <f>(Table2[[#This Row],[Close Price]]/Table2[[#This Row],[Current Week Low]])-1</f>
        <v>8.0717488789237013E-3</v>
      </c>
      <c r="AF294" s="1">
        <f>(Table2[[#This Row],[Current Week High]]/Table2[[#This Row],[Close Price]])-1</f>
        <v>1.5039823758685067E-2</v>
      </c>
      <c r="AG294" s="1">
        <f>(Table2[[#This Row],[Close Price]]/Table2[[#This Row],[Current Month Low]])-1</f>
        <v>8.0717488789237013E-3</v>
      </c>
      <c r="AH294" s="1">
        <f>(Table2[[#This Row],[Current Month High]]/Table2[[#This Row],[Close Price]])-1</f>
        <v>0.12184375529571256</v>
      </c>
      <c r="AI294">
        <v>29.694119640738801</v>
      </c>
      <c r="AJ294">
        <v>50.119248258975396</v>
      </c>
      <c r="AK294" t="str">
        <f>IF(AND(Table2[[#This Row],[20D EMA]]&gt;Table2[[#This Row],[50D EMA]],Table2[[#This Row],[50D EMA]]&gt;Table2[[#This Row],[200D EMA]]),"Uptrend","Downtrend/NoTrend")</f>
        <v>Downtrend/NoTrend</v>
      </c>
      <c r="AL294">
        <v>7.0000000000000007E-2</v>
      </c>
      <c r="AM294" t="s">
        <v>3148</v>
      </c>
      <c r="AN294">
        <v>0.81</v>
      </c>
      <c r="AO294" t="s">
        <v>3148</v>
      </c>
      <c r="AP294">
        <v>2.2034135884224999E-2</v>
      </c>
      <c r="AQ294">
        <f>(Table2[[#This Row],[Sharpe Ratio]]-AVERAGE(Table2[Sharpe Ratio]))/_xlfn.STDEV.P(Table2[Sharpe Ratio])</f>
        <v>-0.39991982702308826</v>
      </c>
      <c r="AR2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4">
        <f>_xlfn.RANK.AVG(Table2[[#This Row],[1Y Return vs Nifty Z-Score]],Table2[1Y Return vs Nifty Z-Score])</f>
        <v>231</v>
      </c>
      <c r="AT294">
        <f>_xlfn.RANK.AVG(Table2[[#This Row],[6M Return vs Nifty Z-Score]],Table2[6M Return vs Nifty Z-Score])</f>
        <v>283</v>
      </c>
      <c r="AU294">
        <f>_xlfn.RANK.AVG(Table2[[#This Row],[Sharpe Ratio Z-Score]],Table2[Sharpe Ratio Z-Score])</f>
        <v>445</v>
      </c>
      <c r="AV294">
        <f>(Table2[[#This Row],[Rank 1Y]]+Table2[[#This Row],[Rank 6M]]+Table2[[#This Row],[Rank Sharpe]])/3</f>
        <v>319.66666666666669</v>
      </c>
    </row>
    <row r="295" spans="1:48" x14ac:dyDescent="0.3">
      <c r="A295" t="s">
        <v>1914</v>
      </c>
      <c r="B295" t="s">
        <v>1915</v>
      </c>
      <c r="C295" t="s">
        <v>3101</v>
      </c>
      <c r="D295" t="s">
        <v>250</v>
      </c>
      <c r="E295">
        <v>3628.04466318</v>
      </c>
      <c r="F295">
        <v>1328.95</v>
      </c>
      <c r="G295">
        <v>5.01037302430219</v>
      </c>
      <c r="H295">
        <f>(Table2[[#This Row],[1Y Return vs Nifty]]-AVERAGE(Table2[1Y Return vs Nifty]))/_xlfn.STDEV.P(Table2[1Y Return vs Nifty])</f>
        <v>-0.20300581324286676</v>
      </c>
      <c r="I295">
        <v>3.98274452183077</v>
      </c>
      <c r="J295">
        <f>(Table2[[#This Row],[1M Return vs Nifty]]-AVERAGE(Table2[1M Return vs Nifty]))/_xlfn.STDEV.P(Table2[1M Return vs Nifty])</f>
        <v>0.63452652545051458</v>
      </c>
      <c r="K295">
        <v>0.32807014519280397</v>
      </c>
      <c r="L295">
        <f>(Table2[[#This Row],[6M Return vs Nifty]]-AVERAGE(Table2[6M Return vs Nifty]))/_xlfn.STDEV.P(Table2[6M Return vs Nifty])</f>
        <v>-6.7232784059513398E-2</v>
      </c>
      <c r="M295">
        <v>4.7816811853548899E-2</v>
      </c>
      <c r="N295">
        <f>(Table2[[#This Row],[1W Return vs Nifty]]-AVERAGE(Table2[1W Return vs Nifty]))/_xlfn.STDEV.P(Table2[1W Return vs Nifty])</f>
        <v>0.29937285618475495</v>
      </c>
      <c r="O295">
        <v>1399.08</v>
      </c>
      <c r="P295">
        <v>1395.2674034117199</v>
      </c>
      <c r="Q295">
        <v>1291.2719514257799</v>
      </c>
      <c r="R295">
        <v>15.3295988660863</v>
      </c>
      <c r="S295" s="1">
        <f>(Table2[[#This Row],[Close Price]]-Table2[[#This Row],[20D EMA]])/Table2[[#This Row],[20D EMA]]</f>
        <v>-5.012579695228285E-2</v>
      </c>
      <c r="T295" s="1">
        <f>(Table2[[#This Row],[Close Price]]-Table2[[#This Row],[50D EMA]])/Table2[[#This Row],[50D EMA]]</f>
        <v>-4.7530246352462592E-2</v>
      </c>
      <c r="U295" s="1">
        <f>(Table2[[#This Row],[Close Price]]-Table2[[#This Row],[200D EMA]])/Table2[[#This Row],[200D EMA]]</f>
        <v>2.9179018821416589E-2</v>
      </c>
      <c r="V295">
        <v>0.81357791081562103</v>
      </c>
      <c r="W295">
        <v>1312.15</v>
      </c>
      <c r="X295">
        <v>1360.05</v>
      </c>
      <c r="Y295">
        <v>1312.15</v>
      </c>
      <c r="Z295">
        <v>1360.05</v>
      </c>
      <c r="AA295">
        <v>1312.15</v>
      </c>
      <c r="AB295">
        <v>1429.3</v>
      </c>
      <c r="AC295" s="1">
        <f>(Table2[[#This Row],[Close Price]]/Table2[[#This Row],[Day Low]])-1</f>
        <v>1.2803414243798272E-2</v>
      </c>
      <c r="AD295" s="1">
        <f>(Table2[[#This Row],[Day High]]/Table2[[#This Row],[Close Price]])-1</f>
        <v>2.3401933857556623E-2</v>
      </c>
      <c r="AE295" s="1">
        <f>(Table2[[#This Row],[Close Price]]/Table2[[#This Row],[Current Week Low]])-1</f>
        <v>1.2803414243798272E-2</v>
      </c>
      <c r="AF295" s="1">
        <f>(Table2[[#This Row],[Current Week High]]/Table2[[#This Row],[Close Price]])-1</f>
        <v>2.3401933857556623E-2</v>
      </c>
      <c r="AG295" s="1">
        <f>(Table2[[#This Row],[Close Price]]/Table2[[#This Row],[Current Month Low]])-1</f>
        <v>1.2803414243798272E-2</v>
      </c>
      <c r="AH295" s="1">
        <f>(Table2[[#This Row],[Current Month High]]/Table2[[#This Row],[Close Price]])-1</f>
        <v>7.5510741562887951E-2</v>
      </c>
      <c r="AI295">
        <v>16.844125061138399</v>
      </c>
      <c r="AJ295">
        <v>41.062519902345798</v>
      </c>
      <c r="AK295" t="str">
        <f>IF(AND(Table2[[#This Row],[20D EMA]]&gt;Table2[[#This Row],[50D EMA]],Table2[[#This Row],[50D EMA]]&gt;Table2[[#This Row],[200D EMA]]),"Uptrend","Downtrend/NoTrend")</f>
        <v>Uptrend</v>
      </c>
      <c r="AL295">
        <v>0</v>
      </c>
      <c r="AM295" t="s">
        <v>3149</v>
      </c>
      <c r="AN295">
        <v>-6.02</v>
      </c>
      <c r="AO295" t="s">
        <v>3147</v>
      </c>
      <c r="AP295">
        <v>8.9313611222467004E-2</v>
      </c>
      <c r="AQ295">
        <f>(Table2[[#This Row],[Sharpe Ratio]]-AVERAGE(Table2[Sharpe Ratio]))/_xlfn.STDEV.P(Table2[Sharpe Ratio])</f>
        <v>0.38710544638021754</v>
      </c>
      <c r="AR2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1.0507662307131069</v>
      </c>
      <c r="AS295">
        <f>_xlfn.RANK.AVG(Table2[[#This Row],[1Y Return vs Nifty Z-Score]],Table2[1Y Return vs Nifty Z-Score])</f>
        <v>381</v>
      </c>
      <c r="AT295">
        <f>_xlfn.RANK.AVG(Table2[[#This Row],[6M Return vs Nifty Z-Score]],Table2[6M Return vs Nifty Z-Score])</f>
        <v>329</v>
      </c>
      <c r="AU295">
        <f>_xlfn.RANK.AVG(Table2[[#This Row],[Sharpe Ratio Z-Score]],Table2[Sharpe Ratio Z-Score])</f>
        <v>250</v>
      </c>
      <c r="AV295">
        <f>(Table2[[#This Row],[Rank 1Y]]+Table2[[#This Row],[Rank 6M]]+Table2[[#This Row],[Rank Sharpe]])/3</f>
        <v>320</v>
      </c>
    </row>
    <row r="296" spans="1:48" x14ac:dyDescent="0.3">
      <c r="A296" t="s">
        <v>1321</v>
      </c>
      <c r="B296" t="s">
        <v>1322</v>
      </c>
      <c r="C296" t="s">
        <v>3116</v>
      </c>
      <c r="D296" t="s">
        <v>414</v>
      </c>
      <c r="E296">
        <v>8408.2783321000006</v>
      </c>
      <c r="F296">
        <v>152.41</v>
      </c>
      <c r="G296">
        <v>7.0474232653259303</v>
      </c>
      <c r="H296">
        <f>(Table2[[#This Row],[1Y Return vs Nifty]]-AVERAGE(Table2[1Y Return vs Nifty]))/_xlfn.STDEV.P(Table2[1Y Return vs Nifty])</f>
        <v>-0.16076053692574846</v>
      </c>
      <c r="I296">
        <v>-4.4353134986132101</v>
      </c>
      <c r="J296">
        <f>(Table2[[#This Row],[1M Return vs Nifty]]-AVERAGE(Table2[1M Return vs Nifty]))/_xlfn.STDEV.P(Table2[1M Return vs Nifty])</f>
        <v>-0.31878018007299974</v>
      </c>
      <c r="K296">
        <v>1.7076537641098599</v>
      </c>
      <c r="L296">
        <f>(Table2[[#This Row],[6M Return vs Nifty]]-AVERAGE(Table2[6M Return vs Nifty]))/_xlfn.STDEV.P(Table2[6M Return vs Nifty])</f>
        <v>-1.8213781700397259E-2</v>
      </c>
      <c r="M296">
        <v>-1.7059841429756799</v>
      </c>
      <c r="N296">
        <f>(Table2[[#This Row],[1W Return vs Nifty]]-AVERAGE(Table2[1W Return vs Nifty]))/_xlfn.STDEV.P(Table2[1W Return vs Nifty])</f>
        <v>-0.11879439942076789</v>
      </c>
      <c r="O296">
        <v>161.71</v>
      </c>
      <c r="P296">
        <v>171.03195435289001</v>
      </c>
      <c r="Q296">
        <v>169.91359804996</v>
      </c>
      <c r="R296">
        <v>35.5424269672733</v>
      </c>
      <c r="S296" s="1">
        <f>(Table2[[#This Row],[Close Price]]-Table2[[#This Row],[20D EMA]])/Table2[[#This Row],[20D EMA]]</f>
        <v>-5.7510358048358239E-2</v>
      </c>
      <c r="T296" s="1">
        <f>(Table2[[#This Row],[Close Price]]-Table2[[#This Row],[50D EMA]])/Table2[[#This Row],[50D EMA]]</f>
        <v>-0.10887997171842731</v>
      </c>
      <c r="U296" s="1">
        <f>(Table2[[#This Row],[Close Price]]-Table2[[#This Row],[200D EMA]])/Table2[[#This Row],[200D EMA]]</f>
        <v>-0.10301469835753457</v>
      </c>
      <c r="V296">
        <v>0.72845158432054502</v>
      </c>
      <c r="W296">
        <v>151.41</v>
      </c>
      <c r="X296">
        <v>156.80000000000001</v>
      </c>
      <c r="Y296">
        <v>151.41</v>
      </c>
      <c r="Z296">
        <v>156.80000000000001</v>
      </c>
      <c r="AA296">
        <v>151.41</v>
      </c>
      <c r="AB296">
        <v>173.4</v>
      </c>
      <c r="AC296" s="1">
        <f>(Table2[[#This Row],[Close Price]]/Table2[[#This Row],[Day Low]])-1</f>
        <v>6.6045835810051301E-3</v>
      </c>
      <c r="AD296" s="1">
        <f>(Table2[[#This Row],[Day High]]/Table2[[#This Row],[Close Price]])-1</f>
        <v>2.880388425956304E-2</v>
      </c>
      <c r="AE296" s="1">
        <f>(Table2[[#This Row],[Close Price]]/Table2[[#This Row],[Current Week Low]])-1</f>
        <v>6.6045835810051301E-3</v>
      </c>
      <c r="AF296" s="1">
        <f>(Table2[[#This Row],[Current Week High]]/Table2[[#This Row],[Close Price]])-1</f>
        <v>2.880388425956304E-2</v>
      </c>
      <c r="AG296" s="1">
        <f>(Table2[[#This Row],[Close Price]]/Table2[[#This Row],[Current Month Low]])-1</f>
        <v>6.6045835810051301E-3</v>
      </c>
      <c r="AH296" s="1">
        <f>(Table2[[#This Row],[Current Month High]]/Table2[[#This Row],[Close Price]])-1</f>
        <v>0.13772062200642998</v>
      </c>
      <c r="AI296">
        <v>60.750606915556702</v>
      </c>
      <c r="AJ296">
        <v>28.724662162162101</v>
      </c>
      <c r="AK296" t="str">
        <f>IF(AND(Table2[[#This Row],[20D EMA]]&gt;Table2[[#This Row],[50D EMA]],Table2[[#This Row],[50D EMA]]&gt;Table2[[#This Row],[200D EMA]]),"Uptrend","Downtrend/NoTrend")</f>
        <v>Downtrend/NoTrend</v>
      </c>
      <c r="AL296">
        <v>-0.14000000000000001</v>
      </c>
      <c r="AM296" t="s">
        <v>3147</v>
      </c>
      <c r="AN296">
        <v>-5.03</v>
      </c>
      <c r="AO296" t="s">
        <v>3147</v>
      </c>
      <c r="AP296">
        <v>7.8008688146651003E-2</v>
      </c>
      <c r="AQ296">
        <f>(Table2[[#This Row],[Sharpe Ratio]]-AVERAGE(Table2[Sharpe Ratio]))/_xlfn.STDEV.P(Table2[Sharpe Ratio])</f>
        <v>0.25486214142254382</v>
      </c>
      <c r="AR2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6">
        <f>_xlfn.RANK.AVG(Table2[[#This Row],[1Y Return vs Nifty Z-Score]],Table2[1Y Return vs Nifty Z-Score])</f>
        <v>361</v>
      </c>
      <c r="AT296">
        <f>_xlfn.RANK.AVG(Table2[[#This Row],[6M Return vs Nifty Z-Score]],Table2[6M Return vs Nifty Z-Score])</f>
        <v>318</v>
      </c>
      <c r="AU296">
        <f>_xlfn.RANK.AVG(Table2[[#This Row],[Sharpe Ratio Z-Score]],Table2[Sharpe Ratio Z-Score])</f>
        <v>283</v>
      </c>
      <c r="AV296">
        <f>(Table2[[#This Row],[Rank 1Y]]+Table2[[#This Row],[Rank 6M]]+Table2[[#This Row],[Rank Sharpe]])/3</f>
        <v>320.66666666666669</v>
      </c>
    </row>
    <row r="297" spans="1:48" x14ac:dyDescent="0.3">
      <c r="A297" t="s">
        <v>322</v>
      </c>
      <c r="B297" t="s">
        <v>323</v>
      </c>
      <c r="C297" t="s">
        <v>3113</v>
      </c>
      <c r="D297" t="s">
        <v>178</v>
      </c>
      <c r="E297">
        <v>77535.104725785</v>
      </c>
      <c r="F297">
        <v>222.67</v>
      </c>
      <c r="G297">
        <v>39.852904497915802</v>
      </c>
      <c r="H297">
        <f>(Table2[[#This Row],[1Y Return vs Nifty]]-AVERAGE(Table2[1Y Return vs Nifty]))/_xlfn.STDEV.P(Table2[1Y Return vs Nifty])</f>
        <v>0.51957448450716037</v>
      </c>
      <c r="I297">
        <v>-5.4688313809358897</v>
      </c>
      <c r="J297">
        <f>(Table2[[#This Row],[1M Return vs Nifty]]-AVERAGE(Table2[1M Return vs Nifty]))/_xlfn.STDEV.P(Table2[1M Return vs Nifty])</f>
        <v>-0.43582136998923521</v>
      </c>
      <c r="K297">
        <v>-32.1467142880892</v>
      </c>
      <c r="L297">
        <f>(Table2[[#This Row],[6M Return vs Nifty]]-AVERAGE(Table2[6M Return vs Nifty]))/_xlfn.STDEV.P(Table2[6M Return vs Nifty])</f>
        <v>-1.2211182846690609</v>
      </c>
      <c r="M297">
        <v>-2.7597781248553099</v>
      </c>
      <c r="N297">
        <f>(Table2[[#This Row],[1W Return vs Nifty]]-AVERAGE(Table2[1W Return vs Nifty]))/_xlfn.STDEV.P(Table2[1W Return vs Nifty])</f>
        <v>-0.37005560221736983</v>
      </c>
      <c r="O297">
        <v>237.3</v>
      </c>
      <c r="P297">
        <v>252.686747116357</v>
      </c>
      <c r="Q297">
        <v>252.18925756605501</v>
      </c>
      <c r="R297">
        <v>32.091249517321501</v>
      </c>
      <c r="S297" s="1">
        <f>(Table2[[#This Row],[Close Price]]-Table2[[#This Row],[20D EMA]])/Table2[[#This Row],[20D EMA]]</f>
        <v>-6.165191740412989E-2</v>
      </c>
      <c r="T297" s="1">
        <f>(Table2[[#This Row],[Close Price]]-Table2[[#This Row],[50D EMA]])/Table2[[#This Row],[50D EMA]]</f>
        <v>-0.11879034994476748</v>
      </c>
      <c r="U297" s="1">
        <f>(Table2[[#This Row],[Close Price]]-Table2[[#This Row],[200D EMA]])/Table2[[#This Row],[200D EMA]]</f>
        <v>-0.11705200233726509</v>
      </c>
      <c r="V297">
        <v>0.81105698611575805</v>
      </c>
      <c r="W297">
        <v>219.66</v>
      </c>
      <c r="X297">
        <v>226.35</v>
      </c>
      <c r="Y297">
        <v>219.66</v>
      </c>
      <c r="Z297">
        <v>226.35</v>
      </c>
      <c r="AA297">
        <v>219.66</v>
      </c>
      <c r="AB297">
        <v>249.4</v>
      </c>
      <c r="AC297" s="1">
        <f>(Table2[[#This Row],[Close Price]]/Table2[[#This Row],[Day Low]])-1</f>
        <v>1.370299553855947E-2</v>
      </c>
      <c r="AD297" s="1">
        <f>(Table2[[#This Row],[Day High]]/Table2[[#This Row],[Close Price]])-1</f>
        <v>1.6526698702115317E-2</v>
      </c>
      <c r="AE297" s="1">
        <f>(Table2[[#This Row],[Close Price]]/Table2[[#This Row],[Current Week Low]])-1</f>
        <v>1.370299553855947E-2</v>
      </c>
      <c r="AF297" s="1">
        <f>(Table2[[#This Row],[Current Week High]]/Table2[[#This Row],[Close Price]])-1</f>
        <v>1.6526698702115317E-2</v>
      </c>
      <c r="AG297" s="1">
        <f>(Table2[[#This Row],[Close Price]]/Table2[[#This Row],[Current Month Low]])-1</f>
        <v>1.370299553855947E-2</v>
      </c>
      <c r="AH297" s="1">
        <f>(Table2[[#This Row],[Current Month High]]/Table2[[#This Row],[Close Price]])-1</f>
        <v>0.12004311312704918</v>
      </c>
      <c r="AI297">
        <v>50.604032873759301</v>
      </c>
      <c r="AJ297">
        <v>63.487518355359697</v>
      </c>
      <c r="AK297" t="str">
        <f>IF(AND(Table2[[#This Row],[20D EMA]]&gt;Table2[[#This Row],[50D EMA]],Table2[[#This Row],[50D EMA]]&gt;Table2[[#This Row],[200D EMA]]),"Uptrend","Downtrend/NoTrend")</f>
        <v>Downtrend/NoTrend</v>
      </c>
      <c r="AL297">
        <v>-0.15</v>
      </c>
      <c r="AM297" t="s">
        <v>3147</v>
      </c>
      <c r="AN297">
        <v>-5.89</v>
      </c>
      <c r="AO297" t="s">
        <v>3147</v>
      </c>
      <c r="AP297">
        <v>0.146718243334759</v>
      </c>
      <c r="AQ297">
        <f>(Table2[[#This Row],[Sharpe Ratio]]-AVERAGE(Table2[Sharpe Ratio]))/_xlfn.STDEV.P(Table2[Sharpe Ratio])</f>
        <v>1.0586162757328488</v>
      </c>
      <c r="AR2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7">
        <f>_xlfn.RANK.AVG(Table2[[#This Row],[1Y Return vs Nifty Z-Score]],Table2[1Y Return vs Nifty Z-Score])</f>
        <v>163</v>
      </c>
      <c r="AT297">
        <f>_xlfn.RANK.AVG(Table2[[#This Row],[6M Return vs Nifty Z-Score]],Table2[6M Return vs Nifty Z-Score])</f>
        <v>700</v>
      </c>
      <c r="AU297">
        <f>_xlfn.RANK.AVG(Table2[[#This Row],[Sharpe Ratio Z-Score]],Table2[Sharpe Ratio Z-Score])</f>
        <v>104</v>
      </c>
      <c r="AV297">
        <f>(Table2[[#This Row],[Rank 1Y]]+Table2[[#This Row],[Rank 6M]]+Table2[[#This Row],[Rank Sharpe]])/3</f>
        <v>322.33333333333331</v>
      </c>
    </row>
    <row r="298" spans="1:48" x14ac:dyDescent="0.3">
      <c r="A298" t="s">
        <v>1386</v>
      </c>
      <c r="B298" t="s">
        <v>1387</v>
      </c>
      <c r="C298" t="s">
        <v>3115</v>
      </c>
      <c r="D298" t="s">
        <v>141</v>
      </c>
      <c r="E298">
        <v>7737.00850575</v>
      </c>
      <c r="F298">
        <v>326.25</v>
      </c>
      <c r="G298">
        <v>82.837202370652804</v>
      </c>
      <c r="H298">
        <f>(Table2[[#This Row],[1Y Return vs Nifty]]-AVERAGE(Table2[1Y Return vs Nifty]))/_xlfn.STDEV.P(Table2[1Y Return vs Nifty])</f>
        <v>1.4110024445846225</v>
      </c>
      <c r="I298">
        <v>-10.023729388117699</v>
      </c>
      <c r="J298">
        <f>(Table2[[#This Row],[1M Return vs Nifty]]-AVERAGE(Table2[1M Return vs Nifty]))/_xlfn.STDEV.P(Table2[1M Return vs Nifty])</f>
        <v>-0.95164281035905307</v>
      </c>
      <c r="K298">
        <v>-24.369381119610999</v>
      </c>
      <c r="L298">
        <f>(Table2[[#This Row],[6M Return vs Nifty]]-AVERAGE(Table2[6M Return vs Nifty]))/_xlfn.STDEV.P(Table2[6M Return vs Nifty])</f>
        <v>-0.94477612772715103</v>
      </c>
      <c r="M298">
        <v>-13.599871752623301</v>
      </c>
      <c r="N298">
        <f>(Table2[[#This Row],[1W Return vs Nifty]]-AVERAGE(Table2[1W Return vs Nifty]))/_xlfn.STDEV.P(Table2[1W Return vs Nifty])</f>
        <v>-2.9547116262369495</v>
      </c>
      <c r="O298">
        <v>395.34</v>
      </c>
      <c r="P298">
        <v>410.79989165568702</v>
      </c>
      <c r="Q298">
        <v>371.06425244884201</v>
      </c>
      <c r="R298">
        <v>16.7376745951989</v>
      </c>
      <c r="S298" s="1">
        <f>(Table2[[#This Row],[Close Price]]-Table2[[#This Row],[20D EMA]])/Table2[[#This Row],[20D EMA]]</f>
        <v>-0.17476096524510543</v>
      </c>
      <c r="T298" s="1">
        <f>(Table2[[#This Row],[Close Price]]-Table2[[#This Row],[50D EMA]])/Table2[[#This Row],[50D EMA]]</f>
        <v>-0.205817706803469</v>
      </c>
      <c r="U298" s="1">
        <f>(Table2[[#This Row],[Close Price]]-Table2[[#This Row],[200D EMA]])/Table2[[#This Row],[200D EMA]]</f>
        <v>-0.12077221708394148</v>
      </c>
      <c r="V298">
        <v>0.75365726063082294</v>
      </c>
      <c r="W298">
        <v>326.25</v>
      </c>
      <c r="X298">
        <v>342.5</v>
      </c>
      <c r="Y298">
        <v>326.25</v>
      </c>
      <c r="Z298">
        <v>342.5</v>
      </c>
      <c r="AA298">
        <v>326.25</v>
      </c>
      <c r="AB298">
        <v>456</v>
      </c>
      <c r="AC298" s="1">
        <f>(Table2[[#This Row],[Close Price]]/Table2[[#This Row],[Day Low]])-1</f>
        <v>0</v>
      </c>
      <c r="AD298" s="1">
        <f>(Table2[[#This Row],[Day High]]/Table2[[#This Row],[Close Price]])-1</f>
        <v>4.9808429118773923E-2</v>
      </c>
      <c r="AE298" s="1">
        <f>(Table2[[#This Row],[Close Price]]/Table2[[#This Row],[Current Week Low]])-1</f>
        <v>0</v>
      </c>
      <c r="AF298" s="1">
        <f>(Table2[[#This Row],[Current Week High]]/Table2[[#This Row],[Close Price]])-1</f>
        <v>4.9808429118773923E-2</v>
      </c>
      <c r="AG298" s="1">
        <f>(Table2[[#This Row],[Close Price]]/Table2[[#This Row],[Current Month Low]])-1</f>
        <v>0</v>
      </c>
      <c r="AH298" s="1">
        <f>(Table2[[#This Row],[Current Month High]]/Table2[[#This Row],[Close Price]])-1</f>
        <v>0.39770114942528734</v>
      </c>
      <c r="AI298">
        <v>74.590038314176198</v>
      </c>
      <c r="AJ298">
        <v>109.604882749759</v>
      </c>
      <c r="AK298" t="str">
        <f>IF(AND(Table2[[#This Row],[20D EMA]]&gt;Table2[[#This Row],[50D EMA]],Table2[[#This Row],[50D EMA]]&gt;Table2[[#This Row],[200D EMA]]),"Uptrend","Downtrend/NoTrend")</f>
        <v>Downtrend/NoTrend</v>
      </c>
      <c r="AL298">
        <v>-0.2</v>
      </c>
      <c r="AM298" t="s">
        <v>3147</v>
      </c>
      <c r="AN298">
        <v>-21.33</v>
      </c>
      <c r="AO298" t="s">
        <v>3147</v>
      </c>
      <c r="AP298">
        <v>8.9205720705376995E-2</v>
      </c>
      <c r="AQ298">
        <f>(Table2[[#This Row],[Sharpe Ratio]]-AVERAGE(Table2[Sharpe Ratio]))/_xlfn.STDEV.P(Table2[Sharpe Ratio])</f>
        <v>0.38584335919414042</v>
      </c>
      <c r="AR2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8">
        <f>_xlfn.RANK.AVG(Table2[[#This Row],[1Y Return vs Nifty Z-Score]],Table2[1Y Return vs Nifty Z-Score])</f>
        <v>63</v>
      </c>
      <c r="AT298">
        <f>_xlfn.RANK.AVG(Table2[[#This Row],[6M Return vs Nifty Z-Score]],Table2[6M Return vs Nifty Z-Score])</f>
        <v>653</v>
      </c>
      <c r="AU298">
        <f>_xlfn.RANK.AVG(Table2[[#This Row],[Sharpe Ratio Z-Score]],Table2[Sharpe Ratio Z-Score])</f>
        <v>251</v>
      </c>
      <c r="AV298">
        <f>(Table2[[#This Row],[Rank 1Y]]+Table2[[#This Row],[Rank 6M]]+Table2[[#This Row],[Rank Sharpe]])/3</f>
        <v>322.33333333333331</v>
      </c>
    </row>
    <row r="299" spans="1:48" x14ac:dyDescent="0.3">
      <c r="A299" t="s">
        <v>1192</v>
      </c>
      <c r="B299" t="s">
        <v>1193</v>
      </c>
      <c r="C299" t="s">
        <v>3101</v>
      </c>
      <c r="D299" t="s">
        <v>21</v>
      </c>
      <c r="E299">
        <v>9676.2979372499994</v>
      </c>
      <c r="F299">
        <v>3134.25</v>
      </c>
      <c r="G299">
        <v>10.844463801877399</v>
      </c>
      <c r="H299">
        <f>(Table2[[#This Row],[1Y Return vs Nifty]]-AVERAGE(Table2[1Y Return vs Nifty]))/_xlfn.STDEV.P(Table2[1Y Return vs Nifty])</f>
        <v>-8.2015779715783027E-2</v>
      </c>
      <c r="I299">
        <v>6.6489913247768602</v>
      </c>
      <c r="J299">
        <f>(Table2[[#This Row],[1M Return vs Nifty]]-AVERAGE(Table2[1M Return vs Nifty]))/_xlfn.STDEV.P(Table2[1M Return vs Nifty])</f>
        <v>0.93646682446678153</v>
      </c>
      <c r="K299">
        <v>14.987975546288</v>
      </c>
      <c r="L299">
        <f>(Table2[[#This Row],[6M Return vs Nifty]]-AVERAGE(Table2[6M Return vs Nifty]))/_xlfn.STDEV.P(Table2[6M Return vs Nifty])</f>
        <v>0.45365911954601185</v>
      </c>
      <c r="M299">
        <v>7.0087164658327801</v>
      </c>
      <c r="N299">
        <f>(Table2[[#This Row],[1W Return vs Nifty]]-AVERAGE(Table2[1W Return vs Nifty]))/_xlfn.STDEV.P(Table2[1W Return vs Nifty])</f>
        <v>1.9590938734614054</v>
      </c>
      <c r="O299">
        <v>2920.79</v>
      </c>
      <c r="P299">
        <v>2842.60872712119</v>
      </c>
      <c r="Q299">
        <v>2708.4079144382099</v>
      </c>
      <c r="R299">
        <v>79.039073276351104</v>
      </c>
      <c r="S299" s="1">
        <f>(Table2[[#This Row],[Close Price]]-Table2[[#This Row],[20D EMA]])/Table2[[#This Row],[20D EMA]]</f>
        <v>7.3082967279400446E-2</v>
      </c>
      <c r="T299" s="1">
        <f>(Table2[[#This Row],[Close Price]]-Table2[[#This Row],[50D EMA]])/Table2[[#This Row],[50D EMA]]</f>
        <v>0.10259634753678021</v>
      </c>
      <c r="U299" s="1">
        <f>(Table2[[#This Row],[Close Price]]-Table2[[#This Row],[200D EMA]])/Table2[[#This Row],[200D EMA]]</f>
        <v>0.15722967108893571</v>
      </c>
      <c r="V299">
        <v>1.30829782242988</v>
      </c>
      <c r="W299">
        <v>2935.5</v>
      </c>
      <c r="X299">
        <v>3166.55</v>
      </c>
      <c r="Y299">
        <v>2935.5</v>
      </c>
      <c r="Z299">
        <v>3166.55</v>
      </c>
      <c r="AA299">
        <v>2838.05</v>
      </c>
      <c r="AB299">
        <v>3189.9</v>
      </c>
      <c r="AC299" s="1">
        <f>(Table2[[#This Row],[Close Price]]/Table2[[#This Row],[Day Low]])-1</f>
        <v>6.7705671946857393E-2</v>
      </c>
      <c r="AD299" s="1">
        <f>(Table2[[#This Row],[Day High]]/Table2[[#This Row],[Close Price]])-1</f>
        <v>1.0305495732631398E-2</v>
      </c>
      <c r="AE299" s="1">
        <f>(Table2[[#This Row],[Close Price]]/Table2[[#This Row],[Current Week Low]])-1</f>
        <v>6.7705671946857393E-2</v>
      </c>
      <c r="AF299" s="1">
        <f>(Table2[[#This Row],[Current Week High]]/Table2[[#This Row],[Close Price]])-1</f>
        <v>1.0305495732631398E-2</v>
      </c>
      <c r="AG299" s="1">
        <f>(Table2[[#This Row],[Close Price]]/Table2[[#This Row],[Current Month Low]])-1</f>
        <v>0.10436743538697346</v>
      </c>
      <c r="AH299" s="1">
        <f>(Table2[[#This Row],[Current Month High]]/Table2[[#This Row],[Close Price]])-1</f>
        <v>1.7755443886097177E-2</v>
      </c>
      <c r="AI299">
        <v>1.77554438860971</v>
      </c>
      <c r="AJ299">
        <v>46.628149049145001</v>
      </c>
      <c r="AK299" t="str">
        <f>IF(AND(Table2[[#This Row],[20D EMA]]&gt;Table2[[#This Row],[50D EMA]],Table2[[#This Row],[50D EMA]]&gt;Table2[[#This Row],[200D EMA]]),"Uptrend","Downtrend/NoTrend")</f>
        <v>Uptrend</v>
      </c>
      <c r="AL299">
        <v>0.1</v>
      </c>
      <c r="AM299" t="s">
        <v>3148</v>
      </c>
      <c r="AN299">
        <v>10.74</v>
      </c>
      <c r="AO299" t="s">
        <v>3148</v>
      </c>
      <c r="AP299">
        <v>1.7247948688825999E-2</v>
      </c>
      <c r="AQ299">
        <f>(Table2[[#This Row],[Sharpe Ratio]]-AVERAGE(Table2[Sharpe Ratio]))/_xlfn.STDEV.P(Table2[Sharpe Ratio])</f>
        <v>-0.45590793137557872</v>
      </c>
      <c r="AR2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2.8112961063828372</v>
      </c>
      <c r="AS299">
        <f>_xlfn.RANK.AVG(Table2[[#This Row],[1Y Return vs Nifty Z-Score]],Table2[1Y Return vs Nifty Z-Score])</f>
        <v>328</v>
      </c>
      <c r="AT299">
        <f>_xlfn.RANK.AVG(Table2[[#This Row],[6M Return vs Nifty Z-Score]],Table2[6M Return vs Nifty Z-Score])</f>
        <v>184</v>
      </c>
      <c r="AU299">
        <f>_xlfn.RANK.AVG(Table2[[#This Row],[Sharpe Ratio Z-Score]],Table2[Sharpe Ratio Z-Score])</f>
        <v>456</v>
      </c>
      <c r="AV299">
        <f>(Table2[[#This Row],[Rank 1Y]]+Table2[[#This Row],[Rank 6M]]+Table2[[#This Row],[Rank Sharpe]])/3</f>
        <v>322.66666666666669</v>
      </c>
    </row>
    <row r="300" spans="1:48" x14ac:dyDescent="0.3">
      <c r="A300" t="s">
        <v>1065</v>
      </c>
      <c r="B300" t="s">
        <v>1066</v>
      </c>
      <c r="C300" t="s">
        <v>3103</v>
      </c>
      <c r="D300" t="s">
        <v>1067</v>
      </c>
      <c r="E300">
        <v>11752.76446434</v>
      </c>
      <c r="F300">
        <v>366.2</v>
      </c>
      <c r="G300">
        <v>22.6041705781562</v>
      </c>
      <c r="H300">
        <f>(Table2[[#This Row],[1Y Return vs Nifty]]-AVERAGE(Table2[1Y Return vs Nifty]))/_xlfn.STDEV.P(Table2[1Y Return vs Nifty])</f>
        <v>0.16186237908825252</v>
      </c>
      <c r="I300">
        <v>-7.40349252393416</v>
      </c>
      <c r="J300">
        <f>(Table2[[#This Row],[1M Return vs Nifty]]-AVERAGE(Table2[1M Return vs Nifty]))/_xlfn.STDEV.P(Table2[1M Return vs Nifty])</f>
        <v>-0.65491292721739092</v>
      </c>
      <c r="K300">
        <v>-13.8900404106474</v>
      </c>
      <c r="L300">
        <f>(Table2[[#This Row],[6M Return vs Nifty]]-AVERAGE(Table2[6M Return vs Nifty]))/_xlfn.STDEV.P(Table2[6M Return vs Nifty])</f>
        <v>-0.57242694940195349</v>
      </c>
      <c r="M300">
        <v>-3.6698272921273598</v>
      </c>
      <c r="N300">
        <f>(Table2[[#This Row],[1W Return vs Nifty]]-AVERAGE(Table2[1W Return vs Nifty]))/_xlfn.STDEV.P(Table2[1W Return vs Nifty])</f>
        <v>-0.58704303268737978</v>
      </c>
      <c r="O300">
        <v>400.65</v>
      </c>
      <c r="P300">
        <v>423.18009439474298</v>
      </c>
      <c r="Q300">
        <v>410.26091232882999</v>
      </c>
      <c r="R300">
        <v>21.9274712799984</v>
      </c>
      <c r="S300" s="1">
        <f>(Table2[[#This Row],[Close Price]]-Table2[[#This Row],[20D EMA]])/Table2[[#This Row],[20D EMA]]</f>
        <v>-8.5985273929863951E-2</v>
      </c>
      <c r="T300" s="1">
        <f>(Table2[[#This Row],[Close Price]]-Table2[[#This Row],[50D EMA]])/Table2[[#This Row],[50D EMA]]</f>
        <v>-0.13464738807301244</v>
      </c>
      <c r="U300" s="1">
        <f>(Table2[[#This Row],[Close Price]]-Table2[[#This Row],[200D EMA]])/Table2[[#This Row],[200D EMA]]</f>
        <v>-0.10739729524492099</v>
      </c>
      <c r="V300">
        <v>0.41687364974187802</v>
      </c>
      <c r="W300">
        <v>362.2</v>
      </c>
      <c r="X300">
        <v>376.45</v>
      </c>
      <c r="Y300">
        <v>362.2</v>
      </c>
      <c r="Z300">
        <v>376.45</v>
      </c>
      <c r="AA300">
        <v>362.2</v>
      </c>
      <c r="AB300">
        <v>427</v>
      </c>
      <c r="AC300" s="1">
        <f>(Table2[[#This Row],[Close Price]]/Table2[[#This Row],[Day Low]])-1</f>
        <v>1.1043622308117174E-2</v>
      </c>
      <c r="AD300" s="1">
        <f>(Table2[[#This Row],[Day High]]/Table2[[#This Row],[Close Price]])-1</f>
        <v>2.7990169306389978E-2</v>
      </c>
      <c r="AE300" s="1">
        <f>(Table2[[#This Row],[Close Price]]/Table2[[#This Row],[Current Week Low]])-1</f>
        <v>1.1043622308117174E-2</v>
      </c>
      <c r="AF300" s="1">
        <f>(Table2[[#This Row],[Current Week High]]/Table2[[#This Row],[Close Price]])-1</f>
        <v>2.7990169306389978E-2</v>
      </c>
      <c r="AG300" s="1">
        <f>(Table2[[#This Row],[Close Price]]/Table2[[#This Row],[Current Month Low]])-1</f>
        <v>1.1043622308117174E-2</v>
      </c>
      <c r="AH300" s="1">
        <f>(Table2[[#This Row],[Current Month High]]/Table2[[#This Row],[Close Price]])-1</f>
        <v>0.16602949208083029</v>
      </c>
      <c r="AI300">
        <v>68.705625341343506</v>
      </c>
      <c r="AJ300">
        <v>40.548838994434803</v>
      </c>
      <c r="AK300" t="str">
        <f>IF(AND(Table2[[#This Row],[20D EMA]]&gt;Table2[[#This Row],[50D EMA]],Table2[[#This Row],[50D EMA]]&gt;Table2[[#This Row],[200D EMA]]),"Uptrend","Downtrend/NoTrend")</f>
        <v>Downtrend/NoTrend</v>
      </c>
      <c r="AL300">
        <v>-0.23</v>
      </c>
      <c r="AM300" t="s">
        <v>3147</v>
      </c>
      <c r="AN300">
        <v>-12.51</v>
      </c>
      <c r="AO300" t="s">
        <v>3147</v>
      </c>
      <c r="AP300">
        <v>0.10747236614042199</v>
      </c>
      <c r="AQ300">
        <f>(Table2[[#This Row],[Sharpe Ratio]]-AVERAGE(Table2[Sharpe Ratio]))/_xlfn.STDEV.P(Table2[Sharpe Ratio])</f>
        <v>0.59952385455177837</v>
      </c>
      <c r="AR3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0">
        <f>_xlfn.RANK.AVG(Table2[[#This Row],[1Y Return vs Nifty Z-Score]],Table2[1Y Return vs Nifty Z-Score])</f>
        <v>257</v>
      </c>
      <c r="AT300">
        <f>_xlfn.RANK.AVG(Table2[[#This Row],[6M Return vs Nifty Z-Score]],Table2[6M Return vs Nifty Z-Score])</f>
        <v>512</v>
      </c>
      <c r="AU300">
        <f>_xlfn.RANK.AVG(Table2[[#This Row],[Sharpe Ratio Z-Score]],Table2[Sharpe Ratio Z-Score])</f>
        <v>200</v>
      </c>
      <c r="AV300">
        <f>(Table2[[#This Row],[Rank 1Y]]+Table2[[#This Row],[Rank 6M]]+Table2[[#This Row],[Rank Sharpe]])/3</f>
        <v>323</v>
      </c>
    </row>
    <row r="301" spans="1:48" x14ac:dyDescent="0.3">
      <c r="A301" t="s">
        <v>733</v>
      </c>
      <c r="B301" t="s">
        <v>734</v>
      </c>
      <c r="C301" t="s">
        <v>3102</v>
      </c>
      <c r="D301" t="s">
        <v>562</v>
      </c>
      <c r="E301">
        <v>22636.209964865</v>
      </c>
      <c r="F301">
        <v>871.15</v>
      </c>
      <c r="G301">
        <v>-12.618669000853201</v>
      </c>
      <c r="H301">
        <f>(Table2[[#This Row],[1Y Return vs Nifty]]-AVERAGE(Table2[1Y Return vs Nifty]))/_xlfn.STDEV.P(Table2[1Y Return vs Nifty])</f>
        <v>-0.56860492148307495</v>
      </c>
      <c r="I301">
        <v>3.98027881725646</v>
      </c>
      <c r="J301">
        <f>(Table2[[#This Row],[1M Return vs Nifty]]-AVERAGE(Table2[1M Return vs Nifty]))/_xlfn.STDEV.P(Table2[1M Return vs Nifty])</f>
        <v>0.63424729564492033</v>
      </c>
      <c r="K301">
        <v>16.7389748533645</v>
      </c>
      <c r="L301">
        <f>(Table2[[#This Row],[6M Return vs Nifty]]-AVERAGE(Table2[6M Return vs Nifty]))/_xlfn.STDEV.P(Table2[6M Return vs Nifty])</f>
        <v>0.51587516646585729</v>
      </c>
      <c r="M301">
        <v>-1.79353339911691</v>
      </c>
      <c r="N301">
        <f>(Table2[[#This Row],[1W Return vs Nifty]]-AVERAGE(Table2[1W Return vs Nifty]))/_xlfn.STDEV.P(Table2[1W Return vs Nifty])</f>
        <v>-0.13966919257792407</v>
      </c>
      <c r="O301">
        <v>943.56</v>
      </c>
      <c r="P301">
        <v>943.59085619977498</v>
      </c>
      <c r="Q301">
        <v>848.89416358077005</v>
      </c>
      <c r="R301">
        <v>30.292669242246301</v>
      </c>
      <c r="S301" s="1">
        <f>(Table2[[#This Row],[Close Price]]-Table2[[#This Row],[20D EMA]])/Table2[[#This Row],[20D EMA]]</f>
        <v>-7.6741277714188788E-2</v>
      </c>
      <c r="T301" s="1">
        <f>(Table2[[#This Row],[Close Price]]-Table2[[#This Row],[50D EMA]])/Table2[[#This Row],[50D EMA]]</f>
        <v>-7.6771469036404041E-2</v>
      </c>
      <c r="U301" s="1">
        <f>(Table2[[#This Row],[Close Price]]-Table2[[#This Row],[200D EMA]])/Table2[[#This Row],[200D EMA]]</f>
        <v>2.6217445441433215E-2</v>
      </c>
      <c r="V301">
        <v>1.4972962382320001</v>
      </c>
      <c r="W301">
        <v>833.65</v>
      </c>
      <c r="X301">
        <v>895</v>
      </c>
      <c r="Y301">
        <v>833.65</v>
      </c>
      <c r="Z301">
        <v>895</v>
      </c>
      <c r="AA301">
        <v>833.65</v>
      </c>
      <c r="AB301">
        <v>1025.2</v>
      </c>
      <c r="AC301" s="1">
        <f>(Table2[[#This Row],[Close Price]]/Table2[[#This Row],[Day Low]])-1</f>
        <v>4.4982906495531605E-2</v>
      </c>
      <c r="AD301" s="1">
        <f>(Table2[[#This Row],[Day High]]/Table2[[#This Row],[Close Price]])-1</f>
        <v>2.7377604316133786E-2</v>
      </c>
      <c r="AE301" s="1">
        <f>(Table2[[#This Row],[Close Price]]/Table2[[#This Row],[Current Week Low]])-1</f>
        <v>4.4982906495531605E-2</v>
      </c>
      <c r="AF301" s="1">
        <f>(Table2[[#This Row],[Current Week High]]/Table2[[#This Row],[Close Price]])-1</f>
        <v>2.7377604316133786E-2</v>
      </c>
      <c r="AG301" s="1">
        <f>(Table2[[#This Row],[Close Price]]/Table2[[#This Row],[Current Month Low]])-1</f>
        <v>4.4982906495531605E-2</v>
      </c>
      <c r="AH301" s="1">
        <f>(Table2[[#This Row],[Current Month High]]/Table2[[#This Row],[Close Price]])-1</f>
        <v>0.17683521781553124</v>
      </c>
      <c r="AI301">
        <v>38.001492280319098</v>
      </c>
      <c r="AJ301">
        <v>44.230132450331098</v>
      </c>
      <c r="AK301" t="str">
        <f>IF(AND(Table2[[#This Row],[20D EMA]]&gt;Table2[[#This Row],[50D EMA]],Table2[[#This Row],[50D EMA]]&gt;Table2[[#This Row],[200D EMA]]),"Uptrend","Downtrend/NoTrend")</f>
        <v>Downtrend/NoTrend</v>
      </c>
      <c r="AL301">
        <v>-7.0000000000000007E-2</v>
      </c>
      <c r="AM301" t="s">
        <v>3147</v>
      </c>
      <c r="AN301">
        <v>-5.62</v>
      </c>
      <c r="AO301" t="s">
        <v>3147</v>
      </c>
      <c r="AP301">
        <v>7.9905646823762E-2</v>
      </c>
      <c r="AQ301">
        <f>(Table2[[#This Row],[Sharpe Ratio]]-AVERAGE(Table2[Sharpe Ratio]))/_xlfn.STDEV.P(Table2[Sharpe Ratio])</f>
        <v>0.27705248125474896</v>
      </c>
      <c r="AR3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1">
        <f>_xlfn.RANK.AVG(Table2[[#This Row],[1Y Return vs Nifty Z-Score]],Table2[1Y Return vs Nifty Z-Score])</f>
        <v>521</v>
      </c>
      <c r="AT301">
        <f>_xlfn.RANK.AVG(Table2[[#This Row],[6M Return vs Nifty Z-Score]],Table2[6M Return vs Nifty Z-Score])</f>
        <v>173</v>
      </c>
      <c r="AU301">
        <f>_xlfn.RANK.AVG(Table2[[#This Row],[Sharpe Ratio Z-Score]],Table2[Sharpe Ratio Z-Score])</f>
        <v>276</v>
      </c>
      <c r="AV301">
        <f>(Table2[[#This Row],[Rank 1Y]]+Table2[[#This Row],[Rank 6M]]+Table2[[#This Row],[Rank Sharpe]])/3</f>
        <v>323.33333333333331</v>
      </c>
    </row>
    <row r="302" spans="1:48" x14ac:dyDescent="0.3">
      <c r="A302" t="s">
        <v>465</v>
      </c>
      <c r="B302" t="s">
        <v>466</v>
      </c>
      <c r="C302" t="s">
        <v>3100</v>
      </c>
      <c r="D302" t="s">
        <v>467</v>
      </c>
      <c r="E302">
        <v>46762.5027434</v>
      </c>
      <c r="F302">
        <v>311.75</v>
      </c>
      <c r="G302">
        <v>41.962054216476702</v>
      </c>
      <c r="H302">
        <f>(Table2[[#This Row],[1Y Return vs Nifty]]-AVERAGE(Table2[1Y Return vs Nifty]))/_xlfn.STDEV.P(Table2[1Y Return vs Nifty])</f>
        <v>0.56331499264995344</v>
      </c>
      <c r="I302">
        <v>-4.5021150729209696</v>
      </c>
      <c r="J302">
        <f>(Table2[[#This Row],[1M Return vs Nifty]]-AVERAGE(Table2[1M Return vs Nifty]))/_xlfn.STDEV.P(Table2[1M Return vs Nifty])</f>
        <v>-0.32634515391523938</v>
      </c>
      <c r="K302">
        <v>-4.1182034926684397</v>
      </c>
      <c r="L302">
        <f>(Table2[[#This Row],[6M Return vs Nifty]]-AVERAGE(Table2[6M Return vs Nifty]))/_xlfn.STDEV.P(Table2[6M Return vs Nifty])</f>
        <v>-0.22521660972619087</v>
      </c>
      <c r="M302">
        <v>-1.1735899159751899</v>
      </c>
      <c r="N302">
        <f>(Table2[[#This Row],[1W Return vs Nifty]]-AVERAGE(Table2[1W Return vs Nifty]))/_xlfn.STDEV.P(Table2[1W Return vs Nifty])</f>
        <v>8.1469345954954097E-3</v>
      </c>
      <c r="O302">
        <v>331.01</v>
      </c>
      <c r="P302">
        <v>338.54607357138599</v>
      </c>
      <c r="Q302">
        <v>317.11040141894699</v>
      </c>
      <c r="R302">
        <v>22.227533932863999</v>
      </c>
      <c r="S302" s="1">
        <f>(Table2[[#This Row],[Close Price]]-Table2[[#This Row],[20D EMA]])/Table2[[#This Row],[20D EMA]]</f>
        <v>-5.8185553306546602E-2</v>
      </c>
      <c r="T302" s="1">
        <f>(Table2[[#This Row],[Close Price]]-Table2[[#This Row],[50D EMA]])/Table2[[#This Row],[50D EMA]]</f>
        <v>-7.9150448530414738E-2</v>
      </c>
      <c r="U302" s="1">
        <f>(Table2[[#This Row],[Close Price]]-Table2[[#This Row],[200D EMA]])/Table2[[#This Row],[200D EMA]]</f>
        <v>-1.6903896545055787E-2</v>
      </c>
      <c r="V302">
        <v>0.77835489286114601</v>
      </c>
      <c r="W302">
        <v>308.85000000000002</v>
      </c>
      <c r="X302">
        <v>315.05</v>
      </c>
      <c r="Y302">
        <v>308.85000000000002</v>
      </c>
      <c r="Z302">
        <v>315.05</v>
      </c>
      <c r="AA302">
        <v>308.85000000000002</v>
      </c>
      <c r="AB302">
        <v>349.9</v>
      </c>
      <c r="AC302" s="1">
        <f>(Table2[[#This Row],[Close Price]]/Table2[[#This Row],[Day Low]])-1</f>
        <v>9.3896713615022609E-3</v>
      </c>
      <c r="AD302" s="1">
        <f>(Table2[[#This Row],[Day High]]/Table2[[#This Row],[Close Price]])-1</f>
        <v>1.0585404971932721E-2</v>
      </c>
      <c r="AE302" s="1">
        <f>(Table2[[#This Row],[Close Price]]/Table2[[#This Row],[Current Week Low]])-1</f>
        <v>9.3896713615022609E-3</v>
      </c>
      <c r="AF302" s="1">
        <f>(Table2[[#This Row],[Current Week High]]/Table2[[#This Row],[Close Price]])-1</f>
        <v>1.0585404971932721E-2</v>
      </c>
      <c r="AG302" s="1">
        <f>(Table2[[#This Row],[Close Price]]/Table2[[#This Row],[Current Month Low]])-1</f>
        <v>9.3896713615022609E-3</v>
      </c>
      <c r="AH302" s="1">
        <f>(Table2[[#This Row],[Current Month High]]/Table2[[#This Row],[Close Price]])-1</f>
        <v>0.122373696872494</v>
      </c>
      <c r="AI302">
        <v>23.2397754611066</v>
      </c>
      <c r="AJ302">
        <v>60.365226337448497</v>
      </c>
      <c r="AK302" t="str">
        <f>IF(AND(Table2[[#This Row],[20D EMA]]&gt;Table2[[#This Row],[50D EMA]],Table2[[#This Row],[50D EMA]]&gt;Table2[[#This Row],[200D EMA]]),"Uptrend","Downtrend/NoTrend")</f>
        <v>Downtrend/NoTrend</v>
      </c>
      <c r="AL302">
        <v>0.01</v>
      </c>
      <c r="AM302" t="s">
        <v>3148</v>
      </c>
      <c r="AN302">
        <v>-5.8</v>
      </c>
      <c r="AO302" t="s">
        <v>3147</v>
      </c>
      <c r="AP302">
        <v>2.6359588911895E-2</v>
      </c>
      <c r="AQ302">
        <f>(Table2[[#This Row],[Sharpe Ratio]]-AVERAGE(Table2[Sharpe Ratio]))/_xlfn.STDEV.P(Table2[Sharpe Ratio])</f>
        <v>-0.34932132228474716</v>
      </c>
      <c r="AR3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2">
        <f>_xlfn.RANK.AVG(Table2[[#This Row],[1Y Return vs Nifty Z-Score]],Table2[1Y Return vs Nifty Z-Score])</f>
        <v>157</v>
      </c>
      <c r="AT302">
        <f>_xlfn.RANK.AVG(Table2[[#This Row],[6M Return vs Nifty Z-Score]],Table2[6M Return vs Nifty Z-Score])</f>
        <v>383</v>
      </c>
      <c r="AU302">
        <f>_xlfn.RANK.AVG(Table2[[#This Row],[Sharpe Ratio Z-Score]],Table2[Sharpe Ratio Z-Score])</f>
        <v>432</v>
      </c>
      <c r="AV302">
        <f>(Table2[[#This Row],[Rank 1Y]]+Table2[[#This Row],[Rank 6M]]+Table2[[#This Row],[Rank Sharpe]])/3</f>
        <v>324</v>
      </c>
    </row>
    <row r="303" spans="1:48" x14ac:dyDescent="0.3">
      <c r="A303" t="s">
        <v>1211</v>
      </c>
      <c r="B303" t="s">
        <v>1212</v>
      </c>
      <c r="C303" t="s">
        <v>3114</v>
      </c>
      <c r="D303" t="s">
        <v>886</v>
      </c>
      <c r="E303">
        <v>9513.2516193800002</v>
      </c>
      <c r="F303">
        <v>204.35</v>
      </c>
      <c r="G303">
        <v>6.5881278619734003</v>
      </c>
      <c r="H303">
        <f>(Table2[[#This Row],[1Y Return vs Nifty]]-AVERAGE(Table2[1Y Return vs Nifty]))/_xlfn.STDEV.P(Table2[1Y Return vs Nifty])</f>
        <v>-0.17028561433182104</v>
      </c>
      <c r="I303">
        <v>3.7409110739668199</v>
      </c>
      <c r="J303">
        <f>(Table2[[#This Row],[1M Return vs Nifty]]-AVERAGE(Table2[1M Return vs Nifty]))/_xlfn.STDEV.P(Table2[1M Return vs Nifty])</f>
        <v>0.60713998963564075</v>
      </c>
      <c r="K303">
        <v>-10.646907847264499</v>
      </c>
      <c r="L303">
        <f>(Table2[[#This Row],[6M Return vs Nifty]]-AVERAGE(Table2[6M Return vs Nifty]))/_xlfn.STDEV.P(Table2[6M Return vs Nifty])</f>
        <v>-0.45719281600438177</v>
      </c>
      <c r="M303">
        <v>4.0367068395259897</v>
      </c>
      <c r="N303">
        <f>(Table2[[#This Row],[1W Return vs Nifty]]-AVERAGE(Table2[1W Return vs Nifty]))/_xlfn.STDEV.P(Table2[1W Return vs Nifty])</f>
        <v>1.2504632243311455</v>
      </c>
      <c r="O303">
        <v>194.96</v>
      </c>
      <c r="P303">
        <v>199.323304939872</v>
      </c>
      <c r="Q303">
        <v>194.24034096779801</v>
      </c>
      <c r="R303">
        <v>65.372806529146601</v>
      </c>
      <c r="S303" s="1">
        <f>(Table2[[#This Row],[Close Price]]-Table2[[#This Row],[20D EMA]])/Table2[[#This Row],[20D EMA]]</f>
        <v>4.8163725892490697E-2</v>
      </c>
      <c r="T303" s="1">
        <f>(Table2[[#This Row],[Close Price]]-Table2[[#This Row],[50D EMA]])/Table2[[#This Row],[50D EMA]]</f>
        <v>2.5218802495996881E-2</v>
      </c>
      <c r="U303" s="1">
        <f>(Table2[[#This Row],[Close Price]]-Table2[[#This Row],[200D EMA]])/Table2[[#This Row],[200D EMA]]</f>
        <v>5.204716477447912E-2</v>
      </c>
      <c r="V303">
        <v>0.91382459514786496</v>
      </c>
      <c r="W303">
        <v>197.46</v>
      </c>
      <c r="X303">
        <v>207.45</v>
      </c>
      <c r="Y303">
        <v>197.46</v>
      </c>
      <c r="Z303">
        <v>207.45</v>
      </c>
      <c r="AA303">
        <v>186.1</v>
      </c>
      <c r="AB303">
        <v>207.45</v>
      </c>
      <c r="AC303" s="1">
        <f>(Table2[[#This Row],[Close Price]]/Table2[[#This Row],[Day Low]])-1</f>
        <v>3.4893142915020769E-2</v>
      </c>
      <c r="AD303" s="1">
        <f>(Table2[[#This Row],[Day High]]/Table2[[#This Row],[Close Price]])-1</f>
        <v>1.5170051382431993E-2</v>
      </c>
      <c r="AE303" s="1">
        <f>(Table2[[#This Row],[Close Price]]/Table2[[#This Row],[Current Week Low]])-1</f>
        <v>3.4893142915020769E-2</v>
      </c>
      <c r="AF303" s="1">
        <f>(Table2[[#This Row],[Current Week High]]/Table2[[#This Row],[Close Price]])-1</f>
        <v>1.5170051382431993E-2</v>
      </c>
      <c r="AG303" s="1">
        <f>(Table2[[#This Row],[Close Price]]/Table2[[#This Row],[Current Month Low]])-1</f>
        <v>9.8065556152606037E-2</v>
      </c>
      <c r="AH303" s="1">
        <f>(Table2[[#This Row],[Current Month High]]/Table2[[#This Row],[Close Price]])-1</f>
        <v>1.5170051382431993E-2</v>
      </c>
      <c r="AI303">
        <v>29.1901149987766</v>
      </c>
      <c r="AJ303">
        <v>51.707498144023702</v>
      </c>
      <c r="AK303" t="str">
        <f>IF(AND(Table2[[#This Row],[20D EMA]]&gt;Table2[[#This Row],[50D EMA]],Table2[[#This Row],[50D EMA]]&gt;Table2[[#This Row],[200D EMA]]),"Uptrend","Downtrend/NoTrend")</f>
        <v>Downtrend/NoTrend</v>
      </c>
      <c r="AL303">
        <v>-7.0000000000000007E-2</v>
      </c>
      <c r="AM303" t="s">
        <v>3147</v>
      </c>
      <c r="AN303">
        <v>7.95</v>
      </c>
      <c r="AO303" t="s">
        <v>3148</v>
      </c>
      <c r="AP303">
        <v>0.12704373064732999</v>
      </c>
      <c r="AQ303">
        <f>(Table2[[#This Row],[Sharpe Ratio]]-AVERAGE(Table2[Sharpe Ratio]))/_xlfn.STDEV.P(Table2[Sharpe Ratio])</f>
        <v>0.82846675912240575</v>
      </c>
      <c r="AR3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3">
        <f>_xlfn.RANK.AVG(Table2[[#This Row],[1Y Return vs Nifty Z-Score]],Table2[1Y Return vs Nifty Z-Score])</f>
        <v>363</v>
      </c>
      <c r="AT303">
        <f>_xlfn.RANK.AVG(Table2[[#This Row],[6M Return vs Nifty Z-Score]],Table2[6M Return vs Nifty Z-Score])</f>
        <v>467</v>
      </c>
      <c r="AU303">
        <f>_xlfn.RANK.AVG(Table2[[#This Row],[Sharpe Ratio Z-Score]],Table2[Sharpe Ratio Z-Score])</f>
        <v>142</v>
      </c>
      <c r="AV303">
        <f>(Table2[[#This Row],[Rank 1Y]]+Table2[[#This Row],[Rank 6M]]+Table2[[#This Row],[Rank Sharpe]])/3</f>
        <v>324</v>
      </c>
    </row>
    <row r="304" spans="1:48" x14ac:dyDescent="0.3">
      <c r="A304" t="s">
        <v>798</v>
      </c>
      <c r="B304" t="s">
        <v>799</v>
      </c>
      <c r="C304" t="s">
        <v>3113</v>
      </c>
      <c r="D304" t="s">
        <v>800</v>
      </c>
      <c r="E304">
        <v>18525.09485836</v>
      </c>
      <c r="F304">
        <v>436.4</v>
      </c>
      <c r="G304">
        <v>7.2793265850052</v>
      </c>
      <c r="H304">
        <f>(Table2[[#This Row],[1Y Return vs Nifty]]-AVERAGE(Table2[1Y Return vs Nifty]))/_xlfn.STDEV.P(Table2[1Y Return vs Nifty])</f>
        <v>-0.15595122018853128</v>
      </c>
      <c r="I304">
        <v>-10.433071055042101</v>
      </c>
      <c r="J304">
        <f>(Table2[[#This Row],[1M Return vs Nifty]]-AVERAGE(Table2[1M Return vs Nifty]))/_xlfn.STDEV.P(Table2[1M Return vs Nifty])</f>
        <v>-0.99799888856396712</v>
      </c>
      <c r="K304">
        <v>-19.719529467508799</v>
      </c>
      <c r="L304">
        <f>(Table2[[#This Row],[6M Return vs Nifty]]-AVERAGE(Table2[6M Return vs Nifty]))/_xlfn.STDEV.P(Table2[6M Return vs Nifty])</f>
        <v>-0.77955882159324752</v>
      </c>
      <c r="M304">
        <v>-5.6768764879262603</v>
      </c>
      <c r="N304">
        <f>(Table2[[#This Row],[1W Return vs Nifty]]-AVERAGE(Table2[1W Return vs Nifty]))/_xlfn.STDEV.P(Table2[1W Return vs Nifty])</f>
        <v>-1.065593492910057</v>
      </c>
      <c r="O304">
        <v>479.06</v>
      </c>
      <c r="P304">
        <v>503.80353979965702</v>
      </c>
      <c r="Q304">
        <v>487.88801573323502</v>
      </c>
      <c r="R304">
        <v>26.287113077535899</v>
      </c>
      <c r="S304" s="1">
        <f>(Table2[[#This Row],[Close Price]]-Table2[[#This Row],[20D EMA]])/Table2[[#This Row],[20D EMA]]</f>
        <v>-8.9049388385588499E-2</v>
      </c>
      <c r="T304" s="1">
        <f>(Table2[[#This Row],[Close Price]]-Table2[[#This Row],[50D EMA]])/Table2[[#This Row],[50D EMA]]</f>
        <v>-0.13378933348991712</v>
      </c>
      <c r="U304" s="1">
        <f>(Table2[[#This Row],[Close Price]]-Table2[[#This Row],[200D EMA]])/Table2[[#This Row],[200D EMA]]</f>
        <v>-0.10553244612056101</v>
      </c>
      <c r="V304">
        <v>1.04448360037086</v>
      </c>
      <c r="W304">
        <v>425.2</v>
      </c>
      <c r="X304">
        <v>440</v>
      </c>
      <c r="Y304">
        <v>425.2</v>
      </c>
      <c r="Z304">
        <v>440</v>
      </c>
      <c r="AA304">
        <v>425.2</v>
      </c>
      <c r="AB304">
        <v>526.5</v>
      </c>
      <c r="AC304" s="1">
        <f>(Table2[[#This Row],[Close Price]]/Table2[[#This Row],[Day Low]])-1</f>
        <v>2.6340545625587852E-2</v>
      </c>
      <c r="AD304" s="1">
        <f>(Table2[[#This Row],[Day High]]/Table2[[#This Row],[Close Price]])-1</f>
        <v>8.2493125572868919E-3</v>
      </c>
      <c r="AE304" s="1">
        <f>(Table2[[#This Row],[Close Price]]/Table2[[#This Row],[Current Week Low]])-1</f>
        <v>2.6340545625587852E-2</v>
      </c>
      <c r="AF304" s="1">
        <f>(Table2[[#This Row],[Current Week High]]/Table2[[#This Row],[Close Price]])-1</f>
        <v>8.2493125572868919E-3</v>
      </c>
      <c r="AG304" s="1">
        <f>(Table2[[#This Row],[Close Price]]/Table2[[#This Row],[Current Month Low]])-1</f>
        <v>2.6340545625587852E-2</v>
      </c>
      <c r="AH304" s="1">
        <f>(Table2[[#This Row],[Current Month High]]/Table2[[#This Row],[Close Price]])-1</f>
        <v>0.20646196150320817</v>
      </c>
      <c r="AI304">
        <v>71.425297891842305</v>
      </c>
      <c r="AJ304">
        <v>45.224625623960002</v>
      </c>
      <c r="AK304" t="str">
        <f>IF(AND(Table2[[#This Row],[20D EMA]]&gt;Table2[[#This Row],[50D EMA]],Table2[[#This Row],[50D EMA]]&gt;Table2[[#This Row],[200D EMA]]),"Uptrend","Downtrend/NoTrend")</f>
        <v>Downtrend/NoTrend</v>
      </c>
      <c r="AL304">
        <v>-0.12</v>
      </c>
      <c r="AM304" t="s">
        <v>3147</v>
      </c>
      <c r="AN304">
        <v>-10.33</v>
      </c>
      <c r="AO304" t="s">
        <v>3147</v>
      </c>
      <c r="AP304">
        <v>0.23069519083020401</v>
      </c>
      <c r="AQ304">
        <f>(Table2[[#This Row],[Sharpe Ratio]]-AVERAGE(Table2[Sharpe Ratio]))/_xlfn.STDEV.P(Table2[Sharpe Ratio])</f>
        <v>2.0409660894004751</v>
      </c>
      <c r="AR3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4">
        <f>_xlfn.RANK.AVG(Table2[[#This Row],[1Y Return vs Nifty Z-Score]],Table2[1Y Return vs Nifty Z-Score])</f>
        <v>360</v>
      </c>
      <c r="AT304">
        <f>_xlfn.RANK.AVG(Table2[[#This Row],[6M Return vs Nifty Z-Score]],Table2[6M Return vs Nifty Z-Score])</f>
        <v>600</v>
      </c>
      <c r="AU304">
        <f>_xlfn.RANK.AVG(Table2[[#This Row],[Sharpe Ratio Z-Score]],Table2[Sharpe Ratio Z-Score])</f>
        <v>14</v>
      </c>
      <c r="AV304">
        <f>(Table2[[#This Row],[Rank 1Y]]+Table2[[#This Row],[Rank 6M]]+Table2[[#This Row],[Rank Sharpe]])/3</f>
        <v>324.66666666666669</v>
      </c>
    </row>
    <row r="305" spans="1:48" x14ac:dyDescent="0.3">
      <c r="A305" t="s">
        <v>1446</v>
      </c>
      <c r="B305" t="s">
        <v>1447</v>
      </c>
      <c r="C305" t="s">
        <v>3112</v>
      </c>
      <c r="D305" t="s">
        <v>141</v>
      </c>
      <c r="E305">
        <v>7046.3482997999999</v>
      </c>
      <c r="F305">
        <v>1000.05</v>
      </c>
      <c r="G305">
        <v>4.9745810908205703</v>
      </c>
      <c r="H305">
        <f>(Table2[[#This Row],[1Y Return vs Nifty]]-AVERAGE(Table2[1Y Return vs Nifty]))/_xlfn.STDEV.P(Table2[1Y Return vs Nifty])</f>
        <v>-0.20374808267216424</v>
      </c>
      <c r="I305">
        <v>11.388110062918599</v>
      </c>
      <c r="J305">
        <f>(Table2[[#This Row],[1M Return vs Nifty]]-AVERAGE(Table2[1M Return vs Nifty]))/_xlfn.STDEV.P(Table2[1M Return vs Nifty])</f>
        <v>1.4731504230319978</v>
      </c>
      <c r="K305">
        <v>8.7908403094004299</v>
      </c>
      <c r="L305">
        <f>(Table2[[#This Row],[6M Return vs Nifty]]-AVERAGE(Table2[6M Return vs Nifty]))/_xlfn.STDEV.P(Table2[6M Return vs Nifty])</f>
        <v>0.23346413996571475</v>
      </c>
      <c r="M305">
        <v>3.7587377982652099</v>
      </c>
      <c r="N305">
        <f>(Table2[[#This Row],[1W Return vs Nifty]]-AVERAGE(Table2[1W Return vs Nifty]))/_xlfn.STDEV.P(Table2[1W Return vs Nifty])</f>
        <v>1.1841857195736933</v>
      </c>
      <c r="O305">
        <v>979.96</v>
      </c>
      <c r="P305">
        <v>960.63150444868199</v>
      </c>
      <c r="Q305">
        <v>898.11198640226701</v>
      </c>
      <c r="R305">
        <v>56.5595080316332</v>
      </c>
      <c r="S305" s="1">
        <f>(Table2[[#This Row],[Close Price]]-Table2[[#This Row],[20D EMA]])/Table2[[#This Row],[20D EMA]]</f>
        <v>2.0500836768847622E-2</v>
      </c>
      <c r="T305" s="1">
        <f>(Table2[[#This Row],[Close Price]]-Table2[[#This Row],[50D EMA]])/Table2[[#This Row],[50D EMA]]</f>
        <v>4.1033940037122463E-2</v>
      </c>
      <c r="U305" s="1">
        <f>(Table2[[#This Row],[Close Price]]-Table2[[#This Row],[200D EMA]])/Table2[[#This Row],[200D EMA]]</f>
        <v>0.11350256442527269</v>
      </c>
      <c r="V305">
        <v>1.10091695455792</v>
      </c>
      <c r="W305">
        <v>971.1</v>
      </c>
      <c r="X305">
        <v>1012.5</v>
      </c>
      <c r="Y305">
        <v>971.1</v>
      </c>
      <c r="Z305">
        <v>1012.5</v>
      </c>
      <c r="AA305">
        <v>968.15</v>
      </c>
      <c r="AB305">
        <v>1027</v>
      </c>
      <c r="AC305" s="1">
        <f>(Table2[[#This Row],[Close Price]]/Table2[[#This Row],[Day Low]])-1</f>
        <v>2.9811553907939325E-2</v>
      </c>
      <c r="AD305" s="1">
        <f>(Table2[[#This Row],[Day High]]/Table2[[#This Row],[Close Price]])-1</f>
        <v>1.2449377531123407E-2</v>
      </c>
      <c r="AE305" s="1">
        <f>(Table2[[#This Row],[Close Price]]/Table2[[#This Row],[Current Week Low]])-1</f>
        <v>2.9811553907939325E-2</v>
      </c>
      <c r="AF305" s="1">
        <f>(Table2[[#This Row],[Current Week High]]/Table2[[#This Row],[Close Price]])-1</f>
        <v>1.2449377531123407E-2</v>
      </c>
      <c r="AG305" s="1">
        <f>(Table2[[#This Row],[Close Price]]/Table2[[#This Row],[Current Month Low]])-1</f>
        <v>3.2949439652946388E-2</v>
      </c>
      <c r="AH305" s="1">
        <f>(Table2[[#This Row],[Current Month High]]/Table2[[#This Row],[Close Price]])-1</f>
        <v>2.6948652567371667E-2</v>
      </c>
      <c r="AI305">
        <v>5.8697065146742604</v>
      </c>
      <c r="AJ305">
        <v>33.589366818060299</v>
      </c>
      <c r="AK305" t="str">
        <f>IF(AND(Table2[[#This Row],[20D EMA]]&gt;Table2[[#This Row],[50D EMA]],Table2[[#This Row],[50D EMA]]&gt;Table2[[#This Row],[200D EMA]]),"Uptrend","Downtrend/NoTrend")</f>
        <v>Uptrend</v>
      </c>
      <c r="AL305">
        <v>0.19</v>
      </c>
      <c r="AM305" t="s">
        <v>3148</v>
      </c>
      <c r="AN305">
        <v>4.6900000000000004</v>
      </c>
      <c r="AO305" t="s">
        <v>3148</v>
      </c>
      <c r="AP305">
        <v>5.5217178101665002E-2</v>
      </c>
      <c r="AQ305">
        <f>(Table2[[#This Row],[Sharpe Ratio]]-AVERAGE(Table2[Sharpe Ratio]))/_xlfn.STDEV.P(Table2[Sharpe Ratio])</f>
        <v>-1.1749545637291718E-2</v>
      </c>
      <c r="AR3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2.6753026542619498</v>
      </c>
      <c r="AS305">
        <f>_xlfn.RANK.AVG(Table2[[#This Row],[1Y Return vs Nifty Z-Score]],Table2[1Y Return vs Nifty Z-Score])</f>
        <v>383</v>
      </c>
      <c r="AT305">
        <f>_xlfn.RANK.AVG(Table2[[#This Row],[6M Return vs Nifty Z-Score]],Table2[6M Return vs Nifty Z-Score])</f>
        <v>234</v>
      </c>
      <c r="AU305">
        <f>_xlfn.RANK.AVG(Table2[[#This Row],[Sharpe Ratio Z-Score]],Table2[Sharpe Ratio Z-Score])</f>
        <v>357</v>
      </c>
      <c r="AV305">
        <f>(Table2[[#This Row],[Rank 1Y]]+Table2[[#This Row],[Rank 6M]]+Table2[[#This Row],[Rank Sharpe]])/3</f>
        <v>324.66666666666669</v>
      </c>
    </row>
    <row r="306" spans="1:48" x14ac:dyDescent="0.3">
      <c r="A306" t="s">
        <v>158</v>
      </c>
      <c r="B306" t="s">
        <v>159</v>
      </c>
      <c r="C306" t="s">
        <v>3112</v>
      </c>
      <c r="D306" t="s">
        <v>160</v>
      </c>
      <c r="E306">
        <v>153606.59592287001</v>
      </c>
      <c r="F306">
        <v>3976.3</v>
      </c>
      <c r="G306">
        <v>29.021133321836299</v>
      </c>
      <c r="H306">
        <f>(Table2[[#This Row],[1Y Return vs Nifty]]-AVERAGE(Table2[1Y Return vs Nifty]))/_xlfn.STDEV.P(Table2[1Y Return vs Nifty])</f>
        <v>0.29494027710179499</v>
      </c>
      <c r="I306">
        <v>-9.7196007538037108</v>
      </c>
      <c r="J306">
        <f>(Table2[[#This Row],[1M Return vs Nifty]]-AVERAGE(Table2[1M Return vs Nifty]))/_xlfn.STDEV.P(Table2[1M Return vs Nifty])</f>
        <v>-0.91720162858896792</v>
      </c>
      <c r="K306">
        <v>-15.1180557328729</v>
      </c>
      <c r="L306">
        <f>(Table2[[#This Row],[6M Return vs Nifty]]-AVERAGE(Table2[6M Return vs Nifty]))/_xlfn.STDEV.P(Table2[6M Return vs Nifty])</f>
        <v>-0.6160604669008457</v>
      </c>
      <c r="M306">
        <v>0.69410218847071503</v>
      </c>
      <c r="N306">
        <f>(Table2[[#This Row],[1W Return vs Nifty]]-AVERAGE(Table2[1W Return vs Nifty]))/_xlfn.STDEV.P(Table2[1W Return vs Nifty])</f>
        <v>0.45346980859763431</v>
      </c>
      <c r="O306">
        <v>4117.18</v>
      </c>
      <c r="P306">
        <v>4340.42127790226</v>
      </c>
      <c r="Q306">
        <v>4049.7574969868201</v>
      </c>
      <c r="R306">
        <v>42.543139360779797</v>
      </c>
      <c r="S306" s="1">
        <f>(Table2[[#This Row],[Close Price]]-Table2[[#This Row],[20D EMA]])/Table2[[#This Row],[20D EMA]]</f>
        <v>-3.4217595538693982E-2</v>
      </c>
      <c r="T306" s="1">
        <f>(Table2[[#This Row],[Close Price]]-Table2[[#This Row],[50D EMA]])/Table2[[#This Row],[50D EMA]]</f>
        <v>-8.3890768796120382E-2</v>
      </c>
      <c r="U306" s="1">
        <f>(Table2[[#This Row],[Close Price]]-Table2[[#This Row],[200D EMA]])/Table2[[#This Row],[200D EMA]]</f>
        <v>-1.8138739675517664E-2</v>
      </c>
      <c r="V306">
        <v>0.60841761715420195</v>
      </c>
      <c r="W306">
        <v>3907.05</v>
      </c>
      <c r="X306">
        <v>4014.45</v>
      </c>
      <c r="Y306">
        <v>3907.05</v>
      </c>
      <c r="Z306">
        <v>4014.45</v>
      </c>
      <c r="AA306">
        <v>3830</v>
      </c>
      <c r="AB306">
        <v>4099.7</v>
      </c>
      <c r="AC306" s="1">
        <f>(Table2[[#This Row],[Close Price]]/Table2[[#This Row],[Day Low]])-1</f>
        <v>1.7724370049013949E-2</v>
      </c>
      <c r="AD306" s="1">
        <f>(Table2[[#This Row],[Day High]]/Table2[[#This Row],[Close Price]])-1</f>
        <v>9.594346503030371E-3</v>
      </c>
      <c r="AE306" s="1">
        <f>(Table2[[#This Row],[Close Price]]/Table2[[#This Row],[Current Week Low]])-1</f>
        <v>1.7724370049013949E-2</v>
      </c>
      <c r="AF306" s="1">
        <f>(Table2[[#This Row],[Current Week High]]/Table2[[#This Row],[Close Price]])-1</f>
        <v>9.594346503030371E-3</v>
      </c>
      <c r="AG306" s="1">
        <f>(Table2[[#This Row],[Close Price]]/Table2[[#This Row],[Current Month Low]])-1</f>
        <v>3.8198433420365552E-2</v>
      </c>
      <c r="AH306" s="1">
        <f>(Table2[[#This Row],[Current Month High]]/Table2[[#This Row],[Close Price]])-1</f>
        <v>3.1033875713603054E-2</v>
      </c>
      <c r="AI306">
        <v>26.6252546337046</v>
      </c>
      <c r="AJ306">
        <v>55.184794910822298</v>
      </c>
      <c r="AK306" t="str">
        <f>IF(AND(Table2[[#This Row],[20D EMA]]&gt;Table2[[#This Row],[50D EMA]],Table2[[#This Row],[50D EMA]]&gt;Table2[[#This Row],[200D EMA]]),"Uptrend","Downtrend/NoTrend")</f>
        <v>Downtrend/NoTrend</v>
      </c>
      <c r="AL306">
        <v>-7.0000000000000007E-2</v>
      </c>
      <c r="AM306" t="s">
        <v>3147</v>
      </c>
      <c r="AN306">
        <v>-2.0099999999999998</v>
      </c>
      <c r="AO306" t="s">
        <v>3147</v>
      </c>
      <c r="AP306">
        <v>9.6395877084053005E-2</v>
      </c>
      <c r="AQ306">
        <f>(Table2[[#This Row],[Sharpe Ratio]]-AVERAGE(Table2[Sharpe Ratio]))/_xlfn.STDEV.P(Table2[Sharpe Ratio])</f>
        <v>0.46995273670177828</v>
      </c>
      <c r="AR3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6">
        <f>_xlfn.RANK.AVG(Table2[[#This Row],[1Y Return vs Nifty Z-Score]],Table2[1Y Return vs Nifty Z-Score])</f>
        <v>214</v>
      </c>
      <c r="AT306">
        <f>_xlfn.RANK.AVG(Table2[[#This Row],[6M Return vs Nifty Z-Score]],Table2[6M Return vs Nifty Z-Score])</f>
        <v>532</v>
      </c>
      <c r="AU306">
        <f>_xlfn.RANK.AVG(Table2[[#This Row],[Sharpe Ratio Z-Score]],Table2[Sharpe Ratio Z-Score])</f>
        <v>229</v>
      </c>
      <c r="AV306">
        <f>(Table2[[#This Row],[Rank 1Y]]+Table2[[#This Row],[Rank 6M]]+Table2[[#This Row],[Rank Sharpe]])/3</f>
        <v>325</v>
      </c>
    </row>
    <row r="307" spans="1:48" x14ac:dyDescent="0.3">
      <c r="A307" t="s">
        <v>256</v>
      </c>
      <c r="B307" t="s">
        <v>257</v>
      </c>
      <c r="C307" t="s">
        <v>3113</v>
      </c>
      <c r="D307" t="s">
        <v>239</v>
      </c>
      <c r="E307">
        <v>96925.580048724994</v>
      </c>
      <c r="F307">
        <v>6444.65</v>
      </c>
      <c r="G307">
        <v>-0.24788320581123399</v>
      </c>
      <c r="H307">
        <f>(Table2[[#This Row],[1Y Return vs Nifty]]-AVERAGE(Table2[1Y Return vs Nifty]))/_xlfn.STDEV.P(Table2[1Y Return vs Nifty])</f>
        <v>-0.31205392747873045</v>
      </c>
      <c r="I307">
        <v>-1.33540370715533</v>
      </c>
      <c r="J307">
        <f>(Table2[[#This Row],[1M Return vs Nifty]]-AVERAGE(Table2[1M Return vs Nifty]))/_xlfn.STDEV.P(Table2[1M Return vs Nifty])</f>
        <v>3.2270475973552003E-2</v>
      </c>
      <c r="K307">
        <v>-7.2215722316569302</v>
      </c>
      <c r="L307">
        <f>(Table2[[#This Row],[6M Return vs Nifty]]-AVERAGE(Table2[6M Return vs Nifty]))/_xlfn.STDEV.P(Table2[6M Return vs Nifty])</f>
        <v>-0.33548469166898626</v>
      </c>
      <c r="M307">
        <v>-2.8836287270728702</v>
      </c>
      <c r="N307">
        <f>(Table2[[#This Row],[1W Return vs Nifty]]-AVERAGE(Table2[1W Return vs Nifty]))/_xlfn.STDEV.P(Table2[1W Return vs Nifty])</f>
        <v>-0.39958590113287668</v>
      </c>
      <c r="O307">
        <v>6618.32</v>
      </c>
      <c r="P307">
        <v>6719.7840013756704</v>
      </c>
      <c r="Q307">
        <v>6224.6737977958101</v>
      </c>
      <c r="R307">
        <v>41.128961527106398</v>
      </c>
      <c r="S307" s="1">
        <f>(Table2[[#This Row],[Close Price]]-Table2[[#This Row],[20D EMA]])/Table2[[#This Row],[20D EMA]]</f>
        <v>-2.6240798269047141E-2</v>
      </c>
      <c r="T307" s="1">
        <f>(Table2[[#This Row],[Close Price]]-Table2[[#This Row],[50D EMA]])/Table2[[#This Row],[50D EMA]]</f>
        <v>-4.0943875773290554E-2</v>
      </c>
      <c r="U307" s="1">
        <f>(Table2[[#This Row],[Close Price]]-Table2[[#This Row],[200D EMA]])/Table2[[#This Row],[200D EMA]]</f>
        <v>3.5339394376310021E-2</v>
      </c>
      <c r="V307">
        <v>0.74768499485026296</v>
      </c>
      <c r="W307">
        <v>6257.5</v>
      </c>
      <c r="X307">
        <v>6485.7</v>
      </c>
      <c r="Y307">
        <v>6257.5</v>
      </c>
      <c r="Z307">
        <v>6485.7</v>
      </c>
      <c r="AA307">
        <v>6257.5</v>
      </c>
      <c r="AB307">
        <v>6950</v>
      </c>
      <c r="AC307" s="1">
        <f>(Table2[[#This Row],[Close Price]]/Table2[[#This Row],[Day Low]])-1</f>
        <v>2.9908110267678811E-2</v>
      </c>
      <c r="AD307" s="1">
        <f>(Table2[[#This Row],[Day High]]/Table2[[#This Row],[Close Price]])-1</f>
        <v>6.3696244171522753E-3</v>
      </c>
      <c r="AE307" s="1">
        <f>(Table2[[#This Row],[Close Price]]/Table2[[#This Row],[Current Week Low]])-1</f>
        <v>2.9908110267678811E-2</v>
      </c>
      <c r="AF307" s="1">
        <f>(Table2[[#This Row],[Current Week High]]/Table2[[#This Row],[Close Price]])-1</f>
        <v>6.3696244171522753E-3</v>
      </c>
      <c r="AG307" s="1">
        <f>(Table2[[#This Row],[Close Price]]/Table2[[#This Row],[Current Month Low]])-1</f>
        <v>2.9908110267678811E-2</v>
      </c>
      <c r="AH307" s="1">
        <f>(Table2[[#This Row],[Current Month High]]/Table2[[#This Row],[Close Price]])-1</f>
        <v>7.8413878178023699E-2</v>
      </c>
      <c r="AI307">
        <v>18.004856741638399</v>
      </c>
      <c r="AJ307">
        <v>69.551433833201699</v>
      </c>
      <c r="AK307" t="str">
        <f>IF(AND(Table2[[#This Row],[20D EMA]]&gt;Table2[[#This Row],[50D EMA]],Table2[[#This Row],[50D EMA]]&gt;Table2[[#This Row],[200D EMA]]),"Uptrend","Downtrend/NoTrend")</f>
        <v>Downtrend/NoTrend</v>
      </c>
      <c r="AL307">
        <v>0.04</v>
      </c>
      <c r="AM307" t="s">
        <v>3148</v>
      </c>
      <c r="AN307">
        <v>0.79</v>
      </c>
      <c r="AO307" t="s">
        <v>3148</v>
      </c>
      <c r="AP307">
        <v>0.137460240442913</v>
      </c>
      <c r="AQ307">
        <f>(Table2[[#This Row],[Sharpe Ratio]]-AVERAGE(Table2[Sharpe Ratio]))/_xlfn.STDEV.P(Table2[Sharpe Ratio])</f>
        <v>0.95031753796040763</v>
      </c>
      <c r="AR3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7">
        <f>_xlfn.RANK.AVG(Table2[[#This Row],[1Y Return vs Nifty Z-Score]],Table2[1Y Return vs Nifty Z-Score])</f>
        <v>421</v>
      </c>
      <c r="AT307">
        <f>_xlfn.RANK.AVG(Table2[[#This Row],[6M Return vs Nifty Z-Score]],Table2[6M Return vs Nifty Z-Score])</f>
        <v>430</v>
      </c>
      <c r="AU307">
        <f>_xlfn.RANK.AVG(Table2[[#This Row],[Sharpe Ratio Z-Score]],Table2[Sharpe Ratio Z-Score])</f>
        <v>126</v>
      </c>
      <c r="AV307">
        <f>(Table2[[#This Row],[Rank 1Y]]+Table2[[#This Row],[Rank 6M]]+Table2[[#This Row],[Rank Sharpe]])/3</f>
        <v>325.66666666666669</v>
      </c>
    </row>
    <row r="308" spans="1:48" x14ac:dyDescent="0.3">
      <c r="A308" t="s">
        <v>1784</v>
      </c>
      <c r="B308" t="s">
        <v>1785</v>
      </c>
      <c r="C308" t="s">
        <v>3104</v>
      </c>
      <c r="D308" t="s">
        <v>1786</v>
      </c>
      <c r="E308">
        <v>4274.9978086199999</v>
      </c>
      <c r="F308">
        <v>835.95</v>
      </c>
      <c r="G308">
        <v>26.948477351591698</v>
      </c>
      <c r="H308">
        <f>(Table2[[#This Row],[1Y Return vs Nifty]]-AVERAGE(Table2[1Y Return vs Nifty]))/_xlfn.STDEV.P(Table2[1Y Return vs Nifty])</f>
        <v>0.25195659294420447</v>
      </c>
      <c r="I308">
        <v>1.9001244198696901</v>
      </c>
      <c r="J308">
        <f>(Table2[[#This Row],[1M Return vs Nifty]]-AVERAGE(Table2[1M Return vs Nifty]))/_xlfn.STDEV.P(Table2[1M Return vs Nifty])</f>
        <v>0.39867929044264144</v>
      </c>
      <c r="K308">
        <v>-2.9160722285848499</v>
      </c>
      <c r="L308">
        <f>(Table2[[#This Row],[6M Return vs Nifty]]-AVERAGE(Table2[6M Return vs Nifty]))/_xlfn.STDEV.P(Table2[6M Return vs Nifty])</f>
        <v>-0.18250279777448225</v>
      </c>
      <c r="M308">
        <v>-3.8727299444927201</v>
      </c>
      <c r="N308">
        <f>(Table2[[#This Row],[1W Return vs Nifty]]-AVERAGE(Table2[1W Return vs Nifty]))/_xlfn.STDEV.P(Table2[1W Return vs Nifty])</f>
        <v>-0.63542209478166745</v>
      </c>
      <c r="O308">
        <v>895.94</v>
      </c>
      <c r="P308">
        <v>937.52201476775599</v>
      </c>
      <c r="Q308">
        <v>887.31794800508101</v>
      </c>
      <c r="R308">
        <v>34.088999182811399</v>
      </c>
      <c r="S308" s="1">
        <f>(Table2[[#This Row],[Close Price]]-Table2[[#This Row],[20D EMA]])/Table2[[#This Row],[20D EMA]]</f>
        <v>-6.6957608768444324E-2</v>
      </c>
      <c r="T308" s="1">
        <f>(Table2[[#This Row],[Close Price]]-Table2[[#This Row],[50D EMA]])/Table2[[#This Row],[50D EMA]]</f>
        <v>-0.10834093831163792</v>
      </c>
      <c r="U308" s="1">
        <f>(Table2[[#This Row],[Close Price]]-Table2[[#This Row],[200D EMA]])/Table2[[#This Row],[200D EMA]]</f>
        <v>-5.7891253209257539E-2</v>
      </c>
      <c r="V308">
        <v>0.67696649968954403</v>
      </c>
      <c r="W308">
        <v>822</v>
      </c>
      <c r="X308">
        <v>865.7</v>
      </c>
      <c r="Y308">
        <v>822</v>
      </c>
      <c r="Z308">
        <v>865.7</v>
      </c>
      <c r="AA308">
        <v>810.5</v>
      </c>
      <c r="AB308">
        <v>964.4</v>
      </c>
      <c r="AC308" s="1">
        <f>(Table2[[#This Row],[Close Price]]/Table2[[#This Row],[Day Low]])-1</f>
        <v>1.6970802919707983E-2</v>
      </c>
      <c r="AD308" s="1">
        <f>(Table2[[#This Row],[Day High]]/Table2[[#This Row],[Close Price]])-1</f>
        <v>3.5588252885938143E-2</v>
      </c>
      <c r="AE308" s="1">
        <f>(Table2[[#This Row],[Close Price]]/Table2[[#This Row],[Current Week Low]])-1</f>
        <v>1.6970802919707983E-2</v>
      </c>
      <c r="AF308" s="1">
        <f>(Table2[[#This Row],[Current Week High]]/Table2[[#This Row],[Close Price]])-1</f>
        <v>3.5588252885938143E-2</v>
      </c>
      <c r="AG308" s="1">
        <f>(Table2[[#This Row],[Close Price]]/Table2[[#This Row],[Current Month Low]])-1</f>
        <v>3.1400370141887679E-2</v>
      </c>
      <c r="AH308" s="1">
        <f>(Table2[[#This Row],[Current Month High]]/Table2[[#This Row],[Close Price]])-1</f>
        <v>0.15365751540163886</v>
      </c>
      <c r="AI308">
        <v>43.668879717686401</v>
      </c>
      <c r="AJ308">
        <v>43.831727460426599</v>
      </c>
      <c r="AK308" t="str">
        <f>IF(AND(Table2[[#This Row],[20D EMA]]&gt;Table2[[#This Row],[50D EMA]],Table2[[#This Row],[50D EMA]]&gt;Table2[[#This Row],[200D EMA]]),"Uptrend","Downtrend/NoTrend")</f>
        <v>Downtrend/NoTrend</v>
      </c>
      <c r="AL308">
        <v>-0.1</v>
      </c>
      <c r="AM308" t="s">
        <v>3147</v>
      </c>
      <c r="AN308">
        <v>-5.25</v>
      </c>
      <c r="AO308" t="s">
        <v>3147</v>
      </c>
      <c r="AP308">
        <v>4.9050811733348999E-2</v>
      </c>
      <c r="AQ308">
        <f>(Table2[[#This Row],[Sharpe Ratio]]-AVERAGE(Table2[Sharpe Ratio]))/_xlfn.STDEV.P(Table2[Sharpe Ratio])</f>
        <v>-8.3882780216342184E-2</v>
      </c>
      <c r="AR3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8">
        <f>_xlfn.RANK.AVG(Table2[[#This Row],[1Y Return vs Nifty Z-Score]],Table2[1Y Return vs Nifty Z-Score])</f>
        <v>232</v>
      </c>
      <c r="AT308">
        <f>_xlfn.RANK.AVG(Table2[[#This Row],[6M Return vs Nifty Z-Score]],Table2[6M Return vs Nifty Z-Score])</f>
        <v>366</v>
      </c>
      <c r="AU308">
        <f>_xlfn.RANK.AVG(Table2[[#This Row],[Sharpe Ratio Z-Score]],Table2[Sharpe Ratio Z-Score])</f>
        <v>379</v>
      </c>
      <c r="AV308">
        <f>(Table2[[#This Row],[Rank 1Y]]+Table2[[#This Row],[Rank 6M]]+Table2[[#This Row],[Rank Sharpe]])/3</f>
        <v>325.66666666666669</v>
      </c>
    </row>
    <row r="309" spans="1:48" x14ac:dyDescent="0.3">
      <c r="A309" t="s">
        <v>2063</v>
      </c>
      <c r="B309" t="s">
        <v>2064</v>
      </c>
      <c r="C309" t="s">
        <v>3116</v>
      </c>
      <c r="D309" t="s">
        <v>292</v>
      </c>
      <c r="E309">
        <v>3004.7170460399998</v>
      </c>
      <c r="F309">
        <v>120.74</v>
      </c>
      <c r="G309">
        <v>10.4897986202089</v>
      </c>
      <c r="H309">
        <f>(Table2[[#This Row],[1Y Return vs Nifty]]-AVERAGE(Table2[1Y Return vs Nifty]))/_xlfn.STDEV.P(Table2[1Y Return vs Nifty])</f>
        <v>-8.9370987897647455E-2</v>
      </c>
      <c r="I309">
        <v>-15.607488656708901</v>
      </c>
      <c r="J309">
        <f>(Table2[[#This Row],[1M Return vs Nifty]]-AVERAGE(Table2[1M Return vs Nifty]))/_xlfn.STDEV.P(Table2[1M Return vs Nifty])</f>
        <v>-1.5839780995492221</v>
      </c>
      <c r="K309">
        <v>16.403956581011201</v>
      </c>
      <c r="L309">
        <f>(Table2[[#This Row],[6M Return vs Nifty]]-AVERAGE(Table2[6M Return vs Nifty]))/_xlfn.STDEV.P(Table2[6M Return vs Nifty])</f>
        <v>0.50397138531214625</v>
      </c>
      <c r="M309">
        <v>-5.34451149378922</v>
      </c>
      <c r="N309">
        <f>(Table2[[#This Row],[1W Return vs Nifty]]-AVERAGE(Table2[1W Return vs Nifty]))/_xlfn.STDEV.P(Table2[1W Return vs Nifty])</f>
        <v>-0.98634609765979886</v>
      </c>
      <c r="O309">
        <v>132.4</v>
      </c>
      <c r="P309">
        <v>140.50450995895099</v>
      </c>
      <c r="Q309">
        <v>128.48105896613001</v>
      </c>
      <c r="R309">
        <v>27.181832976816001</v>
      </c>
      <c r="S309" s="1">
        <f>(Table2[[#This Row],[Close Price]]-Table2[[#This Row],[20D EMA]])/Table2[[#This Row],[20D EMA]]</f>
        <v>-8.8066465256797663E-2</v>
      </c>
      <c r="T309" s="1">
        <f>(Table2[[#This Row],[Close Price]]-Table2[[#This Row],[50D EMA]])/Table2[[#This Row],[50D EMA]]</f>
        <v>-0.14066815339041633</v>
      </c>
      <c r="U309" s="1">
        <f>(Table2[[#This Row],[Close Price]]-Table2[[#This Row],[200D EMA]])/Table2[[#This Row],[200D EMA]]</f>
        <v>-6.025058501557571E-2</v>
      </c>
      <c r="V309">
        <v>0.37315880175611899</v>
      </c>
      <c r="W309">
        <v>116.46</v>
      </c>
      <c r="X309">
        <v>122.73</v>
      </c>
      <c r="Y309">
        <v>116.46</v>
      </c>
      <c r="Z309">
        <v>122.73</v>
      </c>
      <c r="AA309">
        <v>116.46</v>
      </c>
      <c r="AB309">
        <v>141</v>
      </c>
      <c r="AC309" s="1">
        <f>(Table2[[#This Row],[Close Price]]/Table2[[#This Row],[Day Low]])-1</f>
        <v>3.675081573072303E-2</v>
      </c>
      <c r="AD309" s="1">
        <f>(Table2[[#This Row],[Day High]]/Table2[[#This Row],[Close Price]])-1</f>
        <v>1.6481696206725349E-2</v>
      </c>
      <c r="AE309" s="1">
        <f>(Table2[[#This Row],[Close Price]]/Table2[[#This Row],[Current Week Low]])-1</f>
        <v>3.675081573072303E-2</v>
      </c>
      <c r="AF309" s="1">
        <f>(Table2[[#This Row],[Current Week High]]/Table2[[#This Row],[Close Price]])-1</f>
        <v>1.6481696206725349E-2</v>
      </c>
      <c r="AG309" s="1">
        <f>(Table2[[#This Row],[Close Price]]/Table2[[#This Row],[Current Month Low]])-1</f>
        <v>3.675081573072303E-2</v>
      </c>
      <c r="AH309" s="1">
        <f>(Table2[[#This Row],[Current Month High]]/Table2[[#This Row],[Close Price]])-1</f>
        <v>0.1677985754513831</v>
      </c>
      <c r="AI309">
        <v>46.595991386450201</v>
      </c>
      <c r="AJ309">
        <v>47.9656862745098</v>
      </c>
      <c r="AK309" t="str">
        <f>IF(AND(Table2[[#This Row],[20D EMA]]&gt;Table2[[#This Row],[50D EMA]],Table2[[#This Row],[50D EMA]]&gt;Table2[[#This Row],[200D EMA]]),"Uptrend","Downtrend/NoTrend")</f>
        <v>Downtrend/NoTrend</v>
      </c>
      <c r="AL309">
        <v>-0.16</v>
      </c>
      <c r="AM309" t="s">
        <v>3147</v>
      </c>
      <c r="AN309">
        <v>-11.09</v>
      </c>
      <c r="AO309" t="s">
        <v>3147</v>
      </c>
      <c r="AP309">
        <v>1.4445733182826E-2</v>
      </c>
      <c r="AQ309">
        <f>(Table2[[#This Row],[Sharpe Ratio]]-AVERAGE(Table2[Sharpe Ratio]))/_xlfn.STDEV.P(Table2[Sharpe Ratio])</f>
        <v>-0.48868783064882793</v>
      </c>
      <c r="AR3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9">
        <f>_xlfn.RANK.AVG(Table2[[#This Row],[1Y Return vs Nifty Z-Score]],Table2[1Y Return vs Nifty Z-Score])</f>
        <v>332</v>
      </c>
      <c r="AT309">
        <f>_xlfn.RANK.AVG(Table2[[#This Row],[6M Return vs Nifty Z-Score]],Table2[6M Return vs Nifty Z-Score])</f>
        <v>175</v>
      </c>
      <c r="AU309">
        <f>_xlfn.RANK.AVG(Table2[[#This Row],[Sharpe Ratio Z-Score]],Table2[Sharpe Ratio Z-Score])</f>
        <v>470</v>
      </c>
      <c r="AV309">
        <f>(Table2[[#This Row],[Rank 1Y]]+Table2[[#This Row],[Rank 6M]]+Table2[[#This Row],[Rank Sharpe]])/3</f>
        <v>325.66666666666669</v>
      </c>
    </row>
    <row r="310" spans="1:48" x14ac:dyDescent="0.3">
      <c r="A310" t="s">
        <v>186</v>
      </c>
      <c r="B310" t="s">
        <v>187</v>
      </c>
      <c r="C310" t="s">
        <v>3107</v>
      </c>
      <c r="D310" t="s">
        <v>78</v>
      </c>
      <c r="E310">
        <v>129315.39146708899</v>
      </c>
      <c r="F310">
        <v>404.7</v>
      </c>
      <c r="G310">
        <v>36.264515704572801</v>
      </c>
      <c r="H310">
        <f>(Table2[[#This Row],[1Y Return vs Nifty]]-AVERAGE(Table2[1Y Return vs Nifty]))/_xlfn.STDEV.P(Table2[1Y Return vs Nifty])</f>
        <v>0.4451568422442766</v>
      </c>
      <c r="I310">
        <v>-4.3338476932324701</v>
      </c>
      <c r="J310">
        <f>(Table2[[#This Row],[1M Return vs Nifty]]-AVERAGE(Table2[1M Return vs Nifty]))/_xlfn.STDEV.P(Table2[1M Return vs Nifty])</f>
        <v>-0.3072896400439466</v>
      </c>
      <c r="K310">
        <v>-12.5660111469786</v>
      </c>
      <c r="L310">
        <f>(Table2[[#This Row],[6M Return vs Nifty]]-AVERAGE(Table2[6M Return vs Nifty]))/_xlfn.STDEV.P(Table2[6M Return vs Nifty])</f>
        <v>-0.52538188978442413</v>
      </c>
      <c r="M310">
        <v>-3.43981635164808</v>
      </c>
      <c r="N310">
        <f>(Table2[[#This Row],[1W Return vs Nifty]]-AVERAGE(Table2[1W Return vs Nifty]))/_xlfn.STDEV.P(Table2[1W Return vs Nifty])</f>
        <v>-0.53220041016820618</v>
      </c>
      <c r="O310">
        <v>428.83</v>
      </c>
      <c r="P310">
        <v>437.21053139747102</v>
      </c>
      <c r="Q310">
        <v>411.27914556335202</v>
      </c>
      <c r="R310">
        <v>30.8180897441806</v>
      </c>
      <c r="S310" s="1">
        <f>(Table2[[#This Row],[Close Price]]-Table2[[#This Row],[20D EMA]])/Table2[[#This Row],[20D EMA]]</f>
        <v>-5.6269384138236588E-2</v>
      </c>
      <c r="T310" s="1">
        <f>(Table2[[#This Row],[Close Price]]-Table2[[#This Row],[50D EMA]])/Table2[[#This Row],[50D EMA]]</f>
        <v>-7.4358985117665172E-2</v>
      </c>
      <c r="U310" s="1">
        <f>(Table2[[#This Row],[Close Price]]-Table2[[#This Row],[200D EMA]])/Table2[[#This Row],[200D EMA]]</f>
        <v>-1.5996788639356382E-2</v>
      </c>
      <c r="V310">
        <v>0.81891691836206704</v>
      </c>
      <c r="W310">
        <v>397.6</v>
      </c>
      <c r="X310">
        <v>410.9</v>
      </c>
      <c r="Y310">
        <v>397.6</v>
      </c>
      <c r="Z310">
        <v>410.9</v>
      </c>
      <c r="AA310">
        <v>396.95</v>
      </c>
      <c r="AB310">
        <v>454.75</v>
      </c>
      <c r="AC310" s="1">
        <f>(Table2[[#This Row],[Close Price]]/Table2[[#This Row],[Day Low]])-1</f>
        <v>1.7857142857142794E-2</v>
      </c>
      <c r="AD310" s="1">
        <f>(Table2[[#This Row],[Day High]]/Table2[[#This Row],[Close Price]])-1</f>
        <v>1.5319990116135385E-2</v>
      </c>
      <c r="AE310" s="1">
        <f>(Table2[[#This Row],[Close Price]]/Table2[[#This Row],[Current Week Low]])-1</f>
        <v>1.7857142857142794E-2</v>
      </c>
      <c r="AF310" s="1">
        <f>(Table2[[#This Row],[Current Week High]]/Table2[[#This Row],[Close Price]])-1</f>
        <v>1.5319990116135385E-2</v>
      </c>
      <c r="AG310" s="1">
        <f>(Table2[[#This Row],[Close Price]]/Table2[[#This Row],[Current Month Low]])-1</f>
        <v>1.9523869504975533E-2</v>
      </c>
      <c r="AH310" s="1">
        <f>(Table2[[#This Row],[Current Month High]]/Table2[[#This Row],[Close Price]])-1</f>
        <v>0.12367185569557693</v>
      </c>
      <c r="AI310">
        <v>22.2757598220904</v>
      </c>
      <c r="AJ310">
        <v>57.440186734098397</v>
      </c>
      <c r="AK310" t="str">
        <f>IF(AND(Table2[[#This Row],[20D EMA]]&gt;Table2[[#This Row],[50D EMA]],Table2[[#This Row],[50D EMA]]&gt;Table2[[#This Row],[200D EMA]]),"Uptrend","Downtrend/NoTrend")</f>
        <v>Downtrend/NoTrend</v>
      </c>
      <c r="AL310">
        <v>0.12</v>
      </c>
      <c r="AM310" t="s">
        <v>3148</v>
      </c>
      <c r="AN310">
        <v>-5.22</v>
      </c>
      <c r="AO310" t="s">
        <v>3147</v>
      </c>
      <c r="AP310">
        <v>6.8872808246218997E-2</v>
      </c>
      <c r="AQ310">
        <f>(Table2[[#This Row],[Sharpe Ratio]]-AVERAGE(Table2[Sharpe Ratio]))/_xlfn.STDEV.P(Table2[Sharpe Ratio])</f>
        <v>0.14799198019923923</v>
      </c>
      <c r="AR3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0">
        <f>_xlfn.RANK.AVG(Table2[[#This Row],[1Y Return vs Nifty Z-Score]],Table2[1Y Return vs Nifty Z-Score])</f>
        <v>178</v>
      </c>
      <c r="AT310">
        <f>_xlfn.RANK.AVG(Table2[[#This Row],[6M Return vs Nifty Z-Score]],Table2[6M Return vs Nifty Z-Score])</f>
        <v>492</v>
      </c>
      <c r="AU310">
        <f>_xlfn.RANK.AVG(Table2[[#This Row],[Sharpe Ratio Z-Score]],Table2[Sharpe Ratio Z-Score])</f>
        <v>308</v>
      </c>
      <c r="AV310">
        <f>(Table2[[#This Row],[Rank 1Y]]+Table2[[#This Row],[Rank 6M]]+Table2[[#This Row],[Rank Sharpe]])/3</f>
        <v>326</v>
      </c>
    </row>
    <row r="311" spans="1:48" x14ac:dyDescent="0.3">
      <c r="A311" t="s">
        <v>35</v>
      </c>
      <c r="B311" t="s">
        <v>36</v>
      </c>
      <c r="C311" t="s">
        <v>3104</v>
      </c>
      <c r="D311" t="s">
        <v>37</v>
      </c>
      <c r="E311">
        <v>583691.92690840503</v>
      </c>
      <c r="F311">
        <v>466.55</v>
      </c>
      <c r="G311">
        <v>-12.189417390317701</v>
      </c>
      <c r="H311">
        <f>(Table2[[#This Row],[1Y Return vs Nifty]]-AVERAGE(Table2[1Y Return vs Nifty]))/_xlfn.STDEV.P(Table2[1Y Return vs Nifty])</f>
        <v>-0.55970290594538896</v>
      </c>
      <c r="I311">
        <v>1.0567864144387</v>
      </c>
      <c r="J311">
        <f>(Table2[[#This Row],[1M Return vs Nifty]]-AVERAGE(Table2[1M Return vs Nifty]))/_xlfn.STDEV.P(Table2[1M Return vs Nifty])</f>
        <v>0.303175104839774</v>
      </c>
      <c r="K311">
        <v>2.48033354196397</v>
      </c>
      <c r="L311">
        <f>(Table2[[#This Row],[6M Return vs Nifty]]-AVERAGE(Table2[6M Return vs Nifty]))/_xlfn.STDEV.P(Table2[6M Return vs Nifty])</f>
        <v>9.2408729751952273E-3</v>
      </c>
      <c r="M311">
        <v>0.39832450577168799</v>
      </c>
      <c r="N311">
        <f>(Table2[[#This Row],[1W Return vs Nifty]]-AVERAGE(Table2[1W Return vs Nifty]))/_xlfn.STDEV.P(Table2[1W Return vs Nifty])</f>
        <v>0.38294610321189021</v>
      </c>
      <c r="O311">
        <v>480.26</v>
      </c>
      <c r="P311">
        <v>487.644274731922</v>
      </c>
      <c r="Q311">
        <v>467.80868760911397</v>
      </c>
      <c r="R311">
        <v>21.761340132316199</v>
      </c>
      <c r="S311" s="1">
        <f>(Table2[[#This Row],[Close Price]]-Table2[[#This Row],[20D EMA]])/Table2[[#This Row],[20D EMA]]</f>
        <v>-2.854703702161325E-2</v>
      </c>
      <c r="T311" s="1">
        <f>(Table2[[#This Row],[Close Price]]-Table2[[#This Row],[50D EMA]])/Table2[[#This Row],[50D EMA]]</f>
        <v>-4.3257505162996882E-2</v>
      </c>
      <c r="U311" s="1">
        <f>(Table2[[#This Row],[Close Price]]-Table2[[#This Row],[200D EMA]])/Table2[[#This Row],[200D EMA]]</f>
        <v>-2.6906033223685708E-3</v>
      </c>
      <c r="V311">
        <v>0.75054701992455997</v>
      </c>
      <c r="W311">
        <v>462</v>
      </c>
      <c r="X311">
        <v>467.8</v>
      </c>
      <c r="Y311">
        <v>462</v>
      </c>
      <c r="Z311">
        <v>467.8</v>
      </c>
      <c r="AA311">
        <v>462</v>
      </c>
      <c r="AB311">
        <v>493.45</v>
      </c>
      <c r="AC311" s="1">
        <f>(Table2[[#This Row],[Close Price]]/Table2[[#This Row],[Day Low]])-1</f>
        <v>9.8484848484847731E-3</v>
      </c>
      <c r="AD311" s="1">
        <f>(Table2[[#This Row],[Day High]]/Table2[[#This Row],[Close Price]])-1</f>
        <v>2.6792412388811915E-3</v>
      </c>
      <c r="AE311" s="1">
        <f>(Table2[[#This Row],[Close Price]]/Table2[[#This Row],[Current Week Low]])-1</f>
        <v>9.8484848484847731E-3</v>
      </c>
      <c r="AF311" s="1">
        <f>(Table2[[#This Row],[Current Week High]]/Table2[[#This Row],[Close Price]])-1</f>
        <v>2.6792412388811915E-3</v>
      </c>
      <c r="AG311" s="1">
        <f>(Table2[[#This Row],[Close Price]]/Table2[[#This Row],[Current Month Low]])-1</f>
        <v>9.8484848484847731E-3</v>
      </c>
      <c r="AH311" s="1">
        <f>(Table2[[#This Row],[Current Month High]]/Table2[[#This Row],[Close Price]])-1</f>
        <v>5.7657271460722193E-2</v>
      </c>
      <c r="AI311">
        <v>13.2783195798949</v>
      </c>
      <c r="AJ311">
        <v>16.827344434706301</v>
      </c>
      <c r="AK311" t="str">
        <f>IF(AND(Table2[[#This Row],[20D EMA]]&gt;Table2[[#This Row],[50D EMA]],Table2[[#This Row],[50D EMA]]&gt;Table2[[#This Row],[200D EMA]]),"Uptrend","Downtrend/NoTrend")</f>
        <v>Downtrend/NoTrend</v>
      </c>
      <c r="AL311">
        <v>0.04</v>
      </c>
      <c r="AM311" t="s">
        <v>3148</v>
      </c>
      <c r="AN311">
        <v>-5.09</v>
      </c>
      <c r="AO311" t="s">
        <v>3147</v>
      </c>
      <c r="AP311">
        <v>0.11879531883307699</v>
      </c>
      <c r="AQ311">
        <f>(Table2[[#This Row],[Sharpe Ratio]]-AVERAGE(Table2[Sharpe Ratio]))/_xlfn.STDEV.P(Table2[Sharpe Ratio])</f>
        <v>0.73197806727962622</v>
      </c>
      <c r="AR3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1">
        <f>_xlfn.RANK.AVG(Table2[[#This Row],[1Y Return vs Nifty Z-Score]],Table2[1Y Return vs Nifty Z-Score])</f>
        <v>512</v>
      </c>
      <c r="AT311">
        <f>_xlfn.RANK.AVG(Table2[[#This Row],[6M Return vs Nifty Z-Score]],Table2[6M Return vs Nifty Z-Score])</f>
        <v>310</v>
      </c>
      <c r="AU311">
        <f>_xlfn.RANK.AVG(Table2[[#This Row],[Sharpe Ratio Z-Score]],Table2[Sharpe Ratio Z-Score])</f>
        <v>159</v>
      </c>
      <c r="AV311">
        <f>(Table2[[#This Row],[Rank 1Y]]+Table2[[#This Row],[Rank 6M]]+Table2[[#This Row],[Rank Sharpe]])/3</f>
        <v>327</v>
      </c>
    </row>
    <row r="312" spans="1:48" x14ac:dyDescent="0.3">
      <c r="A312" t="s">
        <v>486</v>
      </c>
      <c r="B312" t="s">
        <v>487</v>
      </c>
      <c r="C312" t="s">
        <v>3102</v>
      </c>
      <c r="D312" t="s">
        <v>40</v>
      </c>
      <c r="E312">
        <v>42713.129632814998</v>
      </c>
      <c r="F312">
        <v>1237.6500000000001</v>
      </c>
      <c r="G312">
        <v>11.5189282430674</v>
      </c>
      <c r="H312">
        <f>(Table2[[#This Row],[1Y Return vs Nifty]]-AVERAGE(Table2[1Y Return vs Nifty]))/_xlfn.STDEV.P(Table2[1Y Return vs Nifty])</f>
        <v>-6.8028428736249522E-2</v>
      </c>
      <c r="I312">
        <v>10.362012998580701</v>
      </c>
      <c r="J312">
        <f>(Table2[[#This Row],[1M Return vs Nifty]]-AVERAGE(Table2[1M Return vs Nifty]))/_xlfn.STDEV.P(Table2[1M Return vs Nifty])</f>
        <v>1.3569496069321676</v>
      </c>
      <c r="K312">
        <v>16.0521600092308</v>
      </c>
      <c r="L312">
        <f>(Table2[[#This Row],[6M Return vs Nifty]]-AVERAGE(Table2[6M Return vs Nifty]))/_xlfn.STDEV.P(Table2[6M Return vs Nifty])</f>
        <v>0.4914714420353703</v>
      </c>
      <c r="M312">
        <v>4.4175267657098498</v>
      </c>
      <c r="N312">
        <f>(Table2[[#This Row],[1W Return vs Nifty]]-AVERAGE(Table2[1W Return vs Nifty]))/_xlfn.STDEV.P(Table2[1W Return vs Nifty])</f>
        <v>1.3412639637045076</v>
      </c>
      <c r="O312">
        <v>1228.08</v>
      </c>
      <c r="P312">
        <v>1193.9143812443599</v>
      </c>
      <c r="Q312">
        <v>1070.68958116565</v>
      </c>
      <c r="R312">
        <v>52.970593742298398</v>
      </c>
      <c r="S312" s="1">
        <f>(Table2[[#This Row],[Close Price]]-Table2[[#This Row],[20D EMA]])/Table2[[#This Row],[20D EMA]]</f>
        <v>7.7926519444988631E-3</v>
      </c>
      <c r="T312" s="1">
        <f>(Table2[[#This Row],[Close Price]]-Table2[[#This Row],[50D EMA]])/Table2[[#This Row],[50D EMA]]</f>
        <v>3.6632123243256896E-2</v>
      </c>
      <c r="U312" s="1">
        <f>(Table2[[#This Row],[Close Price]]-Table2[[#This Row],[200D EMA]])/Table2[[#This Row],[200D EMA]]</f>
        <v>0.15593727796676773</v>
      </c>
      <c r="V312">
        <v>0.45679785973176401</v>
      </c>
      <c r="W312">
        <v>1215.05</v>
      </c>
      <c r="X312">
        <v>1244.25</v>
      </c>
      <c r="Y312">
        <v>1215.05</v>
      </c>
      <c r="Z312">
        <v>1244.25</v>
      </c>
      <c r="AA312">
        <v>1191.3499999999999</v>
      </c>
      <c r="AB312">
        <v>1299</v>
      </c>
      <c r="AC312" s="1">
        <f>(Table2[[#This Row],[Close Price]]/Table2[[#This Row],[Day Low]])-1</f>
        <v>1.8600057610798082E-2</v>
      </c>
      <c r="AD312" s="1">
        <f>(Table2[[#This Row],[Day High]]/Table2[[#This Row],[Close Price]])-1</f>
        <v>5.3326869470367022E-3</v>
      </c>
      <c r="AE312" s="1">
        <f>(Table2[[#This Row],[Close Price]]/Table2[[#This Row],[Current Week Low]])-1</f>
        <v>1.8600057610798082E-2</v>
      </c>
      <c r="AF312" s="1">
        <f>(Table2[[#This Row],[Current Week High]]/Table2[[#This Row],[Close Price]])-1</f>
        <v>5.3326869470367022E-3</v>
      </c>
      <c r="AG312" s="1">
        <f>(Table2[[#This Row],[Close Price]]/Table2[[#This Row],[Current Month Low]])-1</f>
        <v>3.8863474209930082E-2</v>
      </c>
      <c r="AH312" s="1">
        <f>(Table2[[#This Row],[Current Month High]]/Table2[[#This Row],[Close Price]])-1</f>
        <v>4.9569749121318507E-2</v>
      </c>
      <c r="AI312">
        <v>5.5589221508503801</v>
      </c>
      <c r="AJ312">
        <v>44.881474978050903</v>
      </c>
      <c r="AK312" t="str">
        <f>IF(AND(Table2[[#This Row],[20D EMA]]&gt;Table2[[#This Row],[50D EMA]],Table2[[#This Row],[50D EMA]]&gt;Table2[[#This Row],[200D EMA]]),"Uptrend","Downtrend/NoTrend")</f>
        <v>Uptrend</v>
      </c>
      <c r="AL312">
        <v>0.21</v>
      </c>
      <c r="AM312" t="s">
        <v>3148</v>
      </c>
      <c r="AN312">
        <v>-1.21</v>
      </c>
      <c r="AO312" t="s">
        <v>3147</v>
      </c>
      <c r="AP312">
        <v>1.0927139633373001E-2</v>
      </c>
      <c r="AQ312">
        <f>(Table2[[#This Row],[Sharpe Ratio]]-AVERAGE(Table2[Sharpe Ratio]))/_xlfn.STDEV.P(Table2[Sharpe Ratio])</f>
        <v>-0.52984781348655552</v>
      </c>
      <c r="AR3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2.5918087704492407</v>
      </c>
      <c r="AS312">
        <f>_xlfn.RANK.AVG(Table2[[#This Row],[1Y Return vs Nifty Z-Score]],Table2[1Y Return vs Nifty Z-Score])</f>
        <v>321</v>
      </c>
      <c r="AT312">
        <f>_xlfn.RANK.AVG(Table2[[#This Row],[6M Return vs Nifty Z-Score]],Table2[6M Return vs Nifty Z-Score])</f>
        <v>177</v>
      </c>
      <c r="AU312">
        <f>_xlfn.RANK.AVG(Table2[[#This Row],[Sharpe Ratio Z-Score]],Table2[Sharpe Ratio Z-Score])</f>
        <v>483</v>
      </c>
      <c r="AV312">
        <f>(Table2[[#This Row],[Rank 1Y]]+Table2[[#This Row],[Rank 6M]]+Table2[[#This Row],[Rank Sharpe]])/3</f>
        <v>327</v>
      </c>
    </row>
    <row r="313" spans="1:48" x14ac:dyDescent="0.3">
      <c r="A313" t="s">
        <v>1036</v>
      </c>
      <c r="B313" t="s">
        <v>1037</v>
      </c>
      <c r="C313" t="s">
        <v>3113</v>
      </c>
      <c r="D313" t="s">
        <v>268</v>
      </c>
      <c r="E313">
        <v>12689.70464</v>
      </c>
      <c r="F313">
        <v>4019.8</v>
      </c>
      <c r="G313">
        <v>17.556371449855799</v>
      </c>
      <c r="H313">
        <f>(Table2[[#This Row],[1Y Return vs Nifty]]-AVERAGE(Table2[1Y Return vs Nifty]))/_xlfn.STDEV.P(Table2[1Y Return vs Nifty])</f>
        <v>5.7178820149033312E-2</v>
      </c>
      <c r="I313">
        <v>-2.60995722108443</v>
      </c>
      <c r="J313">
        <f>(Table2[[#This Row],[1M Return vs Nifty]]-AVERAGE(Table2[1M Return vs Nifty]))/_xlfn.STDEV.P(Table2[1M Return vs Nifty])</f>
        <v>-0.11206690070243888</v>
      </c>
      <c r="K313">
        <v>-20.930362097622901</v>
      </c>
      <c r="L313">
        <f>(Table2[[#This Row],[6M Return vs Nifty]]-AVERAGE(Table2[6M Return vs Nifty]))/_xlfn.STDEV.P(Table2[6M Return vs Nifty])</f>
        <v>-0.82258180819455939</v>
      </c>
      <c r="M313">
        <v>0.44680786458532601</v>
      </c>
      <c r="N313">
        <f>(Table2[[#This Row],[1W Return vs Nifty]]-AVERAGE(Table2[1W Return vs Nifty]))/_xlfn.STDEV.P(Table2[1W Return vs Nifty])</f>
        <v>0.39450622526668228</v>
      </c>
      <c r="O313">
        <v>4215.55</v>
      </c>
      <c r="P313">
        <v>4243.4994248514604</v>
      </c>
      <c r="Q313">
        <v>4022.6329740352799</v>
      </c>
      <c r="R313">
        <v>29.636959532630001</v>
      </c>
      <c r="S313" s="1">
        <f>(Table2[[#This Row],[Close Price]]-Table2[[#This Row],[20D EMA]])/Table2[[#This Row],[20D EMA]]</f>
        <v>-4.6435221975780143E-2</v>
      </c>
      <c r="T313" s="1">
        <f>(Table2[[#This Row],[Close Price]]-Table2[[#This Row],[50D EMA]])/Table2[[#This Row],[50D EMA]]</f>
        <v>-5.2715790072079625E-2</v>
      </c>
      <c r="U313" s="1">
        <f>(Table2[[#This Row],[Close Price]]-Table2[[#This Row],[200D EMA]])/Table2[[#This Row],[200D EMA]]</f>
        <v>-7.0425864193068442E-4</v>
      </c>
      <c r="V313">
        <v>1.3344065621571499</v>
      </c>
      <c r="W313">
        <v>3997.6</v>
      </c>
      <c r="X313">
        <v>4147</v>
      </c>
      <c r="Y313">
        <v>3997.6</v>
      </c>
      <c r="Z313">
        <v>4147</v>
      </c>
      <c r="AA313">
        <v>3990.95</v>
      </c>
      <c r="AB313">
        <v>4408.8999999999996</v>
      </c>
      <c r="AC313" s="1">
        <f>(Table2[[#This Row],[Close Price]]/Table2[[#This Row],[Day Low]])-1</f>
        <v>5.5533319991996066E-3</v>
      </c>
      <c r="AD313" s="1">
        <f>(Table2[[#This Row],[Day High]]/Table2[[#This Row],[Close Price]])-1</f>
        <v>3.1643365341559315E-2</v>
      </c>
      <c r="AE313" s="1">
        <f>(Table2[[#This Row],[Close Price]]/Table2[[#This Row],[Current Week Low]])-1</f>
        <v>5.5533319991996066E-3</v>
      </c>
      <c r="AF313" s="1">
        <f>(Table2[[#This Row],[Current Week High]]/Table2[[#This Row],[Close Price]])-1</f>
        <v>3.1643365341559315E-2</v>
      </c>
      <c r="AG313" s="1">
        <f>(Table2[[#This Row],[Close Price]]/Table2[[#This Row],[Current Month Low]])-1</f>
        <v>7.2288552850825472E-3</v>
      </c>
      <c r="AH313" s="1">
        <f>(Table2[[#This Row],[Current Month High]]/Table2[[#This Row],[Close Price]])-1</f>
        <v>9.6795860490571428E-2</v>
      </c>
      <c r="AI313">
        <v>24.384297726254999</v>
      </c>
      <c r="AJ313">
        <v>39.525520209645698</v>
      </c>
      <c r="AK313" t="str">
        <f>IF(AND(Table2[[#This Row],[20D EMA]]&gt;Table2[[#This Row],[50D EMA]],Table2[[#This Row],[50D EMA]]&gt;Table2[[#This Row],[200D EMA]]),"Uptrend","Downtrend/NoTrend")</f>
        <v>Downtrend/NoTrend</v>
      </c>
      <c r="AL313">
        <v>0.06</v>
      </c>
      <c r="AM313" t="s">
        <v>3148</v>
      </c>
      <c r="AN313">
        <v>-5.42</v>
      </c>
      <c r="AO313" t="s">
        <v>3147</v>
      </c>
      <c r="AP313">
        <v>0.159689723833289</v>
      </c>
      <c r="AQ313">
        <f>(Table2[[#This Row],[Sharpe Ratio]]-AVERAGE(Table2[Sharpe Ratio]))/_xlfn.STDEV.P(Table2[Sharpe Ratio])</f>
        <v>1.2103547209938577</v>
      </c>
      <c r="AR3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3">
        <f>_xlfn.RANK.AVG(Table2[[#This Row],[1Y Return vs Nifty Z-Score]],Table2[1Y Return vs Nifty Z-Score])</f>
        <v>292</v>
      </c>
      <c r="AT313">
        <f>_xlfn.RANK.AVG(Table2[[#This Row],[6M Return vs Nifty Z-Score]],Table2[6M Return vs Nifty Z-Score])</f>
        <v>611</v>
      </c>
      <c r="AU313">
        <f>_xlfn.RANK.AVG(Table2[[#This Row],[Sharpe Ratio Z-Score]],Table2[Sharpe Ratio Z-Score])</f>
        <v>78</v>
      </c>
      <c r="AV313">
        <f>(Table2[[#This Row],[Rank 1Y]]+Table2[[#This Row],[Rank 6M]]+Table2[[#This Row],[Rank Sharpe]])/3</f>
        <v>327</v>
      </c>
    </row>
    <row r="314" spans="1:48" x14ac:dyDescent="0.3">
      <c r="A314" t="s">
        <v>1019</v>
      </c>
      <c r="B314" t="s">
        <v>1020</v>
      </c>
      <c r="C314" t="s">
        <v>3116</v>
      </c>
      <c r="D314" t="s">
        <v>481</v>
      </c>
      <c r="E314">
        <v>12992.716525489999</v>
      </c>
      <c r="F314">
        <v>690.95</v>
      </c>
      <c r="G314">
        <v>4.4549132403818401</v>
      </c>
      <c r="H314">
        <f>(Table2[[#This Row],[1Y Return vs Nifty]]-AVERAGE(Table2[1Y Return vs Nifty]))/_xlfn.STDEV.P(Table2[1Y Return vs Nifty])</f>
        <v>-0.21452519140163478</v>
      </c>
      <c r="I314">
        <v>-5.5023116819986297</v>
      </c>
      <c r="J314">
        <f>(Table2[[#This Row],[1M Return vs Nifty]]-AVERAGE(Table2[1M Return vs Nifty]))/_xlfn.STDEV.P(Table2[1M Return vs Nifty])</f>
        <v>-0.43961286149814888</v>
      </c>
      <c r="K314">
        <v>-5.12925622293863</v>
      </c>
      <c r="L314">
        <f>(Table2[[#This Row],[6M Return vs Nifty]]-AVERAGE(Table2[6M Return vs Nifty]))/_xlfn.STDEV.P(Table2[6M Return vs Nifty])</f>
        <v>-0.26114106946224475</v>
      </c>
      <c r="M314">
        <v>-2.5184055325191399</v>
      </c>
      <c r="N314">
        <f>(Table2[[#This Row],[1W Return vs Nifty]]-AVERAGE(Table2[1W Return vs Nifty]))/_xlfn.STDEV.P(Table2[1W Return vs Nifty])</f>
        <v>-0.31250396601961494</v>
      </c>
      <c r="O314">
        <v>745.54</v>
      </c>
      <c r="P314">
        <v>782.30122642295999</v>
      </c>
      <c r="Q314">
        <v>742.40761076431602</v>
      </c>
      <c r="R314">
        <v>19.444160200291901</v>
      </c>
      <c r="S314" s="1">
        <f>(Table2[[#This Row],[Close Price]]-Table2[[#This Row],[20D EMA]])/Table2[[#This Row],[20D EMA]]</f>
        <v>-7.3222094052632886E-2</v>
      </c>
      <c r="T314" s="1">
        <f>(Table2[[#This Row],[Close Price]]-Table2[[#This Row],[50D EMA]])/Table2[[#This Row],[50D EMA]]</f>
        <v>-0.11677244434430922</v>
      </c>
      <c r="U314" s="1">
        <f>(Table2[[#This Row],[Close Price]]-Table2[[#This Row],[200D EMA]])/Table2[[#This Row],[200D EMA]]</f>
        <v>-6.9311803944654943E-2</v>
      </c>
      <c r="V314">
        <v>0.74198704831349704</v>
      </c>
      <c r="W314">
        <v>675.6</v>
      </c>
      <c r="X314">
        <v>693</v>
      </c>
      <c r="Y314">
        <v>675.6</v>
      </c>
      <c r="Z314">
        <v>693</v>
      </c>
      <c r="AA314">
        <v>675.6</v>
      </c>
      <c r="AB314">
        <v>804.95</v>
      </c>
      <c r="AC314" s="1">
        <f>(Table2[[#This Row],[Close Price]]/Table2[[#This Row],[Day Low]])-1</f>
        <v>2.2720544701006595E-2</v>
      </c>
      <c r="AD314" s="1">
        <f>(Table2[[#This Row],[Day High]]/Table2[[#This Row],[Close Price]])-1</f>
        <v>2.9669295896952441E-3</v>
      </c>
      <c r="AE314" s="1">
        <f>(Table2[[#This Row],[Close Price]]/Table2[[#This Row],[Current Week Low]])-1</f>
        <v>2.2720544701006595E-2</v>
      </c>
      <c r="AF314" s="1">
        <f>(Table2[[#This Row],[Current Week High]]/Table2[[#This Row],[Close Price]])-1</f>
        <v>2.9669295896952441E-3</v>
      </c>
      <c r="AG314" s="1">
        <f>(Table2[[#This Row],[Close Price]]/Table2[[#This Row],[Current Month Low]])-1</f>
        <v>2.2720544701006595E-2</v>
      </c>
      <c r="AH314" s="1">
        <f>(Table2[[#This Row],[Current Month High]]/Table2[[#This Row],[Close Price]])-1</f>
        <v>0.16499023084159492</v>
      </c>
      <c r="AI314">
        <v>34.105217454229603</v>
      </c>
      <c r="AJ314">
        <v>32.5563549160671</v>
      </c>
      <c r="AK314" t="str">
        <f>IF(AND(Table2[[#This Row],[20D EMA]]&gt;Table2[[#This Row],[50D EMA]],Table2[[#This Row],[50D EMA]]&gt;Table2[[#This Row],[200D EMA]]),"Uptrend","Downtrend/NoTrend")</f>
        <v>Downtrend/NoTrend</v>
      </c>
      <c r="AL314">
        <v>-0.1</v>
      </c>
      <c r="AM314" t="s">
        <v>3147</v>
      </c>
      <c r="AN314">
        <v>-6.77</v>
      </c>
      <c r="AO314" t="s">
        <v>3147</v>
      </c>
      <c r="AP314">
        <v>0.108471366338086</v>
      </c>
      <c r="AQ314">
        <f>(Table2[[#This Row],[Sharpe Ratio]]-AVERAGE(Table2[Sharpe Ratio]))/_xlfn.STDEV.P(Table2[Sharpe Ratio])</f>
        <v>0.61121000994677399</v>
      </c>
      <c r="AR3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4">
        <f>_xlfn.RANK.AVG(Table2[[#This Row],[1Y Return vs Nifty Z-Score]],Table2[1Y Return vs Nifty Z-Score])</f>
        <v>387</v>
      </c>
      <c r="AT314">
        <f>_xlfn.RANK.AVG(Table2[[#This Row],[6M Return vs Nifty Z-Score]],Table2[6M Return vs Nifty Z-Score])</f>
        <v>399</v>
      </c>
      <c r="AU314">
        <f>_xlfn.RANK.AVG(Table2[[#This Row],[Sharpe Ratio Z-Score]],Table2[Sharpe Ratio Z-Score])</f>
        <v>197</v>
      </c>
      <c r="AV314">
        <f>(Table2[[#This Row],[Rank 1Y]]+Table2[[#This Row],[Rank 6M]]+Table2[[#This Row],[Rank Sharpe]])/3</f>
        <v>327.66666666666669</v>
      </c>
    </row>
    <row r="315" spans="1:48" x14ac:dyDescent="0.3">
      <c r="A315" t="s">
        <v>1586</v>
      </c>
      <c r="B315" t="s">
        <v>1587</v>
      </c>
      <c r="C315" t="s">
        <v>3106</v>
      </c>
      <c r="D315" t="s">
        <v>166</v>
      </c>
      <c r="E315">
        <v>5833.1430049199998</v>
      </c>
      <c r="F315">
        <v>643.65</v>
      </c>
      <c r="G315">
        <v>43.405623471478201</v>
      </c>
      <c r="H315">
        <f>(Table2[[#This Row],[1Y Return vs Nifty]]-AVERAGE(Table2[1Y Return vs Nifty]))/_xlfn.STDEV.P(Table2[1Y Return vs Nifty])</f>
        <v>0.59325238979033368</v>
      </c>
      <c r="I315">
        <v>12.9738645269213</v>
      </c>
      <c r="J315">
        <f>(Table2[[#This Row],[1M Return vs Nifty]]-AVERAGE(Table2[1M Return vs Nifty]))/_xlfn.STDEV.P(Table2[1M Return vs Nifty])</f>
        <v>1.6527298890057773</v>
      </c>
      <c r="K315">
        <v>2.6302691831133602</v>
      </c>
      <c r="L315">
        <f>(Table2[[#This Row],[6M Return vs Nifty]]-AVERAGE(Table2[6M Return vs Nifty]))/_xlfn.STDEV.P(Table2[6M Return vs Nifty])</f>
        <v>1.4568346748033227E-2</v>
      </c>
      <c r="M315">
        <v>3.5525276506126402</v>
      </c>
      <c r="N315">
        <f>(Table2[[#This Row],[1W Return vs Nifty]]-AVERAGE(Table2[1W Return vs Nifty]))/_xlfn.STDEV.P(Table2[1W Return vs Nifty])</f>
        <v>1.1350180353593342</v>
      </c>
      <c r="O315">
        <v>642.95000000000005</v>
      </c>
      <c r="P315">
        <v>635.31317979443099</v>
      </c>
      <c r="Q315">
        <v>579.60981091539998</v>
      </c>
      <c r="R315">
        <v>48.376472115686902</v>
      </c>
      <c r="S315" s="1">
        <f>(Table2[[#This Row],[Close Price]]-Table2[[#This Row],[20D EMA]])/Table2[[#This Row],[20D EMA]]</f>
        <v>1.0887316276536772E-3</v>
      </c>
      <c r="T315" s="1">
        <f>(Table2[[#This Row],[Close Price]]-Table2[[#This Row],[50D EMA]])/Table2[[#This Row],[50D EMA]]</f>
        <v>1.3122378805782903E-2</v>
      </c>
      <c r="U315" s="1">
        <f>(Table2[[#This Row],[Close Price]]-Table2[[#This Row],[200D EMA]])/Table2[[#This Row],[200D EMA]]</f>
        <v>0.11048844908863581</v>
      </c>
      <c r="V315">
        <v>0.93701447899164803</v>
      </c>
      <c r="W315">
        <v>626</v>
      </c>
      <c r="X315">
        <v>672.95</v>
      </c>
      <c r="Y315">
        <v>626</v>
      </c>
      <c r="Z315">
        <v>672.95</v>
      </c>
      <c r="AA315">
        <v>626</v>
      </c>
      <c r="AB315">
        <v>697.9</v>
      </c>
      <c r="AC315" s="1">
        <f>(Table2[[#This Row],[Close Price]]/Table2[[#This Row],[Day Low]])-1</f>
        <v>2.8194888178913802E-2</v>
      </c>
      <c r="AD315" s="1">
        <f>(Table2[[#This Row],[Day High]]/Table2[[#This Row],[Close Price]])-1</f>
        <v>4.5521634428649316E-2</v>
      </c>
      <c r="AE315" s="1">
        <f>(Table2[[#This Row],[Close Price]]/Table2[[#This Row],[Current Week Low]])-1</f>
        <v>2.8194888178913802E-2</v>
      </c>
      <c r="AF315" s="1">
        <f>(Table2[[#This Row],[Current Week High]]/Table2[[#This Row],[Close Price]])-1</f>
        <v>4.5521634428649316E-2</v>
      </c>
      <c r="AG315" s="1">
        <f>(Table2[[#This Row],[Close Price]]/Table2[[#This Row],[Current Month Low]])-1</f>
        <v>2.8194888178913802E-2</v>
      </c>
      <c r="AH315" s="1">
        <f>(Table2[[#This Row],[Current Month High]]/Table2[[#This Row],[Close Price]])-1</f>
        <v>8.4284937466014176E-2</v>
      </c>
      <c r="AI315">
        <v>12.1261555193039</v>
      </c>
      <c r="AJ315">
        <v>64.196428571428498</v>
      </c>
      <c r="AK315" t="str">
        <f>IF(AND(Table2[[#This Row],[20D EMA]]&gt;Table2[[#This Row],[50D EMA]],Table2[[#This Row],[50D EMA]]&gt;Table2[[#This Row],[200D EMA]]),"Uptrend","Downtrend/NoTrend")</f>
        <v>Uptrend</v>
      </c>
      <c r="AL315">
        <v>-0.02</v>
      </c>
      <c r="AM315" t="s">
        <v>3147</v>
      </c>
      <c r="AN315">
        <v>3.4</v>
      </c>
      <c r="AO315" t="s">
        <v>3148</v>
      </c>
      <c r="AQ315">
        <f>(Table2[[#This Row],[Sharpe Ratio]]-AVERAGE(Table2[Sharpe Ratio]))/_xlfn.STDEV.P(Table2[Sharpe Ratio])</f>
        <v>-0.65767186404931655</v>
      </c>
      <c r="AR3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2.7378967968541623</v>
      </c>
      <c r="AS315">
        <f>_xlfn.RANK.AVG(Table2[[#This Row],[1Y Return vs Nifty Z-Score]],Table2[1Y Return vs Nifty Z-Score])</f>
        <v>149</v>
      </c>
      <c r="AT315">
        <f>_xlfn.RANK.AVG(Table2[[#This Row],[6M Return vs Nifty Z-Score]],Table2[6M Return vs Nifty Z-Score])</f>
        <v>306</v>
      </c>
      <c r="AU315">
        <f>_xlfn.RANK.AVG(Table2[[#This Row],[Sharpe Ratio Z-Score]],Table2[Sharpe Ratio Z-Score])</f>
        <v>532</v>
      </c>
      <c r="AV315">
        <f>(Table2[[#This Row],[Rank 1Y]]+Table2[[#This Row],[Rank 6M]]+Table2[[#This Row],[Rank Sharpe]])/3</f>
        <v>329</v>
      </c>
    </row>
    <row r="316" spans="1:48" x14ac:dyDescent="0.3">
      <c r="A316" t="s">
        <v>498</v>
      </c>
      <c r="B316" t="s">
        <v>499</v>
      </c>
      <c r="C316" t="s">
        <v>3106</v>
      </c>
      <c r="D316" t="s">
        <v>51</v>
      </c>
      <c r="E316">
        <v>40854.806189609997</v>
      </c>
      <c r="F316">
        <v>2411.65</v>
      </c>
      <c r="G316">
        <v>27.4794732488124</v>
      </c>
      <c r="H316">
        <f>(Table2[[#This Row],[1Y Return vs Nifty]]-AVERAGE(Table2[1Y Return vs Nifty]))/_xlfn.STDEV.P(Table2[1Y Return vs Nifty])</f>
        <v>0.26296862787078107</v>
      </c>
      <c r="I316">
        <v>-2.8504386634835601</v>
      </c>
      <c r="J316">
        <f>(Table2[[#This Row],[1M Return vs Nifty]]-AVERAGE(Table2[1M Return vs Nifty]))/_xlfn.STDEV.P(Table2[1M Return vs Nifty])</f>
        <v>-0.13930032806018552</v>
      </c>
      <c r="K316">
        <v>-9.3464298656349407E-2</v>
      </c>
      <c r="L316">
        <f>(Table2[[#This Row],[6M Return vs Nifty]]-AVERAGE(Table2[6M Return vs Nifty]))/_xlfn.STDEV.P(Table2[6M Return vs Nifty])</f>
        <v>-8.2210635067711452E-2</v>
      </c>
      <c r="M316">
        <v>-1.5432337718040301</v>
      </c>
      <c r="N316">
        <f>(Table2[[#This Row],[1W Return vs Nifty]]-AVERAGE(Table2[1W Return vs Nifty]))/_xlfn.STDEV.P(Table2[1W Return vs Nifty])</f>
        <v>-7.9989040195578148E-2</v>
      </c>
      <c r="O316">
        <v>2581.1</v>
      </c>
      <c r="P316">
        <v>2650.7570973022998</v>
      </c>
      <c r="Q316">
        <v>2448.1535178180002</v>
      </c>
      <c r="R316">
        <v>21.8494415121814</v>
      </c>
      <c r="S316" s="1">
        <f>(Table2[[#This Row],[Close Price]]-Table2[[#This Row],[20D EMA]])/Table2[[#This Row],[20D EMA]]</f>
        <v>-6.5650304133896331E-2</v>
      </c>
      <c r="T316" s="1">
        <f>(Table2[[#This Row],[Close Price]]-Table2[[#This Row],[50D EMA]])/Table2[[#This Row],[50D EMA]]</f>
        <v>-9.0203322494407823E-2</v>
      </c>
      <c r="U316" s="1">
        <f>(Table2[[#This Row],[Close Price]]-Table2[[#This Row],[200D EMA]])/Table2[[#This Row],[200D EMA]]</f>
        <v>-1.4910632667568613E-2</v>
      </c>
      <c r="V316">
        <v>0.84958792243600301</v>
      </c>
      <c r="W316">
        <v>2406.4499999999998</v>
      </c>
      <c r="X316">
        <v>2485.5</v>
      </c>
      <c r="Y316">
        <v>2406.4499999999998</v>
      </c>
      <c r="Z316">
        <v>2485.5</v>
      </c>
      <c r="AA316">
        <v>2406.4499999999998</v>
      </c>
      <c r="AB316">
        <v>2742.95</v>
      </c>
      <c r="AC316" s="1">
        <f>(Table2[[#This Row],[Close Price]]/Table2[[#This Row],[Day Low]])-1</f>
        <v>2.1608593571444956E-3</v>
      </c>
      <c r="AD316" s="1">
        <f>(Table2[[#This Row],[Day High]]/Table2[[#This Row],[Close Price]])-1</f>
        <v>3.0622188128459626E-2</v>
      </c>
      <c r="AE316" s="1">
        <f>(Table2[[#This Row],[Close Price]]/Table2[[#This Row],[Current Week Low]])-1</f>
        <v>2.1608593571444956E-3</v>
      </c>
      <c r="AF316" s="1">
        <f>(Table2[[#This Row],[Current Week High]]/Table2[[#This Row],[Close Price]])-1</f>
        <v>3.0622188128459626E-2</v>
      </c>
      <c r="AG316" s="1">
        <f>(Table2[[#This Row],[Close Price]]/Table2[[#This Row],[Current Month Low]])-1</f>
        <v>2.1608593571444956E-3</v>
      </c>
      <c r="AH316" s="1">
        <f>(Table2[[#This Row],[Current Month High]]/Table2[[#This Row],[Close Price]])-1</f>
        <v>0.13737482636369269</v>
      </c>
      <c r="AI316">
        <v>28.045114340803998</v>
      </c>
      <c r="AJ316">
        <v>52.926442612555398</v>
      </c>
      <c r="AK316" t="str">
        <f>IF(AND(Table2[[#This Row],[20D EMA]]&gt;Table2[[#This Row],[50D EMA]],Table2[[#This Row],[50D EMA]]&gt;Table2[[#This Row],[200D EMA]]),"Uptrend","Downtrend/NoTrend")</f>
        <v>Downtrend/NoTrend</v>
      </c>
      <c r="AL316">
        <v>-7.0000000000000007E-2</v>
      </c>
      <c r="AM316" t="s">
        <v>3147</v>
      </c>
      <c r="AN316">
        <v>-9.82</v>
      </c>
      <c r="AO316" t="s">
        <v>3147</v>
      </c>
      <c r="AP316">
        <v>2.9340566340385999E-2</v>
      </c>
      <c r="AQ316">
        <f>(Table2[[#This Row],[Sharpe Ratio]]-AVERAGE(Table2[Sharpe Ratio]))/_xlfn.STDEV.P(Table2[Sharpe Ratio])</f>
        <v>-0.31445029268957919</v>
      </c>
      <c r="AR3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6">
        <f>_xlfn.RANK.AVG(Table2[[#This Row],[1Y Return vs Nifty Z-Score]],Table2[1Y Return vs Nifty Z-Score])</f>
        <v>227</v>
      </c>
      <c r="AT316">
        <f>_xlfn.RANK.AVG(Table2[[#This Row],[6M Return vs Nifty Z-Score]],Table2[6M Return vs Nifty Z-Score])</f>
        <v>336</v>
      </c>
      <c r="AU316">
        <f>_xlfn.RANK.AVG(Table2[[#This Row],[Sharpe Ratio Z-Score]],Table2[Sharpe Ratio Z-Score])</f>
        <v>425</v>
      </c>
      <c r="AV316">
        <f>(Table2[[#This Row],[Rank 1Y]]+Table2[[#This Row],[Rank 6M]]+Table2[[#This Row],[Rank Sharpe]])/3</f>
        <v>329.33333333333331</v>
      </c>
    </row>
    <row r="317" spans="1:48" x14ac:dyDescent="0.3">
      <c r="A317" t="s">
        <v>856</v>
      </c>
      <c r="B317" t="s">
        <v>857</v>
      </c>
      <c r="C317" t="s">
        <v>3115</v>
      </c>
      <c r="D317" t="s">
        <v>141</v>
      </c>
      <c r="E317">
        <v>17072.283758995</v>
      </c>
      <c r="F317">
        <v>1522.05</v>
      </c>
      <c r="G317">
        <v>59.708194289088397</v>
      </c>
      <c r="H317">
        <f>(Table2[[#This Row],[1Y Return vs Nifty]]-AVERAGE(Table2[1Y Return vs Nifty]))/_xlfn.STDEV.P(Table2[1Y Return vs Nifty])</f>
        <v>0.9313425335676494</v>
      </c>
      <c r="I317">
        <v>-5.4588677572134197</v>
      </c>
      <c r="J317">
        <f>(Table2[[#This Row],[1M Return vs Nifty]]-AVERAGE(Table2[1M Return vs Nifty]))/_xlfn.STDEV.P(Table2[1M Return vs Nifty])</f>
        <v>-0.43469303501187151</v>
      </c>
      <c r="K317">
        <v>-18.159547387921702</v>
      </c>
      <c r="L317">
        <f>(Table2[[#This Row],[6M Return vs Nifty]]-AVERAGE(Table2[6M Return vs Nifty]))/_xlfn.STDEV.P(Table2[6M Return vs Nifty])</f>
        <v>-0.72412994856887425</v>
      </c>
      <c r="M317">
        <v>-0.76501344795607396</v>
      </c>
      <c r="N317">
        <f>(Table2[[#This Row],[1W Return vs Nifty]]-AVERAGE(Table2[1W Return vs Nifty]))/_xlfn.STDEV.P(Table2[1W Return vs Nifty])</f>
        <v>0.10556580066812092</v>
      </c>
      <c r="O317">
        <v>1612.96</v>
      </c>
      <c r="P317">
        <v>1686.64240002068</v>
      </c>
      <c r="Q317">
        <v>1605.46997654914</v>
      </c>
      <c r="R317">
        <v>31.562664850610901</v>
      </c>
      <c r="S317" s="1">
        <f>(Table2[[#This Row],[Close Price]]-Table2[[#This Row],[20D EMA]])/Table2[[#This Row],[20D EMA]]</f>
        <v>-5.6362216049995091E-2</v>
      </c>
      <c r="T317" s="1">
        <f>(Table2[[#This Row],[Close Price]]-Table2[[#This Row],[50D EMA]])/Table2[[#This Row],[50D EMA]]</f>
        <v>-9.7585830890212416E-2</v>
      </c>
      <c r="U317" s="1">
        <f>(Table2[[#This Row],[Close Price]]-Table2[[#This Row],[200D EMA]])/Table2[[#This Row],[200D EMA]]</f>
        <v>-5.1959848373151291E-2</v>
      </c>
      <c r="V317">
        <v>0.78561001365905603</v>
      </c>
      <c r="W317">
        <v>1504.7</v>
      </c>
      <c r="X317">
        <v>1633.9</v>
      </c>
      <c r="Y317">
        <v>1504.7</v>
      </c>
      <c r="Z317">
        <v>1633.9</v>
      </c>
      <c r="AA317">
        <v>1490</v>
      </c>
      <c r="AB317">
        <v>1695.65</v>
      </c>
      <c r="AC317" s="1">
        <f>(Table2[[#This Row],[Close Price]]/Table2[[#This Row],[Day Low]])-1</f>
        <v>1.1530537648700712E-2</v>
      </c>
      <c r="AD317" s="1">
        <f>(Table2[[#This Row],[Day High]]/Table2[[#This Row],[Close Price]])-1</f>
        <v>7.3486416346375094E-2</v>
      </c>
      <c r="AE317" s="1">
        <f>(Table2[[#This Row],[Close Price]]/Table2[[#This Row],[Current Week Low]])-1</f>
        <v>1.1530537648700712E-2</v>
      </c>
      <c r="AF317" s="1">
        <f>(Table2[[#This Row],[Current Week High]]/Table2[[#This Row],[Close Price]])-1</f>
        <v>7.3486416346375094E-2</v>
      </c>
      <c r="AG317" s="1">
        <f>(Table2[[#This Row],[Close Price]]/Table2[[#This Row],[Current Month Low]])-1</f>
        <v>2.1510067114093978E-2</v>
      </c>
      <c r="AH317" s="1">
        <f>(Table2[[#This Row],[Current Month High]]/Table2[[#This Row],[Close Price]])-1</f>
        <v>0.11405669984560296</v>
      </c>
      <c r="AI317">
        <v>41.966651126572501</v>
      </c>
      <c r="AJ317">
        <v>80.989297419829697</v>
      </c>
      <c r="AK317" t="str">
        <f>IF(AND(Table2[[#This Row],[20D EMA]]&gt;Table2[[#This Row],[50D EMA]],Table2[[#This Row],[50D EMA]]&gt;Table2[[#This Row],[200D EMA]]),"Uptrend","Downtrend/NoTrend")</f>
        <v>Downtrend/NoTrend</v>
      </c>
      <c r="AL317">
        <v>-0.03</v>
      </c>
      <c r="AM317" t="s">
        <v>3147</v>
      </c>
      <c r="AN317">
        <v>-5.17</v>
      </c>
      <c r="AO317" t="s">
        <v>3147</v>
      </c>
      <c r="AP317">
        <v>6.9136711781104004E-2</v>
      </c>
      <c r="AQ317">
        <f>(Table2[[#This Row],[Sharpe Ratio]]-AVERAGE(Table2[Sharpe Ratio]))/_xlfn.STDEV.P(Table2[Sharpe Ratio])</f>
        <v>0.15107908441119666</v>
      </c>
      <c r="AR3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7">
        <f>_xlfn.RANK.AVG(Table2[[#This Row],[1Y Return vs Nifty Z-Score]],Table2[1Y Return vs Nifty Z-Score])</f>
        <v>102</v>
      </c>
      <c r="AT317">
        <f>_xlfn.RANK.AVG(Table2[[#This Row],[6M Return vs Nifty Z-Score]],Table2[6M Return vs Nifty Z-Score])</f>
        <v>581</v>
      </c>
      <c r="AU317">
        <f>_xlfn.RANK.AVG(Table2[[#This Row],[Sharpe Ratio Z-Score]],Table2[Sharpe Ratio Z-Score])</f>
        <v>307</v>
      </c>
      <c r="AV317">
        <f>(Table2[[#This Row],[Rank 1Y]]+Table2[[#This Row],[Rank 6M]]+Table2[[#This Row],[Rank Sharpe]])/3</f>
        <v>330</v>
      </c>
    </row>
    <row r="318" spans="1:48" x14ac:dyDescent="0.3">
      <c r="A318" t="s">
        <v>46</v>
      </c>
      <c r="B318" t="s">
        <v>47</v>
      </c>
      <c r="C318" t="s">
        <v>3105</v>
      </c>
      <c r="D318" t="s">
        <v>48</v>
      </c>
      <c r="E318">
        <v>487091.89787652501</v>
      </c>
      <c r="F318">
        <v>3542.15</v>
      </c>
      <c r="G318">
        <v>-4.7004942763945996</v>
      </c>
      <c r="H318">
        <f>(Table2[[#This Row],[1Y Return vs Nifty]]-AVERAGE(Table2[1Y Return vs Nifty]))/_xlfn.STDEV.P(Table2[1Y Return vs Nifty])</f>
        <v>-0.40439420521037922</v>
      </c>
      <c r="I318">
        <v>4.5039471508110598</v>
      </c>
      <c r="J318">
        <f>(Table2[[#This Row],[1M Return vs Nifty]]-AVERAGE(Table2[1M Return vs Nifty]))/_xlfn.STDEV.P(Table2[1M Return vs Nifty])</f>
        <v>0.69355034780202518</v>
      </c>
      <c r="K318">
        <v>-2.4386678974570102</v>
      </c>
      <c r="L318">
        <f>(Table2[[#This Row],[6M Return vs Nifty]]-AVERAGE(Table2[6M Return vs Nifty]))/_xlfn.STDEV.P(Table2[6M Return vs Nifty])</f>
        <v>-0.16553979262356736</v>
      </c>
      <c r="M318">
        <v>-0.15860587522269201</v>
      </c>
      <c r="N318">
        <f>(Table2[[#This Row],[1W Return vs Nifty]]-AVERAGE(Table2[1W Return vs Nifty]))/_xlfn.STDEV.P(Table2[1W Return vs Nifty])</f>
        <v>0.25015449516624677</v>
      </c>
      <c r="O318">
        <v>3559.71</v>
      </c>
      <c r="P318">
        <v>3571.80996462536</v>
      </c>
      <c r="Q318">
        <v>3493.73021052697</v>
      </c>
      <c r="R318">
        <v>45.243992626176698</v>
      </c>
      <c r="S318" s="1">
        <f>(Table2[[#This Row],[Close Price]]-Table2[[#This Row],[20D EMA]])/Table2[[#This Row],[20D EMA]]</f>
        <v>-4.9329861140373641E-3</v>
      </c>
      <c r="T318" s="1">
        <f>(Table2[[#This Row],[Close Price]]-Table2[[#This Row],[50D EMA]])/Table2[[#This Row],[50D EMA]]</f>
        <v>-8.30390332047546E-3</v>
      </c>
      <c r="U318" s="1">
        <f>(Table2[[#This Row],[Close Price]]-Table2[[#This Row],[200D EMA]])/Table2[[#This Row],[200D EMA]]</f>
        <v>1.3859052232234825E-2</v>
      </c>
      <c r="V318">
        <v>0.65520169869265699</v>
      </c>
      <c r="W318">
        <v>3510.85</v>
      </c>
      <c r="X318">
        <v>3568.3</v>
      </c>
      <c r="Y318">
        <v>3510.85</v>
      </c>
      <c r="Z318">
        <v>3568.3</v>
      </c>
      <c r="AA318">
        <v>3500.15</v>
      </c>
      <c r="AB318">
        <v>3667</v>
      </c>
      <c r="AC318" s="1">
        <f>(Table2[[#This Row],[Close Price]]/Table2[[#This Row],[Day Low]])-1</f>
        <v>8.9152199609781047E-3</v>
      </c>
      <c r="AD318" s="1">
        <f>(Table2[[#This Row],[Day High]]/Table2[[#This Row],[Close Price]])-1</f>
        <v>7.3825219146563814E-3</v>
      </c>
      <c r="AE318" s="1">
        <f>(Table2[[#This Row],[Close Price]]/Table2[[#This Row],[Current Week Low]])-1</f>
        <v>8.9152199609781047E-3</v>
      </c>
      <c r="AF318" s="1">
        <f>(Table2[[#This Row],[Current Week High]]/Table2[[#This Row],[Close Price]])-1</f>
        <v>7.3825219146563814E-3</v>
      </c>
      <c r="AG318" s="1">
        <f>(Table2[[#This Row],[Close Price]]/Table2[[#This Row],[Current Month Low]])-1</f>
        <v>1.1999485736325477E-2</v>
      </c>
      <c r="AH318" s="1">
        <f>(Table2[[#This Row],[Current Month High]]/Table2[[#This Row],[Close Price]])-1</f>
        <v>3.5246954533263652E-2</v>
      </c>
      <c r="AI318">
        <v>10.664426972318999</v>
      </c>
      <c r="AJ318">
        <v>16.862143481631701</v>
      </c>
      <c r="AK318" t="str">
        <f>IF(AND(Table2[[#This Row],[20D EMA]]&gt;Table2[[#This Row],[50D EMA]],Table2[[#This Row],[50D EMA]]&gt;Table2[[#This Row],[200D EMA]]),"Uptrend","Downtrend/NoTrend")</f>
        <v>Downtrend/NoTrend</v>
      </c>
      <c r="AL318">
        <v>7.0000000000000007E-2</v>
      </c>
      <c r="AM318" t="s">
        <v>3148</v>
      </c>
      <c r="AN318">
        <v>3.93</v>
      </c>
      <c r="AO318" t="s">
        <v>3148</v>
      </c>
      <c r="AP318">
        <v>0.111228966627672</v>
      </c>
      <c r="AQ318">
        <f>(Table2[[#This Row],[Sharpe Ratio]]-AVERAGE(Table2[Sharpe Ratio]))/_xlfn.STDEV.P(Table2[Sharpe Ratio])</f>
        <v>0.64346800706903817</v>
      </c>
      <c r="AR3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8">
        <f>_xlfn.RANK.AVG(Table2[[#This Row],[1Y Return vs Nifty Z-Score]],Table2[1Y Return vs Nifty Z-Score])</f>
        <v>448</v>
      </c>
      <c r="AT318">
        <f>_xlfn.RANK.AVG(Table2[[#This Row],[6M Return vs Nifty Z-Score]],Table2[6M Return vs Nifty Z-Score])</f>
        <v>362</v>
      </c>
      <c r="AU318">
        <f>_xlfn.RANK.AVG(Table2[[#This Row],[Sharpe Ratio Z-Score]],Table2[Sharpe Ratio Z-Score])</f>
        <v>187</v>
      </c>
      <c r="AV318">
        <f>(Table2[[#This Row],[Rank 1Y]]+Table2[[#This Row],[Rank 6M]]+Table2[[#This Row],[Rank Sharpe]])/3</f>
        <v>332.33333333333331</v>
      </c>
    </row>
    <row r="319" spans="1:48" x14ac:dyDescent="0.3">
      <c r="A319" t="s">
        <v>361</v>
      </c>
      <c r="B319" t="s">
        <v>362</v>
      </c>
      <c r="C319" t="s">
        <v>3113</v>
      </c>
      <c r="D319" t="s">
        <v>183</v>
      </c>
      <c r="E319">
        <v>64674.810753899998</v>
      </c>
      <c r="F319">
        <v>220.25</v>
      </c>
      <c r="G319">
        <v>9.0777971576476197</v>
      </c>
      <c r="H319">
        <f>(Table2[[#This Row],[1Y Return vs Nifty]]-AVERAGE(Table2[1Y Return vs Nifty]))/_xlfn.STDEV.P(Table2[1Y Return vs Nifty])</f>
        <v>-0.11865371777086774</v>
      </c>
      <c r="I319">
        <v>4.78623992219537</v>
      </c>
      <c r="J319">
        <f>(Table2[[#This Row],[1M Return vs Nifty]]-AVERAGE(Table2[1M Return vs Nifty]))/_xlfn.STDEV.P(Table2[1M Return vs Nifty])</f>
        <v>0.72551871761224962</v>
      </c>
      <c r="K319">
        <v>-0.92025459296516399</v>
      </c>
      <c r="L319">
        <f>(Table2[[#This Row],[6M Return vs Nifty]]-AVERAGE(Table2[6M Return vs Nifty]))/_xlfn.STDEV.P(Table2[6M Return vs Nifty])</f>
        <v>-0.1115879303845637</v>
      </c>
      <c r="M319">
        <v>-0.45440541036867899</v>
      </c>
      <c r="N319">
        <f>(Table2[[#This Row],[1W Return vs Nifty]]-AVERAGE(Table2[1W Return vs Nifty]))/_xlfn.STDEV.P(Table2[1W Return vs Nifty])</f>
        <v>0.17962557939573903</v>
      </c>
      <c r="O319">
        <v>218.2</v>
      </c>
      <c r="P319">
        <v>224.49482786159999</v>
      </c>
      <c r="Q319">
        <v>215.82617676508499</v>
      </c>
      <c r="R319">
        <v>57.911986254937197</v>
      </c>
      <c r="S319" s="1">
        <f>(Table2[[#This Row],[Close Price]]-Table2[[#This Row],[20D EMA]])/Table2[[#This Row],[20D EMA]]</f>
        <v>9.3950504124656799E-3</v>
      </c>
      <c r="T319" s="1">
        <f>(Table2[[#This Row],[Close Price]]-Table2[[#This Row],[50D EMA]])/Table2[[#This Row],[50D EMA]]</f>
        <v>-1.8908354825069303E-2</v>
      </c>
      <c r="U319" s="1">
        <f>(Table2[[#This Row],[Close Price]]-Table2[[#This Row],[200D EMA]])/Table2[[#This Row],[200D EMA]]</f>
        <v>2.0497157950076162E-2</v>
      </c>
      <c r="V319">
        <v>1.11216504318845</v>
      </c>
      <c r="W319">
        <v>215.75</v>
      </c>
      <c r="X319">
        <v>221.24</v>
      </c>
      <c r="Y319">
        <v>215.75</v>
      </c>
      <c r="Z319">
        <v>221.24</v>
      </c>
      <c r="AA319">
        <v>202</v>
      </c>
      <c r="AB319">
        <v>230.45</v>
      </c>
      <c r="AC319" s="1">
        <f>(Table2[[#This Row],[Close Price]]/Table2[[#This Row],[Day Low]])-1</f>
        <v>2.0857473928157511E-2</v>
      </c>
      <c r="AD319" s="1">
        <f>(Table2[[#This Row],[Day High]]/Table2[[#This Row],[Close Price]])-1</f>
        <v>4.4948921679910381E-3</v>
      </c>
      <c r="AE319" s="1">
        <f>(Table2[[#This Row],[Close Price]]/Table2[[#This Row],[Current Week Low]])-1</f>
        <v>2.0857473928157511E-2</v>
      </c>
      <c r="AF319" s="1">
        <f>(Table2[[#This Row],[Current Week High]]/Table2[[#This Row],[Close Price]])-1</f>
        <v>4.4948921679910381E-3</v>
      </c>
      <c r="AG319" s="1">
        <f>(Table2[[#This Row],[Close Price]]/Table2[[#This Row],[Current Month Low]])-1</f>
        <v>9.0346534653465316E-2</v>
      </c>
      <c r="AH319" s="1">
        <f>(Table2[[#This Row],[Current Month High]]/Table2[[#This Row],[Close Price]])-1</f>
        <v>4.6311010215663861E-2</v>
      </c>
      <c r="AI319">
        <v>20.158910329171299</v>
      </c>
      <c r="AJ319">
        <v>39.796889876229699</v>
      </c>
      <c r="AK319" t="str">
        <f>IF(AND(Table2[[#This Row],[20D EMA]]&gt;Table2[[#This Row],[50D EMA]],Table2[[#This Row],[50D EMA]]&gt;Table2[[#This Row],[200D EMA]]),"Uptrend","Downtrend/NoTrend")</f>
        <v>Downtrend/NoTrend</v>
      </c>
      <c r="AL319">
        <v>-0.02</v>
      </c>
      <c r="AM319" t="s">
        <v>3147</v>
      </c>
      <c r="AN319">
        <v>5.19</v>
      </c>
      <c r="AO319" t="s">
        <v>3148</v>
      </c>
      <c r="AP319">
        <v>6.6009790965619E-2</v>
      </c>
      <c r="AQ319">
        <f>(Table2[[#This Row],[Sharpe Ratio]]-AVERAGE(Table2[Sharpe Ratio]))/_xlfn.STDEV.P(Table2[Sharpe Ratio])</f>
        <v>0.11450083083021566</v>
      </c>
      <c r="AR3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9">
        <f>_xlfn.RANK.AVG(Table2[[#This Row],[1Y Return vs Nifty Z-Score]],Table2[1Y Return vs Nifty Z-Score])</f>
        <v>339</v>
      </c>
      <c r="AT319">
        <f>_xlfn.RANK.AVG(Table2[[#This Row],[6M Return vs Nifty Z-Score]],Table2[6M Return vs Nifty Z-Score])</f>
        <v>345</v>
      </c>
      <c r="AU319">
        <f>_xlfn.RANK.AVG(Table2[[#This Row],[Sharpe Ratio Z-Score]],Table2[Sharpe Ratio Z-Score])</f>
        <v>317</v>
      </c>
      <c r="AV319">
        <f>(Table2[[#This Row],[Rank 1Y]]+Table2[[#This Row],[Rank 6M]]+Table2[[#This Row],[Rank Sharpe]])/3</f>
        <v>333.66666666666669</v>
      </c>
    </row>
    <row r="320" spans="1:48" x14ac:dyDescent="0.3">
      <c r="A320" t="s">
        <v>956</v>
      </c>
      <c r="B320" t="s">
        <v>957</v>
      </c>
      <c r="C320" t="s">
        <v>3113</v>
      </c>
      <c r="D320" t="s">
        <v>800</v>
      </c>
      <c r="E320">
        <v>14794.586783639999</v>
      </c>
      <c r="F320">
        <v>1098.55</v>
      </c>
      <c r="G320">
        <v>-0.224136012774728</v>
      </c>
      <c r="H320">
        <f>(Table2[[#This Row],[1Y Return vs Nifty]]-AVERAGE(Table2[1Y Return vs Nifty]))/_xlfn.STDEV.P(Table2[1Y Return vs Nifty])</f>
        <v>-0.31156144736637004</v>
      </c>
      <c r="I320">
        <v>0.80831424153341902</v>
      </c>
      <c r="J320">
        <f>(Table2[[#This Row],[1M Return vs Nifty]]-AVERAGE(Table2[1M Return vs Nifty]))/_xlfn.STDEV.P(Table2[1M Return vs Nifty])</f>
        <v>0.27503676366995283</v>
      </c>
      <c r="K320">
        <v>-17.146480225381101</v>
      </c>
      <c r="L320">
        <f>(Table2[[#This Row],[6M Return vs Nifty]]-AVERAGE(Table2[6M Return vs Nifty]))/_xlfn.STDEV.P(Table2[6M Return vs Nifty])</f>
        <v>-0.68813391255512213</v>
      </c>
      <c r="M320">
        <v>-0.64601249459524801</v>
      </c>
      <c r="N320">
        <f>(Table2[[#This Row],[1W Return vs Nifty]]-AVERAGE(Table2[1W Return vs Nifty]))/_xlfn.STDEV.P(Table2[1W Return vs Nifty])</f>
        <v>0.133939774319072</v>
      </c>
      <c r="O320">
        <v>1157.8499999999999</v>
      </c>
      <c r="P320">
        <v>1214.7539147319201</v>
      </c>
      <c r="Q320">
        <v>1203.8050754745</v>
      </c>
      <c r="R320">
        <v>36.786620812155199</v>
      </c>
      <c r="S320" s="1">
        <f>(Table2[[#This Row],[Close Price]]-Table2[[#This Row],[20D EMA]])/Table2[[#This Row],[20D EMA]]</f>
        <v>-5.1215615148767074E-2</v>
      </c>
      <c r="T320" s="1">
        <f>(Table2[[#This Row],[Close Price]]-Table2[[#This Row],[50D EMA]])/Table2[[#This Row],[50D EMA]]</f>
        <v>-9.5660457087363884E-2</v>
      </c>
      <c r="U320" s="1">
        <f>(Table2[[#This Row],[Close Price]]-Table2[[#This Row],[200D EMA]])/Table2[[#This Row],[200D EMA]]</f>
        <v>-8.7435314586135932E-2</v>
      </c>
      <c r="V320">
        <v>0.585695135304515</v>
      </c>
      <c r="W320">
        <v>1082.2</v>
      </c>
      <c r="X320">
        <v>1119</v>
      </c>
      <c r="Y320">
        <v>1082.2</v>
      </c>
      <c r="Z320">
        <v>1119</v>
      </c>
      <c r="AA320">
        <v>1080</v>
      </c>
      <c r="AB320">
        <v>1249.9000000000001</v>
      </c>
      <c r="AC320" s="1">
        <f>(Table2[[#This Row],[Close Price]]/Table2[[#This Row],[Day Low]])-1</f>
        <v>1.510811310293847E-2</v>
      </c>
      <c r="AD320" s="1">
        <f>(Table2[[#This Row],[Day High]]/Table2[[#This Row],[Close Price]])-1</f>
        <v>1.8615447635519589E-2</v>
      </c>
      <c r="AE320" s="1">
        <f>(Table2[[#This Row],[Close Price]]/Table2[[#This Row],[Current Week Low]])-1</f>
        <v>1.510811310293847E-2</v>
      </c>
      <c r="AF320" s="1">
        <f>(Table2[[#This Row],[Current Week High]]/Table2[[#This Row],[Close Price]])-1</f>
        <v>1.8615447635519589E-2</v>
      </c>
      <c r="AG320" s="1">
        <f>(Table2[[#This Row],[Close Price]]/Table2[[#This Row],[Current Month Low]])-1</f>
        <v>1.7175925925925872E-2</v>
      </c>
      <c r="AH320" s="1">
        <f>(Table2[[#This Row],[Current Month High]]/Table2[[#This Row],[Close Price]])-1</f>
        <v>0.13777251831960324</v>
      </c>
      <c r="AI320">
        <v>72.677620499749594</v>
      </c>
      <c r="AJ320">
        <v>40.677423485721597</v>
      </c>
      <c r="AK320" t="str">
        <f>IF(AND(Table2[[#This Row],[20D EMA]]&gt;Table2[[#This Row],[50D EMA]],Table2[[#This Row],[50D EMA]]&gt;Table2[[#This Row],[200D EMA]]),"Uptrend","Downtrend/NoTrend")</f>
        <v>Downtrend/NoTrend</v>
      </c>
      <c r="AL320">
        <v>-0.12</v>
      </c>
      <c r="AM320" t="s">
        <v>3147</v>
      </c>
      <c r="AN320">
        <v>-7.66</v>
      </c>
      <c r="AO320" t="s">
        <v>3147</v>
      </c>
      <c r="AP320">
        <v>0.22444933133221201</v>
      </c>
      <c r="AQ320">
        <f>(Table2[[#This Row],[Sharpe Ratio]]-AVERAGE(Table2[Sharpe Ratio]))/_xlfn.STDEV.P(Table2[Sharpe Ratio])</f>
        <v>1.9679029560402226</v>
      </c>
      <c r="AR3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0">
        <f>_xlfn.RANK.AVG(Table2[[#This Row],[1Y Return vs Nifty Z-Score]],Table2[1Y Return vs Nifty Z-Score])</f>
        <v>419</v>
      </c>
      <c r="AT320">
        <f>_xlfn.RANK.AVG(Table2[[#This Row],[6M Return vs Nifty Z-Score]],Table2[6M Return vs Nifty Z-Score])</f>
        <v>566</v>
      </c>
      <c r="AU320">
        <f>_xlfn.RANK.AVG(Table2[[#This Row],[Sharpe Ratio Z-Score]],Table2[Sharpe Ratio Z-Score])</f>
        <v>16</v>
      </c>
      <c r="AV320">
        <f>(Table2[[#This Row],[Rank 1Y]]+Table2[[#This Row],[Rank 6M]]+Table2[[#This Row],[Rank Sharpe]])/3</f>
        <v>333.66666666666669</v>
      </c>
    </row>
    <row r="321" spans="1:48" x14ac:dyDescent="0.3">
      <c r="A321" t="s">
        <v>1251</v>
      </c>
      <c r="B321" t="s">
        <v>1252</v>
      </c>
      <c r="C321" t="s">
        <v>3113</v>
      </c>
      <c r="D321" t="s">
        <v>472</v>
      </c>
      <c r="E321">
        <v>9018.6949980989993</v>
      </c>
      <c r="F321">
        <v>145.88999999999999</v>
      </c>
      <c r="G321">
        <v>18.1550914958578</v>
      </c>
      <c r="H321">
        <f>(Table2[[#This Row],[1Y Return vs Nifty]]-AVERAGE(Table2[1Y Return vs Nifty]))/_xlfn.STDEV.P(Table2[1Y Return vs Nifty])</f>
        <v>6.9595349339418425E-2</v>
      </c>
      <c r="I321">
        <v>-19.4777049033037</v>
      </c>
      <c r="J321">
        <f>(Table2[[#This Row],[1M Return vs Nifty]]-AVERAGE(Table2[1M Return vs Nifty]))/_xlfn.STDEV.P(Table2[1M Return vs Nifty])</f>
        <v>-2.0222624509690617</v>
      </c>
      <c r="K321">
        <v>-23.287349742201499</v>
      </c>
      <c r="L321">
        <f>(Table2[[#This Row],[6M Return vs Nifty]]-AVERAGE(Table2[6M Return vs Nifty]))/_xlfn.STDEV.P(Table2[6M Return vs Nifty])</f>
        <v>-0.90632967336615389</v>
      </c>
      <c r="M321">
        <v>-1.8549572964687799</v>
      </c>
      <c r="N321">
        <f>(Table2[[#This Row],[1W Return vs Nifty]]-AVERAGE(Table2[1W Return vs Nifty]))/_xlfn.STDEV.P(Table2[1W Return vs Nifty])</f>
        <v>-0.15431478990953679</v>
      </c>
      <c r="O321">
        <v>163.16</v>
      </c>
      <c r="P321">
        <v>180.71392375474099</v>
      </c>
      <c r="Q321">
        <v>174.43175112252601</v>
      </c>
      <c r="R321">
        <v>32.021311336480998</v>
      </c>
      <c r="S321" s="1">
        <f>(Table2[[#This Row],[Close Price]]-Table2[[#This Row],[20D EMA]])/Table2[[#This Row],[20D EMA]]</f>
        <v>-0.10584702132875712</v>
      </c>
      <c r="T321" s="1">
        <f>(Table2[[#This Row],[Close Price]]-Table2[[#This Row],[50D EMA]])/Table2[[#This Row],[50D EMA]]</f>
        <v>-0.1927019403441369</v>
      </c>
      <c r="U321" s="1">
        <f>(Table2[[#This Row],[Close Price]]-Table2[[#This Row],[200D EMA]])/Table2[[#This Row],[200D EMA]]</f>
        <v>-0.16362704002482584</v>
      </c>
      <c r="V321">
        <v>1.2164555100821099</v>
      </c>
      <c r="W321">
        <v>140.9</v>
      </c>
      <c r="X321">
        <v>149.19</v>
      </c>
      <c r="Y321">
        <v>140.9</v>
      </c>
      <c r="Z321">
        <v>149.19</v>
      </c>
      <c r="AA321">
        <v>140.6</v>
      </c>
      <c r="AB321">
        <v>171.94</v>
      </c>
      <c r="AC321" s="1">
        <f>(Table2[[#This Row],[Close Price]]/Table2[[#This Row],[Day Low]])-1</f>
        <v>3.5415188076650006E-2</v>
      </c>
      <c r="AD321" s="1">
        <f>(Table2[[#This Row],[Day High]]/Table2[[#This Row],[Close Price]])-1</f>
        <v>2.2619782027555102E-2</v>
      </c>
      <c r="AE321" s="1">
        <f>(Table2[[#This Row],[Close Price]]/Table2[[#This Row],[Current Week Low]])-1</f>
        <v>3.5415188076650006E-2</v>
      </c>
      <c r="AF321" s="1">
        <f>(Table2[[#This Row],[Current Week High]]/Table2[[#This Row],[Close Price]])-1</f>
        <v>2.2619782027555102E-2</v>
      </c>
      <c r="AG321" s="1">
        <f>(Table2[[#This Row],[Close Price]]/Table2[[#This Row],[Current Month Low]])-1</f>
        <v>3.7624466571835047E-2</v>
      </c>
      <c r="AH321" s="1">
        <f>(Table2[[#This Row],[Current Month High]]/Table2[[#This Row],[Close Price]])-1</f>
        <v>0.17855918842963892</v>
      </c>
      <c r="AI321">
        <v>62.176982658167098</v>
      </c>
      <c r="AJ321">
        <v>40.413859480269402</v>
      </c>
      <c r="AK321" t="str">
        <f>IF(AND(Table2[[#This Row],[20D EMA]]&gt;Table2[[#This Row],[50D EMA]],Table2[[#This Row],[50D EMA]]&gt;Table2[[#This Row],[200D EMA]]),"Uptrend","Downtrend/NoTrend")</f>
        <v>Downtrend/NoTrend</v>
      </c>
      <c r="AL321">
        <v>-0.22</v>
      </c>
      <c r="AM321" t="s">
        <v>3147</v>
      </c>
      <c r="AN321">
        <v>-17.38</v>
      </c>
      <c r="AO321" t="s">
        <v>3147</v>
      </c>
      <c r="AP321">
        <v>0.16353325710178099</v>
      </c>
      <c r="AQ321">
        <f>(Table2[[#This Row],[Sharpe Ratio]]-AVERAGE(Table2[Sharpe Ratio]))/_xlfn.STDEV.P(Table2[Sharpe Ratio])</f>
        <v>1.2553158002273368</v>
      </c>
      <c r="AR3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1">
        <f>_xlfn.RANK.AVG(Table2[[#This Row],[1Y Return vs Nifty Z-Score]],Table2[1Y Return vs Nifty Z-Score])</f>
        <v>287</v>
      </c>
      <c r="AT321">
        <f>_xlfn.RANK.AVG(Table2[[#This Row],[6M Return vs Nifty Z-Score]],Table2[6M Return vs Nifty Z-Score])</f>
        <v>642</v>
      </c>
      <c r="AU321">
        <f>_xlfn.RANK.AVG(Table2[[#This Row],[Sharpe Ratio Z-Score]],Table2[Sharpe Ratio Z-Score])</f>
        <v>72</v>
      </c>
      <c r="AV321">
        <f>(Table2[[#This Row],[Rank 1Y]]+Table2[[#This Row],[Rank 6M]]+Table2[[#This Row],[Rank Sharpe]])/3</f>
        <v>333.66666666666669</v>
      </c>
    </row>
    <row r="322" spans="1:48" x14ac:dyDescent="0.3">
      <c r="A322" t="s">
        <v>154</v>
      </c>
      <c r="B322" t="s">
        <v>155</v>
      </c>
      <c r="C322" t="s">
        <v>3101</v>
      </c>
      <c r="D322" t="s">
        <v>21</v>
      </c>
      <c r="E322">
        <v>162529.417864319</v>
      </c>
      <c r="F322">
        <v>1660.8</v>
      </c>
      <c r="G322">
        <v>18.1893666756465</v>
      </c>
      <c r="H322">
        <f>(Table2[[#This Row],[1Y Return vs Nifty]]-AVERAGE(Table2[1Y Return vs Nifty]))/_xlfn.STDEV.P(Table2[1Y Return vs Nifty])</f>
        <v>7.0306163639346969E-2</v>
      </c>
      <c r="I322">
        <v>5.6250025548002602</v>
      </c>
      <c r="J322">
        <f>(Table2[[#This Row],[1M Return vs Nifty]]-AVERAGE(Table2[1M Return vs Nifty]))/_xlfn.STDEV.P(Table2[1M Return vs Nifty])</f>
        <v>0.82050476309481879</v>
      </c>
      <c r="K322">
        <v>25.016123204618399</v>
      </c>
      <c r="L322">
        <f>(Table2[[#This Row],[6M Return vs Nifty]]-AVERAGE(Table2[6M Return vs Nifty]))/_xlfn.STDEV.P(Table2[6M Return vs Nifty])</f>
        <v>0.80997662504606605</v>
      </c>
      <c r="M322">
        <v>3.75976179615613</v>
      </c>
      <c r="N322">
        <f>(Table2[[#This Row],[1W Return vs Nifty]]-AVERAGE(Table2[1W Return vs Nifty]))/_xlfn.STDEV.P(Table2[1W Return vs Nifty])</f>
        <v>1.184429876350215</v>
      </c>
      <c r="O322">
        <v>1671.03</v>
      </c>
      <c r="P322">
        <v>1644.97954959503</v>
      </c>
      <c r="Q322">
        <v>1481.7117104260899</v>
      </c>
      <c r="R322">
        <v>45.900973802162298</v>
      </c>
      <c r="S322" s="1">
        <f>(Table2[[#This Row],[Close Price]]-Table2[[#This Row],[20D EMA]])/Table2[[#This Row],[20D EMA]]</f>
        <v>-6.121972675535459E-3</v>
      </c>
      <c r="T322" s="1">
        <f>(Table2[[#This Row],[Close Price]]-Table2[[#This Row],[50D EMA]])/Table2[[#This Row],[50D EMA]]</f>
        <v>9.6174146413338241E-3</v>
      </c>
      <c r="U322" s="1">
        <f>(Table2[[#This Row],[Close Price]]-Table2[[#This Row],[200D EMA]])/Table2[[#This Row],[200D EMA]]</f>
        <v>0.1208658123667055</v>
      </c>
      <c r="V322">
        <v>0.83827879671545202</v>
      </c>
      <c r="W322">
        <v>1633.25</v>
      </c>
      <c r="X322">
        <v>1688</v>
      </c>
      <c r="Y322">
        <v>1633.25</v>
      </c>
      <c r="Z322">
        <v>1688</v>
      </c>
      <c r="AA322">
        <v>1598.8</v>
      </c>
      <c r="AB322">
        <v>1715.5</v>
      </c>
      <c r="AC322" s="1">
        <f>(Table2[[#This Row],[Close Price]]/Table2[[#This Row],[Day Low]])-1</f>
        <v>1.6868207561610227E-2</v>
      </c>
      <c r="AD322" s="1">
        <f>(Table2[[#This Row],[Day High]]/Table2[[#This Row],[Close Price]])-1</f>
        <v>1.6377649325626242E-2</v>
      </c>
      <c r="AE322" s="1">
        <f>(Table2[[#This Row],[Close Price]]/Table2[[#This Row],[Current Week Low]])-1</f>
        <v>1.6868207561610227E-2</v>
      </c>
      <c r="AF322" s="1">
        <f>(Table2[[#This Row],[Current Week High]]/Table2[[#This Row],[Close Price]])-1</f>
        <v>1.6377649325626242E-2</v>
      </c>
      <c r="AG322" s="1">
        <f>(Table2[[#This Row],[Close Price]]/Table2[[#This Row],[Current Month Low]])-1</f>
        <v>3.8779084313234957E-2</v>
      </c>
      <c r="AH322" s="1">
        <f>(Table2[[#This Row],[Current Month High]]/Table2[[#This Row],[Close Price]])-1</f>
        <v>3.2935934489402685E-2</v>
      </c>
      <c r="AI322">
        <v>6.0844171483622302</v>
      </c>
      <c r="AJ322">
        <v>42.809235134786498</v>
      </c>
      <c r="AK322" t="str">
        <f>IF(AND(Table2[[#This Row],[20D EMA]]&gt;Table2[[#This Row],[50D EMA]],Table2[[#This Row],[50D EMA]]&gt;Table2[[#This Row],[200D EMA]]),"Uptrend","Downtrend/NoTrend")</f>
        <v>Uptrend</v>
      </c>
      <c r="AL322">
        <v>0.04</v>
      </c>
      <c r="AM322" t="s">
        <v>3148</v>
      </c>
      <c r="AN322">
        <v>-1.43</v>
      </c>
      <c r="AO322" t="s">
        <v>3147</v>
      </c>
      <c r="AP322">
        <v>-1.7377938995349999E-2</v>
      </c>
      <c r="AQ322">
        <f>(Table2[[#This Row],[Sharpe Ratio]]-AVERAGE(Table2[Sharpe Ratio]))/_xlfn.STDEV.P(Table2[Sharpe Ratio])</f>
        <v>-0.86095640395159623</v>
      </c>
      <c r="AR3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2.0242610241788506</v>
      </c>
      <c r="AS322">
        <f>_xlfn.RANK.AVG(Table2[[#This Row],[1Y Return vs Nifty Z-Score]],Table2[1Y Return vs Nifty Z-Score])</f>
        <v>286</v>
      </c>
      <c r="AT322">
        <f>_xlfn.RANK.AVG(Table2[[#This Row],[6M Return vs Nifty Z-Score]],Table2[6M Return vs Nifty Z-Score])</f>
        <v>118</v>
      </c>
      <c r="AU322">
        <f>_xlfn.RANK.AVG(Table2[[#This Row],[Sharpe Ratio Z-Score]],Table2[Sharpe Ratio Z-Score])</f>
        <v>598</v>
      </c>
      <c r="AV322">
        <f>(Table2[[#This Row],[Rank 1Y]]+Table2[[#This Row],[Rank 6M]]+Table2[[#This Row],[Rank Sharpe]])/3</f>
        <v>334</v>
      </c>
    </row>
    <row r="323" spans="1:48" x14ac:dyDescent="0.3">
      <c r="A323" t="s">
        <v>556</v>
      </c>
      <c r="B323" t="s">
        <v>557</v>
      </c>
      <c r="C323" t="s">
        <v>3106</v>
      </c>
      <c r="D323" t="s">
        <v>166</v>
      </c>
      <c r="E323">
        <v>33809.979224875002</v>
      </c>
      <c r="F323">
        <v>842.75</v>
      </c>
      <c r="G323">
        <v>-0.201610775824004</v>
      </c>
      <c r="H323">
        <f>(Table2[[#This Row],[1Y Return vs Nifty]]-AVERAGE(Table2[1Y Return vs Nifty]))/_xlfn.STDEV.P(Table2[1Y Return vs Nifty])</f>
        <v>-0.311094308736243</v>
      </c>
      <c r="I323">
        <v>4.0855846489510199</v>
      </c>
      <c r="J323">
        <f>(Table2[[#This Row],[1M Return vs Nifty]]-AVERAGE(Table2[1M Return vs Nifty]))/_xlfn.STDEV.P(Table2[1M Return vs Nifty])</f>
        <v>0.64617270115309711</v>
      </c>
      <c r="K323">
        <v>20.522198938945099</v>
      </c>
      <c r="L323">
        <f>(Table2[[#This Row],[6M Return vs Nifty]]-AVERAGE(Table2[6M Return vs Nifty]))/_xlfn.STDEV.P(Table2[6M Return vs Nifty])</f>
        <v>0.65029968980262653</v>
      </c>
      <c r="M323">
        <v>-1.3922498733367801</v>
      </c>
      <c r="N323">
        <f>(Table2[[#This Row],[1W Return vs Nifty]]-AVERAGE(Table2[1W Return vs Nifty]))/_xlfn.STDEV.P(Table2[1W Return vs Nifty])</f>
        <v>-4.3989218044255061E-2</v>
      </c>
      <c r="O323">
        <v>873.46</v>
      </c>
      <c r="P323">
        <v>867.92599135646196</v>
      </c>
      <c r="Q323">
        <v>798.31510191762197</v>
      </c>
      <c r="R323">
        <v>30.867225257913901</v>
      </c>
      <c r="S323" s="1">
        <f>(Table2[[#This Row],[Close Price]]-Table2[[#This Row],[20D EMA]])/Table2[[#This Row],[20D EMA]]</f>
        <v>-3.5159022737160296E-2</v>
      </c>
      <c r="T323" s="1">
        <f>(Table2[[#This Row],[Close Price]]-Table2[[#This Row],[50D EMA]])/Table2[[#This Row],[50D EMA]]</f>
        <v>-2.9007071578896922E-2</v>
      </c>
      <c r="U323" s="1">
        <f>(Table2[[#This Row],[Close Price]]-Table2[[#This Row],[200D EMA]])/Table2[[#This Row],[200D EMA]]</f>
        <v>5.5660851179742878E-2</v>
      </c>
      <c r="V323">
        <v>0.75205560079002398</v>
      </c>
      <c r="W323">
        <v>835.15</v>
      </c>
      <c r="X323">
        <v>864</v>
      </c>
      <c r="Y323">
        <v>835.15</v>
      </c>
      <c r="Z323">
        <v>864</v>
      </c>
      <c r="AA323">
        <v>835.15</v>
      </c>
      <c r="AB323">
        <v>920</v>
      </c>
      <c r="AC323" s="1">
        <f>(Table2[[#This Row],[Close Price]]/Table2[[#This Row],[Day Low]])-1</f>
        <v>9.1001616476082958E-3</v>
      </c>
      <c r="AD323" s="1">
        <f>(Table2[[#This Row],[Day High]]/Table2[[#This Row],[Close Price]])-1</f>
        <v>2.5215069712251514E-2</v>
      </c>
      <c r="AE323" s="1">
        <f>(Table2[[#This Row],[Close Price]]/Table2[[#This Row],[Current Week Low]])-1</f>
        <v>9.1001616476082958E-3</v>
      </c>
      <c r="AF323" s="1">
        <f>(Table2[[#This Row],[Current Week High]]/Table2[[#This Row],[Close Price]])-1</f>
        <v>2.5215069712251514E-2</v>
      </c>
      <c r="AG323" s="1">
        <f>(Table2[[#This Row],[Close Price]]/Table2[[#This Row],[Current Month Low]])-1</f>
        <v>9.1001616476082958E-3</v>
      </c>
      <c r="AH323" s="1">
        <f>(Table2[[#This Row],[Current Month High]]/Table2[[#This Row],[Close Price]])-1</f>
        <v>9.1664194601008608E-2</v>
      </c>
      <c r="AI323">
        <v>12.1625630376742</v>
      </c>
      <c r="AJ323">
        <v>38.690035382210098</v>
      </c>
      <c r="AK323" t="str">
        <f>IF(AND(Table2[[#This Row],[20D EMA]]&gt;Table2[[#This Row],[50D EMA]],Table2[[#This Row],[50D EMA]]&gt;Table2[[#This Row],[200D EMA]]),"Uptrend","Downtrend/NoTrend")</f>
        <v>Uptrend</v>
      </c>
      <c r="AL323">
        <v>0.05</v>
      </c>
      <c r="AM323" t="s">
        <v>3148</v>
      </c>
      <c r="AN323">
        <v>-2.2200000000000002</v>
      </c>
      <c r="AO323" t="s">
        <v>3147</v>
      </c>
      <c r="AP323">
        <v>2.4798293360804999E-2</v>
      </c>
      <c r="AQ323">
        <f>(Table2[[#This Row],[Sharpe Ratio]]-AVERAGE(Table2[Sharpe Ratio]))/_xlfn.STDEV.P(Table2[Sharpe Ratio])</f>
        <v>-0.36758512490482392</v>
      </c>
      <c r="AR3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0.57380373927040174</v>
      </c>
      <c r="AS323">
        <f>_xlfn.RANK.AVG(Table2[[#This Row],[1Y Return vs Nifty Z-Score]],Table2[1Y Return vs Nifty Z-Score])</f>
        <v>418</v>
      </c>
      <c r="AT323">
        <f>_xlfn.RANK.AVG(Table2[[#This Row],[6M Return vs Nifty Z-Score]],Table2[6M Return vs Nifty Z-Score])</f>
        <v>148</v>
      </c>
      <c r="AU323">
        <f>_xlfn.RANK.AVG(Table2[[#This Row],[Sharpe Ratio Z-Score]],Table2[Sharpe Ratio Z-Score])</f>
        <v>437</v>
      </c>
      <c r="AV323">
        <f>(Table2[[#This Row],[Rank 1Y]]+Table2[[#This Row],[Rank 6M]]+Table2[[#This Row],[Rank Sharpe]])/3</f>
        <v>334.33333333333331</v>
      </c>
    </row>
    <row r="324" spans="1:48" x14ac:dyDescent="0.3">
      <c r="A324" t="s">
        <v>190</v>
      </c>
      <c r="B324" t="s">
        <v>191</v>
      </c>
      <c r="C324" t="s">
        <v>3102</v>
      </c>
      <c r="D324" t="s">
        <v>34</v>
      </c>
      <c r="E324">
        <v>124836.68300106</v>
      </c>
      <c r="F324">
        <v>241.4</v>
      </c>
      <c r="G324">
        <v>3.3227295718355601</v>
      </c>
      <c r="H324">
        <f>(Table2[[#This Row],[1Y Return vs Nifty]]-AVERAGE(Table2[1Y Return vs Nifty]))/_xlfn.STDEV.P(Table2[1Y Return vs Nifty])</f>
        <v>-0.23800493233106279</v>
      </c>
      <c r="I324">
        <v>6.0663950202665404</v>
      </c>
      <c r="J324">
        <f>(Table2[[#This Row],[1M Return vs Nifty]]-AVERAGE(Table2[1M Return vs Nifty]))/_xlfn.STDEV.P(Table2[1M Return vs Nifty])</f>
        <v>0.87049044816311538</v>
      </c>
      <c r="K324">
        <v>-12.229846235890101</v>
      </c>
      <c r="L324">
        <f>(Table2[[#This Row],[6M Return vs Nifty]]-AVERAGE(Table2[6M Return vs Nifty]))/_xlfn.STDEV.P(Table2[6M Return vs Nifty])</f>
        <v>-0.51343736656470473</v>
      </c>
      <c r="M324">
        <v>-2.7240306954778299</v>
      </c>
      <c r="N324">
        <f>(Table2[[#This Row],[1W Return vs Nifty]]-AVERAGE(Table2[1W Return vs Nifty]))/_xlfn.STDEV.P(Table2[1W Return vs Nifty])</f>
        <v>-0.36153216950023537</v>
      </c>
      <c r="O324">
        <v>249.48</v>
      </c>
      <c r="P324">
        <v>248.42123010553999</v>
      </c>
      <c r="Q324">
        <v>246.448581443438</v>
      </c>
      <c r="R324">
        <v>32.693213673577901</v>
      </c>
      <c r="S324" s="1">
        <f>(Table2[[#This Row],[Close Price]]-Table2[[#This Row],[20D EMA]])/Table2[[#This Row],[20D EMA]]</f>
        <v>-3.2387365720698995E-2</v>
      </c>
      <c r="T324" s="1">
        <f>(Table2[[#This Row],[Close Price]]-Table2[[#This Row],[50D EMA]])/Table2[[#This Row],[50D EMA]]</f>
        <v>-2.8263406080700371E-2</v>
      </c>
      <c r="U324" s="1">
        <f>(Table2[[#This Row],[Close Price]]-Table2[[#This Row],[200D EMA]])/Table2[[#This Row],[200D EMA]]</f>
        <v>-2.0485333751440918E-2</v>
      </c>
      <c r="V324">
        <v>1.0027270183422099</v>
      </c>
      <c r="W324">
        <v>236.15</v>
      </c>
      <c r="X324">
        <v>243.85</v>
      </c>
      <c r="Y324">
        <v>236.15</v>
      </c>
      <c r="Z324">
        <v>243.85</v>
      </c>
      <c r="AA324">
        <v>236.15</v>
      </c>
      <c r="AB324">
        <v>266.39999999999998</v>
      </c>
      <c r="AC324" s="1">
        <f>(Table2[[#This Row],[Close Price]]/Table2[[#This Row],[Day Low]])-1</f>
        <v>2.2231632437010429E-2</v>
      </c>
      <c r="AD324" s="1">
        <f>(Table2[[#This Row],[Day High]]/Table2[[#This Row],[Close Price]])-1</f>
        <v>1.0149130074565083E-2</v>
      </c>
      <c r="AE324" s="1">
        <f>(Table2[[#This Row],[Close Price]]/Table2[[#This Row],[Current Week Low]])-1</f>
        <v>2.2231632437010429E-2</v>
      </c>
      <c r="AF324" s="1">
        <f>(Table2[[#This Row],[Current Week High]]/Table2[[#This Row],[Close Price]])-1</f>
        <v>1.0149130074565083E-2</v>
      </c>
      <c r="AG324" s="1">
        <f>(Table2[[#This Row],[Close Price]]/Table2[[#This Row],[Current Month Low]])-1</f>
        <v>2.2231632437010429E-2</v>
      </c>
      <c r="AH324" s="1">
        <f>(Table2[[#This Row],[Current Month High]]/Table2[[#This Row],[Close Price]])-1</f>
        <v>0.10356255178127571</v>
      </c>
      <c r="AI324">
        <v>24.150787075393499</v>
      </c>
      <c r="AJ324">
        <v>25.239948119325501</v>
      </c>
      <c r="AK324" t="str">
        <f>IF(AND(Table2[[#This Row],[20D EMA]]&gt;Table2[[#This Row],[50D EMA]],Table2[[#This Row],[50D EMA]]&gt;Table2[[#This Row],[200D EMA]]),"Uptrend","Downtrend/NoTrend")</f>
        <v>Uptrend</v>
      </c>
      <c r="AL324">
        <v>-0.02</v>
      </c>
      <c r="AM324" t="s">
        <v>3147</v>
      </c>
      <c r="AN324">
        <v>-4.01</v>
      </c>
      <c r="AO324" t="s">
        <v>3147</v>
      </c>
      <c r="AP324">
        <v>0.13381933959506701</v>
      </c>
      <c r="AQ324">
        <f>(Table2[[#This Row],[Sharpe Ratio]]-AVERAGE(Table2[Sharpe Ratio]))/_xlfn.STDEV.P(Table2[Sharpe Ratio])</f>
        <v>0.9077268225779771</v>
      </c>
      <c r="AR3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0.66524280234508959</v>
      </c>
      <c r="AS324">
        <f>_xlfn.RANK.AVG(Table2[[#This Row],[1Y Return vs Nifty Z-Score]],Table2[1Y Return vs Nifty Z-Score])</f>
        <v>395</v>
      </c>
      <c r="AT324">
        <f>_xlfn.RANK.AVG(Table2[[#This Row],[6M Return vs Nifty Z-Score]],Table2[6M Return vs Nifty Z-Score])</f>
        <v>486</v>
      </c>
      <c r="AU324">
        <f>_xlfn.RANK.AVG(Table2[[#This Row],[Sharpe Ratio Z-Score]],Table2[Sharpe Ratio Z-Score])</f>
        <v>132</v>
      </c>
      <c r="AV324">
        <f>(Table2[[#This Row],[Rank 1Y]]+Table2[[#This Row],[Rank 6M]]+Table2[[#This Row],[Rank Sharpe]])/3</f>
        <v>337.66666666666669</v>
      </c>
    </row>
    <row r="325" spans="1:48" x14ac:dyDescent="0.3">
      <c r="A325" t="s">
        <v>1558</v>
      </c>
      <c r="B325" t="s">
        <v>1559</v>
      </c>
      <c r="C325" t="s">
        <v>3113</v>
      </c>
      <c r="D325" t="s">
        <v>114</v>
      </c>
      <c r="E325">
        <v>6028.8672243599904</v>
      </c>
      <c r="F325">
        <v>554.70000000000005</v>
      </c>
      <c r="G325">
        <v>4.0046875688676797</v>
      </c>
      <c r="H325">
        <f>(Table2[[#This Row],[1Y Return vs Nifty]]-AVERAGE(Table2[1Y Return vs Nifty]))/_xlfn.STDEV.P(Table2[1Y Return vs Nifty])</f>
        <v>-0.22386217657516555</v>
      </c>
      <c r="I325">
        <v>-1.1673445651634899</v>
      </c>
      <c r="J325">
        <f>(Table2[[#This Row],[1M Return vs Nifty]]-AVERAGE(Table2[1M Return vs Nifty]))/_xlfn.STDEV.P(Table2[1M Return vs Nifty])</f>
        <v>5.1302407874741218E-2</v>
      </c>
      <c r="K325">
        <v>1.86635542748979</v>
      </c>
      <c r="L325">
        <f>(Table2[[#This Row],[6M Return vs Nifty]]-AVERAGE(Table2[6M Return vs Nifty]))/_xlfn.STDEV.P(Table2[6M Return vs Nifty])</f>
        <v>-1.2574835930859122E-2</v>
      </c>
      <c r="M325">
        <v>-7.53097655383052</v>
      </c>
      <c r="N325">
        <f>(Table2[[#This Row],[1W Return vs Nifty]]-AVERAGE(Table2[1W Return vs Nifty]))/_xlfn.STDEV.P(Table2[1W Return vs Nifty])</f>
        <v>-1.5076755513342399</v>
      </c>
      <c r="O325">
        <v>654.92999999999995</v>
      </c>
      <c r="P325">
        <v>662.00432180677603</v>
      </c>
      <c r="Q325">
        <v>623.76505208737103</v>
      </c>
      <c r="R325">
        <v>16.589406165367102</v>
      </c>
      <c r="S325" s="1">
        <f>(Table2[[#This Row],[Close Price]]-Table2[[#This Row],[20D EMA]])/Table2[[#This Row],[20D EMA]]</f>
        <v>-0.15303925610370561</v>
      </c>
      <c r="T325" s="1">
        <f>(Table2[[#This Row],[Close Price]]-Table2[[#This Row],[50D EMA]])/Table2[[#This Row],[50D EMA]]</f>
        <v>-0.16209006236381593</v>
      </c>
      <c r="U325" s="1">
        <f>(Table2[[#This Row],[Close Price]]-Table2[[#This Row],[200D EMA]])/Table2[[#This Row],[200D EMA]]</f>
        <v>-0.11072286248845024</v>
      </c>
      <c r="V325">
        <v>1.12886729623406</v>
      </c>
      <c r="W325">
        <v>550.75</v>
      </c>
      <c r="X325">
        <v>597.95000000000005</v>
      </c>
      <c r="Y325">
        <v>550.75</v>
      </c>
      <c r="Z325">
        <v>597.95000000000005</v>
      </c>
      <c r="AA325">
        <v>550.75</v>
      </c>
      <c r="AB325">
        <v>719.85</v>
      </c>
      <c r="AC325" s="1">
        <f>(Table2[[#This Row],[Close Price]]/Table2[[#This Row],[Day Low]])-1</f>
        <v>7.1720381298230329E-3</v>
      </c>
      <c r="AD325" s="1">
        <f>(Table2[[#This Row],[Day High]]/Table2[[#This Row],[Close Price]])-1</f>
        <v>7.7970073913827376E-2</v>
      </c>
      <c r="AE325" s="1">
        <f>(Table2[[#This Row],[Close Price]]/Table2[[#This Row],[Current Week Low]])-1</f>
        <v>7.1720381298230329E-3</v>
      </c>
      <c r="AF325" s="1">
        <f>(Table2[[#This Row],[Current Week High]]/Table2[[#This Row],[Close Price]])-1</f>
        <v>7.7970073913827376E-2</v>
      </c>
      <c r="AG325" s="1">
        <f>(Table2[[#This Row],[Close Price]]/Table2[[#This Row],[Current Month Low]])-1</f>
        <v>7.1720381298230329E-3</v>
      </c>
      <c r="AH325" s="1">
        <f>(Table2[[#This Row],[Current Month High]]/Table2[[#This Row],[Close Price]])-1</f>
        <v>0.297728501892915</v>
      </c>
      <c r="AI325">
        <v>51.730665224445602</v>
      </c>
      <c r="AJ325">
        <v>18.639717677253699</v>
      </c>
      <c r="AK325" t="str">
        <f>IF(AND(Table2[[#This Row],[20D EMA]]&gt;Table2[[#This Row],[50D EMA]],Table2[[#This Row],[50D EMA]]&gt;Table2[[#This Row],[200D EMA]]),"Uptrend","Downtrend/NoTrend")</f>
        <v>Downtrend/NoTrend</v>
      </c>
      <c r="AL325">
        <v>0</v>
      </c>
      <c r="AM325">
        <v>0</v>
      </c>
      <c r="AN325">
        <v>-15.8</v>
      </c>
      <c r="AO325" t="s">
        <v>3147</v>
      </c>
      <c r="AP325">
        <v>6.9473828301923002E-2</v>
      </c>
      <c r="AQ325">
        <f>(Table2[[#This Row],[Sharpe Ratio]]-AVERAGE(Table2[Sharpe Ratio]))/_xlfn.STDEV.P(Table2[Sharpe Ratio])</f>
        <v>0.15502262321901988</v>
      </c>
      <c r="AR3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5">
        <f>_xlfn.RANK.AVG(Table2[[#This Row],[1Y Return vs Nifty Z-Score]],Table2[1Y Return vs Nifty Z-Score])</f>
        <v>391</v>
      </c>
      <c r="AT325">
        <f>_xlfn.RANK.AVG(Table2[[#This Row],[6M Return vs Nifty Z-Score]],Table2[6M Return vs Nifty Z-Score])</f>
        <v>316</v>
      </c>
      <c r="AU325">
        <f>_xlfn.RANK.AVG(Table2[[#This Row],[Sharpe Ratio Z-Score]],Table2[Sharpe Ratio Z-Score])</f>
        <v>306</v>
      </c>
      <c r="AV325">
        <f>(Table2[[#This Row],[Rank 1Y]]+Table2[[#This Row],[Rank 6M]]+Table2[[#This Row],[Rank Sharpe]])/3</f>
        <v>337.66666666666669</v>
      </c>
    </row>
    <row r="326" spans="1:48" x14ac:dyDescent="0.3">
      <c r="A326" t="s">
        <v>1186</v>
      </c>
      <c r="B326" t="s">
        <v>1187</v>
      </c>
      <c r="C326" t="s">
        <v>3112</v>
      </c>
      <c r="D326" t="s">
        <v>460</v>
      </c>
      <c r="E326">
        <v>9738.4599020699898</v>
      </c>
      <c r="F326">
        <v>209.07</v>
      </c>
      <c r="G326">
        <v>38.628573234876299</v>
      </c>
      <c r="H326">
        <f>(Table2[[#This Row],[1Y Return vs Nifty]]-AVERAGE(Table2[1Y Return vs Nifty]))/_xlfn.STDEV.P(Table2[1Y Return vs Nifty])</f>
        <v>0.49418374476536742</v>
      </c>
      <c r="I326">
        <v>-7.3159001413431497</v>
      </c>
      <c r="J326">
        <f>(Table2[[#This Row],[1M Return vs Nifty]]-AVERAGE(Table2[1M Return vs Nifty]))/_xlfn.STDEV.P(Table2[1M Return vs Nifty])</f>
        <v>-0.64499348909116294</v>
      </c>
      <c r="K326">
        <v>-14.145412375747201</v>
      </c>
      <c r="L326">
        <f>(Table2[[#This Row],[6M Return vs Nifty]]-AVERAGE(Table2[6M Return vs Nifty]))/_xlfn.STDEV.P(Table2[6M Return vs Nifty])</f>
        <v>-0.58150075891087305</v>
      </c>
      <c r="M326">
        <v>-5.5042381636981803</v>
      </c>
      <c r="N326">
        <f>(Table2[[#This Row],[1W Return vs Nifty]]-AVERAGE(Table2[1W Return vs Nifty]))/_xlfn.STDEV.P(Table2[1W Return vs Nifty])</f>
        <v>-1.0244305011486445</v>
      </c>
      <c r="O326">
        <v>219.58</v>
      </c>
      <c r="P326">
        <v>233.238338322689</v>
      </c>
      <c r="Q326">
        <v>230.716095159254</v>
      </c>
      <c r="R326">
        <v>39.732923978942303</v>
      </c>
      <c r="S326" s="1">
        <f>(Table2[[#This Row],[Close Price]]-Table2[[#This Row],[20D EMA]])/Table2[[#This Row],[20D EMA]]</f>
        <v>-4.7864104198925304E-2</v>
      </c>
      <c r="T326" s="1">
        <f>(Table2[[#This Row],[Close Price]]-Table2[[#This Row],[50D EMA]])/Table2[[#This Row],[50D EMA]]</f>
        <v>-0.10362077905585027</v>
      </c>
      <c r="U326" s="1">
        <f>(Table2[[#This Row],[Close Price]]-Table2[[#This Row],[200D EMA]])/Table2[[#This Row],[200D EMA]]</f>
        <v>-9.3821348459944151E-2</v>
      </c>
      <c r="V326">
        <v>2.2941719847348501</v>
      </c>
      <c r="W326">
        <v>203.65</v>
      </c>
      <c r="X326">
        <v>211.6</v>
      </c>
      <c r="Y326">
        <v>203.65</v>
      </c>
      <c r="Z326">
        <v>211.6</v>
      </c>
      <c r="AA326">
        <v>203.65</v>
      </c>
      <c r="AB326">
        <v>243.65</v>
      </c>
      <c r="AC326" s="1">
        <f>(Table2[[#This Row],[Close Price]]/Table2[[#This Row],[Day Low]])-1</f>
        <v>2.6614289221703835E-2</v>
      </c>
      <c r="AD326" s="1">
        <f>(Table2[[#This Row],[Day High]]/Table2[[#This Row],[Close Price]])-1</f>
        <v>1.2101210121012063E-2</v>
      </c>
      <c r="AE326" s="1">
        <f>(Table2[[#This Row],[Close Price]]/Table2[[#This Row],[Current Week Low]])-1</f>
        <v>2.6614289221703835E-2</v>
      </c>
      <c r="AF326" s="1">
        <f>(Table2[[#This Row],[Current Week High]]/Table2[[#This Row],[Close Price]])-1</f>
        <v>1.2101210121012063E-2</v>
      </c>
      <c r="AG326" s="1">
        <f>(Table2[[#This Row],[Close Price]]/Table2[[#This Row],[Current Month Low]])-1</f>
        <v>2.6614289221703835E-2</v>
      </c>
      <c r="AH326" s="1">
        <f>(Table2[[#This Row],[Current Month High]]/Table2[[#This Row],[Close Price]])-1</f>
        <v>0.1653991486105133</v>
      </c>
      <c r="AI326">
        <v>83.766202707227194</v>
      </c>
      <c r="AJ326">
        <v>58.747152619589897</v>
      </c>
      <c r="AK326" t="str">
        <f>IF(AND(Table2[[#This Row],[20D EMA]]&gt;Table2[[#This Row],[50D EMA]],Table2[[#This Row],[50D EMA]]&gt;Table2[[#This Row],[200D EMA]]),"Uptrend","Downtrend/NoTrend")</f>
        <v>Downtrend/NoTrend</v>
      </c>
      <c r="AL326">
        <v>-0.13</v>
      </c>
      <c r="AM326" t="s">
        <v>3147</v>
      </c>
      <c r="AN326">
        <v>-3.79</v>
      </c>
      <c r="AO326" t="s">
        <v>3147</v>
      </c>
      <c r="AP326">
        <v>6.2173176245664999E-2</v>
      </c>
      <c r="AQ326">
        <f>(Table2[[#This Row],[Sharpe Ratio]]-AVERAGE(Table2[Sharpe Ratio]))/_xlfn.STDEV.P(Table2[Sharpe Ratio])</f>
        <v>6.962068374621129E-2</v>
      </c>
      <c r="AR3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6">
        <f>_xlfn.RANK.AVG(Table2[[#This Row],[1Y Return vs Nifty Z-Score]],Table2[1Y Return vs Nifty Z-Score])</f>
        <v>168</v>
      </c>
      <c r="AT326">
        <f>_xlfn.RANK.AVG(Table2[[#This Row],[6M Return vs Nifty Z-Score]],Table2[6M Return vs Nifty Z-Score])</f>
        <v>516</v>
      </c>
      <c r="AU326">
        <f>_xlfn.RANK.AVG(Table2[[#This Row],[Sharpe Ratio Z-Score]],Table2[Sharpe Ratio Z-Score])</f>
        <v>333</v>
      </c>
      <c r="AV326">
        <f>(Table2[[#This Row],[Rank 1Y]]+Table2[[#This Row],[Rank 6M]]+Table2[[#This Row],[Rank Sharpe]])/3</f>
        <v>339</v>
      </c>
    </row>
    <row r="327" spans="1:48" x14ac:dyDescent="0.3">
      <c r="A327" t="s">
        <v>147</v>
      </c>
      <c r="B327" t="s">
        <v>148</v>
      </c>
      <c r="C327" t="s">
        <v>3109</v>
      </c>
      <c r="D327" t="s">
        <v>149</v>
      </c>
      <c r="E327">
        <v>174705.083487</v>
      </c>
      <c r="F327">
        <v>447.5</v>
      </c>
      <c r="G327">
        <v>62.059610950366803</v>
      </c>
      <c r="H327">
        <f>(Table2[[#This Row],[1Y Return vs Nifty]]-AVERAGE(Table2[1Y Return vs Nifty]))/_xlfn.STDEV.P(Table2[1Y Return vs Nifty])</f>
        <v>0.98010728398561642</v>
      </c>
      <c r="I327">
        <v>-2.3393549138340801</v>
      </c>
      <c r="J327">
        <f>(Table2[[#This Row],[1M Return vs Nifty]]-AVERAGE(Table2[1M Return vs Nifty]))/_xlfn.STDEV.P(Table2[1M Return vs Nifty])</f>
        <v>-8.1422422676105763E-2</v>
      </c>
      <c r="K327">
        <v>-9.7248309720436499</v>
      </c>
      <c r="L327">
        <f>(Table2[[#This Row],[6M Return vs Nifty]]-AVERAGE(Table2[6M Return vs Nifty]))/_xlfn.STDEV.P(Table2[6M Return vs Nifty])</f>
        <v>-0.42442982295201592</v>
      </c>
      <c r="M327">
        <v>-2.5336917570799802</v>
      </c>
      <c r="N327">
        <f>(Table2[[#This Row],[1W Return vs Nifty]]-AVERAGE(Table2[1W Return vs Nifty]))/_xlfn.STDEV.P(Table2[1W Return vs Nifty])</f>
        <v>-0.31614873457534809</v>
      </c>
      <c r="O327">
        <v>459.05</v>
      </c>
      <c r="P327">
        <v>463.98577112952398</v>
      </c>
      <c r="Q327">
        <v>413.05292224882402</v>
      </c>
      <c r="R327">
        <v>42.671396239207603</v>
      </c>
      <c r="S327" s="1">
        <f>(Table2[[#This Row],[Close Price]]-Table2[[#This Row],[20D EMA]])/Table2[[#This Row],[20D EMA]]</f>
        <v>-2.516065788040521E-2</v>
      </c>
      <c r="T327" s="1">
        <f>(Table2[[#This Row],[Close Price]]-Table2[[#This Row],[50D EMA]])/Table2[[#This Row],[50D EMA]]</f>
        <v>-3.5530768733254746E-2</v>
      </c>
      <c r="U327" s="1">
        <f>(Table2[[#This Row],[Close Price]]-Table2[[#This Row],[200D EMA]])/Table2[[#This Row],[200D EMA]]</f>
        <v>8.3396281434428357E-2</v>
      </c>
      <c r="V327">
        <v>0.75981481479448099</v>
      </c>
      <c r="W327">
        <v>439.05</v>
      </c>
      <c r="X327">
        <v>459.4</v>
      </c>
      <c r="Y327">
        <v>439.05</v>
      </c>
      <c r="Z327">
        <v>459.4</v>
      </c>
      <c r="AA327">
        <v>430.25</v>
      </c>
      <c r="AB327">
        <v>476.45</v>
      </c>
      <c r="AC327" s="1">
        <f>(Table2[[#This Row],[Close Price]]/Table2[[#This Row],[Day Low]])-1</f>
        <v>1.9246099533082761E-2</v>
      </c>
      <c r="AD327" s="1">
        <f>(Table2[[#This Row],[Day High]]/Table2[[#This Row],[Close Price]])-1</f>
        <v>2.659217877094977E-2</v>
      </c>
      <c r="AE327" s="1">
        <f>(Table2[[#This Row],[Close Price]]/Table2[[#This Row],[Current Week Low]])-1</f>
        <v>1.9246099533082761E-2</v>
      </c>
      <c r="AF327" s="1">
        <f>(Table2[[#This Row],[Current Week High]]/Table2[[#This Row],[Close Price]])-1</f>
        <v>2.659217877094977E-2</v>
      </c>
      <c r="AG327" s="1">
        <f>(Table2[[#This Row],[Close Price]]/Table2[[#This Row],[Current Month Low]])-1</f>
        <v>4.0092969203951112E-2</v>
      </c>
      <c r="AH327" s="1">
        <f>(Table2[[#This Row],[Current Month High]]/Table2[[#This Row],[Close Price]])-1</f>
        <v>6.4692737430167568E-2</v>
      </c>
      <c r="AI327">
        <v>17.016759776536301</v>
      </c>
      <c r="AJ327">
        <v>93.932827735644594</v>
      </c>
      <c r="AK327" t="str">
        <f>IF(AND(Table2[[#This Row],[20D EMA]]&gt;Table2[[#This Row],[50D EMA]],Table2[[#This Row],[50D EMA]]&gt;Table2[[#This Row],[200D EMA]]),"Uptrend","Downtrend/NoTrend")</f>
        <v>Downtrend/NoTrend</v>
      </c>
      <c r="AL327">
        <v>0.01</v>
      </c>
      <c r="AM327" t="s">
        <v>3148</v>
      </c>
      <c r="AN327">
        <v>-4.4800000000000004</v>
      </c>
      <c r="AO327" t="s">
        <v>3147</v>
      </c>
      <c r="AP327">
        <v>1.4508691935015E-2</v>
      </c>
      <c r="AQ327">
        <f>(Table2[[#This Row],[Sharpe Ratio]]-AVERAGE(Table2[Sharpe Ratio]))/_xlfn.STDEV.P(Table2[Sharpe Ratio])</f>
        <v>-0.48795134855075017</v>
      </c>
      <c r="AR3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7">
        <f>_xlfn.RANK.AVG(Table2[[#This Row],[1Y Return vs Nifty Z-Score]],Table2[1Y Return vs Nifty Z-Score])</f>
        <v>94</v>
      </c>
      <c r="AT327">
        <f>_xlfn.RANK.AVG(Table2[[#This Row],[6M Return vs Nifty Z-Score]],Table2[6M Return vs Nifty Z-Score])</f>
        <v>456</v>
      </c>
      <c r="AU327">
        <f>_xlfn.RANK.AVG(Table2[[#This Row],[Sharpe Ratio Z-Score]],Table2[Sharpe Ratio Z-Score])</f>
        <v>469</v>
      </c>
      <c r="AV327">
        <f>(Table2[[#This Row],[Rank 1Y]]+Table2[[#This Row],[Rank 6M]]+Table2[[#This Row],[Rank Sharpe]])/3</f>
        <v>339.66666666666669</v>
      </c>
    </row>
    <row r="328" spans="1:48" x14ac:dyDescent="0.3">
      <c r="A328" t="s">
        <v>1861</v>
      </c>
      <c r="B328" t="s">
        <v>1862</v>
      </c>
      <c r="C328" t="s">
        <v>3113</v>
      </c>
      <c r="D328" t="s">
        <v>268</v>
      </c>
      <c r="E328">
        <v>3871.2833700719998</v>
      </c>
      <c r="F328">
        <v>166.52</v>
      </c>
      <c r="G328">
        <v>6.32652963636016</v>
      </c>
      <c r="H328">
        <f>(Table2[[#This Row],[1Y Return vs Nifty]]-AVERAGE(Table2[1Y Return vs Nifty]))/_xlfn.STDEV.P(Table2[1Y Return vs Nifty])</f>
        <v>-0.17571075756223309</v>
      </c>
      <c r="I328">
        <v>-7.4840310896950797</v>
      </c>
      <c r="J328">
        <f>(Table2[[#This Row],[1M Return vs Nifty]]-AVERAGE(Table2[1M Return vs Nifty]))/_xlfn.STDEV.P(Table2[1M Return vs Nifty])</f>
        <v>-0.6640335527353749</v>
      </c>
      <c r="K328">
        <v>16.2539647056803</v>
      </c>
      <c r="L328">
        <f>(Table2[[#This Row],[6M Return vs Nifty]]-AVERAGE(Table2[6M Return vs Nifty]))/_xlfn.STDEV.P(Table2[6M Return vs Nifty])</f>
        <v>0.4986419134411586</v>
      </c>
      <c r="M328">
        <v>-12.123029434929</v>
      </c>
      <c r="N328">
        <f>(Table2[[#This Row],[1W Return vs Nifty]]-AVERAGE(Table2[1W Return vs Nifty]))/_xlfn.STDEV.P(Table2[1W Return vs Nifty])</f>
        <v>-2.602580959839599</v>
      </c>
      <c r="O328">
        <v>178.28</v>
      </c>
      <c r="P328">
        <v>176.92172967389899</v>
      </c>
      <c r="Q328">
        <v>160.526889654591</v>
      </c>
      <c r="R328">
        <v>35.590488054597998</v>
      </c>
      <c r="S328" s="1">
        <f>(Table2[[#This Row],[Close Price]]-Table2[[#This Row],[20D EMA]])/Table2[[#This Row],[20D EMA]]</f>
        <v>-6.5963652681175627E-2</v>
      </c>
      <c r="T328" s="1">
        <f>(Table2[[#This Row],[Close Price]]-Table2[[#This Row],[50D EMA]])/Table2[[#This Row],[50D EMA]]</f>
        <v>-5.8792832814100256E-2</v>
      </c>
      <c r="U328" s="1">
        <f>(Table2[[#This Row],[Close Price]]-Table2[[#This Row],[200D EMA]])/Table2[[#This Row],[200D EMA]]</f>
        <v>3.7333996555371542E-2</v>
      </c>
      <c r="V328">
        <v>0.867671581364447</v>
      </c>
      <c r="W328">
        <v>157.5</v>
      </c>
      <c r="X328">
        <v>169</v>
      </c>
      <c r="Y328">
        <v>157.5</v>
      </c>
      <c r="Z328">
        <v>169</v>
      </c>
      <c r="AA328">
        <v>154.5</v>
      </c>
      <c r="AB328">
        <v>199.44</v>
      </c>
      <c r="AC328" s="1">
        <f>(Table2[[#This Row],[Close Price]]/Table2[[#This Row],[Day Low]])-1</f>
        <v>5.7269841269841359E-2</v>
      </c>
      <c r="AD328" s="1">
        <f>(Table2[[#This Row],[Day High]]/Table2[[#This Row],[Close Price]])-1</f>
        <v>1.4893105933221129E-2</v>
      </c>
      <c r="AE328" s="1">
        <f>(Table2[[#This Row],[Close Price]]/Table2[[#This Row],[Current Week Low]])-1</f>
        <v>5.7269841269841359E-2</v>
      </c>
      <c r="AF328" s="1">
        <f>(Table2[[#This Row],[Current Week High]]/Table2[[#This Row],[Close Price]])-1</f>
        <v>1.4893105933221129E-2</v>
      </c>
      <c r="AG328" s="1">
        <f>(Table2[[#This Row],[Close Price]]/Table2[[#This Row],[Current Month Low]])-1</f>
        <v>7.7799352750809181E-2</v>
      </c>
      <c r="AH328" s="1">
        <f>(Table2[[#This Row],[Current Month High]]/Table2[[#This Row],[Close Price]])-1</f>
        <v>0.19769397069421091</v>
      </c>
      <c r="AI328">
        <v>19.769397069421</v>
      </c>
      <c r="AJ328">
        <v>48.612226684515797</v>
      </c>
      <c r="AK328" t="str">
        <f>IF(AND(Table2[[#This Row],[20D EMA]]&gt;Table2[[#This Row],[50D EMA]],Table2[[#This Row],[50D EMA]]&gt;Table2[[#This Row],[200D EMA]]),"Uptrend","Downtrend/NoTrend")</f>
        <v>Uptrend</v>
      </c>
      <c r="AL328">
        <v>0.11</v>
      </c>
      <c r="AM328" t="s">
        <v>3148</v>
      </c>
      <c r="AN328">
        <v>-9.3699999999999992</v>
      </c>
      <c r="AO328" t="s">
        <v>3147</v>
      </c>
      <c r="AP328">
        <v>1.1501311621457001E-2</v>
      </c>
      <c r="AQ328">
        <f>(Table2[[#This Row],[Sharpe Ratio]]-AVERAGE(Table2[Sharpe Ratio]))/_xlfn.STDEV.P(Table2[Sharpe Ratio])</f>
        <v>-0.52313123515965121</v>
      </c>
      <c r="AR3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-3.4668145918556998</v>
      </c>
      <c r="AS328">
        <f>_xlfn.RANK.AVG(Table2[[#This Row],[1Y Return vs Nifty Z-Score]],Table2[1Y Return vs Nifty Z-Score])</f>
        <v>366</v>
      </c>
      <c r="AT328">
        <f>_xlfn.RANK.AVG(Table2[[#This Row],[6M Return vs Nifty Z-Score]],Table2[6M Return vs Nifty Z-Score])</f>
        <v>176</v>
      </c>
      <c r="AU328">
        <f>_xlfn.RANK.AVG(Table2[[#This Row],[Sharpe Ratio Z-Score]],Table2[Sharpe Ratio Z-Score])</f>
        <v>479</v>
      </c>
      <c r="AV328">
        <f>(Table2[[#This Row],[Rank 1Y]]+Table2[[#This Row],[Rank 6M]]+Table2[[#This Row],[Rank Sharpe]])/3</f>
        <v>340.33333333333331</v>
      </c>
    </row>
    <row r="329" spans="1:48" x14ac:dyDescent="0.3">
      <c r="A329" t="s">
        <v>817</v>
      </c>
      <c r="B329" t="s">
        <v>818</v>
      </c>
      <c r="C329" t="s">
        <v>3115</v>
      </c>
      <c r="D329" t="s">
        <v>141</v>
      </c>
      <c r="E329">
        <v>18137.119994279899</v>
      </c>
      <c r="F329">
        <v>1290.8</v>
      </c>
      <c r="G329">
        <v>58.4569186813995</v>
      </c>
      <c r="H329">
        <f>(Table2[[#This Row],[1Y Return vs Nifty]]-AVERAGE(Table2[1Y Return vs Nifty]))/_xlfn.STDEV.P(Table2[1Y Return vs Nifty])</f>
        <v>0.9053930097261943</v>
      </c>
      <c r="I329">
        <v>-6.7374860361212798</v>
      </c>
      <c r="J329">
        <f>(Table2[[#This Row],[1M Return vs Nifty]]-AVERAGE(Table2[1M Return vs Nifty]))/_xlfn.STDEV.P(Table2[1M Return vs Nifty])</f>
        <v>-0.57949072779654431</v>
      </c>
      <c r="K329">
        <v>-4.40605768963463</v>
      </c>
      <c r="L329">
        <f>(Table2[[#This Row],[6M Return vs Nifty]]-AVERAGE(Table2[6M Return vs Nifty]))/_xlfn.STDEV.P(Table2[6M Return vs Nifty])</f>
        <v>-0.23544456935595473</v>
      </c>
      <c r="M329">
        <v>4.5454440363305899</v>
      </c>
      <c r="N329">
        <f>(Table2[[#This Row],[1W Return vs Nifty]]-AVERAGE(Table2[1W Return vs Nifty]))/_xlfn.STDEV.P(Table2[1W Return vs Nifty])</f>
        <v>1.3717638980629265</v>
      </c>
      <c r="O329">
        <v>1358.59</v>
      </c>
      <c r="P329">
        <v>1417.7846203773099</v>
      </c>
      <c r="Q329">
        <v>1296.2375649452999</v>
      </c>
      <c r="R329">
        <v>38.824252851653497</v>
      </c>
      <c r="S329" s="1">
        <f>(Table2[[#This Row],[Close Price]]-Table2[[#This Row],[20D EMA]])/Table2[[#This Row],[20D EMA]]</f>
        <v>-4.9897320015604388E-2</v>
      </c>
      <c r="T329" s="1">
        <f>(Table2[[#This Row],[Close Price]]-Table2[[#This Row],[50D EMA]])/Table2[[#This Row],[50D EMA]]</f>
        <v>-8.9565522542849996E-2</v>
      </c>
      <c r="U329" s="1">
        <f>(Table2[[#This Row],[Close Price]]-Table2[[#This Row],[200D EMA]])/Table2[[#This Row],[200D EMA]]</f>
        <v>-4.194883015544641E-3</v>
      </c>
      <c r="V329">
        <v>0.89613480546944602</v>
      </c>
      <c r="W329">
        <v>1282.6500000000001</v>
      </c>
      <c r="X329">
        <v>1309.7</v>
      </c>
      <c r="Y329">
        <v>1282.6500000000001</v>
      </c>
      <c r="Z329">
        <v>1309.7</v>
      </c>
      <c r="AA329">
        <v>1250</v>
      </c>
      <c r="AB329">
        <v>1424</v>
      </c>
      <c r="AC329" s="1">
        <f>(Table2[[#This Row],[Close Price]]/Table2[[#This Row],[Day Low]])-1</f>
        <v>6.3540326667446134E-3</v>
      </c>
      <c r="AD329" s="1">
        <f>(Table2[[#This Row],[Day High]]/Table2[[#This Row],[Close Price]])-1</f>
        <v>1.4642082429501047E-2</v>
      </c>
      <c r="AE329" s="1">
        <f>(Table2[[#This Row],[Close Price]]/Table2[[#This Row],[Current Week Low]])-1</f>
        <v>6.3540326667446134E-3</v>
      </c>
      <c r="AF329" s="1">
        <f>(Table2[[#This Row],[Current Week High]]/Table2[[#This Row],[Close Price]])-1</f>
        <v>1.4642082429501047E-2</v>
      </c>
      <c r="AG329" s="1">
        <f>(Table2[[#This Row],[Close Price]]/Table2[[#This Row],[Current Month Low]])-1</f>
        <v>3.2640000000000002E-2</v>
      </c>
      <c r="AH329" s="1">
        <f>(Table2[[#This Row],[Current Month High]]/Table2[[#This Row],[Close Price]])-1</f>
        <v>0.10319181902696006</v>
      </c>
      <c r="AI329">
        <v>27.595289742795099</v>
      </c>
      <c r="AJ329">
        <v>83.4695472958567</v>
      </c>
      <c r="AK329" t="str">
        <f>IF(AND(Table2[[#This Row],[20D EMA]]&gt;Table2[[#This Row],[50D EMA]],Table2[[#This Row],[50D EMA]]&gt;Table2[[#This Row],[200D EMA]]),"Uptrend","Downtrend/NoTrend")</f>
        <v>Downtrend/NoTrend</v>
      </c>
      <c r="AL329">
        <v>-0.05</v>
      </c>
      <c r="AM329" t="s">
        <v>3147</v>
      </c>
      <c r="AN329">
        <v>-6.9</v>
      </c>
      <c r="AO329" t="s">
        <v>3147</v>
      </c>
      <c r="AQ329">
        <f>(Table2[[#This Row],[Sharpe Ratio]]-AVERAGE(Table2[Sharpe Ratio]))/_xlfn.STDEV.P(Table2[Sharpe Ratio])</f>
        <v>-0.65767186404931655</v>
      </c>
      <c r="AR3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9">
        <f>_xlfn.RANK.AVG(Table2[[#This Row],[1Y Return vs Nifty Z-Score]],Table2[1Y Return vs Nifty Z-Score])</f>
        <v>105</v>
      </c>
      <c r="AT329">
        <f>_xlfn.RANK.AVG(Table2[[#This Row],[6M Return vs Nifty Z-Score]],Table2[6M Return vs Nifty Z-Score])</f>
        <v>386</v>
      </c>
      <c r="AU329">
        <f>_xlfn.RANK.AVG(Table2[[#This Row],[Sharpe Ratio Z-Score]],Table2[Sharpe Ratio Z-Score])</f>
        <v>532</v>
      </c>
      <c r="AV329">
        <f>(Table2[[#This Row],[Rank 1Y]]+Table2[[#This Row],[Rank 6M]]+Table2[[#This Row],[Rank Sharpe]])/3</f>
        <v>341</v>
      </c>
    </row>
    <row r="330" spans="1:48" x14ac:dyDescent="0.3">
      <c r="A330" t="s">
        <v>1303</v>
      </c>
      <c r="B330" t="s">
        <v>1304</v>
      </c>
      <c r="C330" t="s">
        <v>3116</v>
      </c>
      <c r="D330" t="s">
        <v>292</v>
      </c>
      <c r="E330">
        <v>8502.9330129800001</v>
      </c>
      <c r="F330">
        <v>688.9</v>
      </c>
      <c r="G330">
        <v>10.6350952442363</v>
      </c>
      <c r="H330">
        <f>(Table2[[#This Row],[1Y Return vs Nifty]]-AVERAGE(Table2[1Y Return vs Nifty]))/_xlfn.STDEV.P(Table2[1Y Return vs Nifty])</f>
        <v>-8.6357760287268423E-2</v>
      </c>
      <c r="I330">
        <v>7.7673041151743698</v>
      </c>
      <c r="J330">
        <f>(Table2[[#This Row],[1M Return vs Nifty]]-AVERAGE(Table2[1M Return vs Nifty]))/_xlfn.STDEV.P(Table2[1M Return vs Nifty])</f>
        <v>1.063110651269775</v>
      </c>
      <c r="K330">
        <v>5.0979118856923602</v>
      </c>
      <c r="L330">
        <f>(Table2[[#This Row],[6M Return vs Nifty]]-AVERAGE(Table2[6M Return vs Nifty]))/_xlfn.STDEV.P(Table2[6M Return vs Nifty])</f>
        <v>0.10224797834160626</v>
      </c>
      <c r="M330">
        <v>7.8524507321501096</v>
      </c>
      <c r="N330">
        <f>(Table2[[#This Row],[1W Return vs Nifty]]-AVERAGE(Table2[1W Return vs Nifty]))/_xlfn.STDEV.P(Table2[1W Return vs Nifty])</f>
        <v>2.1602695209228426</v>
      </c>
      <c r="O330">
        <v>670.94</v>
      </c>
      <c r="P330">
        <v>678.88895022347003</v>
      </c>
      <c r="Q330">
        <v>672.80006477965799</v>
      </c>
      <c r="R330">
        <v>64.077175661483594</v>
      </c>
      <c r="S330" s="1">
        <f>(Table2[[#This Row],[Close Price]]-Table2[[#This Row],[20D EMA]])/Table2[[#This Row],[20D EMA]]</f>
        <v>2.6768414463290192E-2</v>
      </c>
      <c r="T330" s="1">
        <f>(Table2[[#This Row],[Close Price]]-Table2[[#This Row],[50D EMA]])/Table2[[#This Row],[50D EMA]]</f>
        <v>1.4746225834482362E-2</v>
      </c>
      <c r="U330" s="1">
        <f>(Table2[[#This Row],[Close Price]]-Table2[[#This Row],[200D EMA]])/Table2[[#This Row],[200D EMA]]</f>
        <v>2.3929746834395325E-2</v>
      </c>
      <c r="V330">
        <v>0.81985803565425397</v>
      </c>
      <c r="W330">
        <v>670.85</v>
      </c>
      <c r="X330">
        <v>691.8</v>
      </c>
      <c r="Y330">
        <v>670.85</v>
      </c>
      <c r="Z330">
        <v>691.8</v>
      </c>
      <c r="AA330">
        <v>631</v>
      </c>
      <c r="AB330">
        <v>699</v>
      </c>
      <c r="AC330" s="1">
        <f>(Table2[[#This Row],[Close Price]]/Table2[[#This Row],[Day Low]])-1</f>
        <v>2.6906163822016715E-2</v>
      </c>
      <c r="AD330" s="1">
        <f>(Table2[[#This Row],[Day High]]/Table2[[#This Row],[Close Price]])-1</f>
        <v>4.2096095224271046E-3</v>
      </c>
      <c r="AE330" s="1">
        <f>(Table2[[#This Row],[Close Price]]/Table2[[#This Row],[Current Week Low]])-1</f>
        <v>2.6906163822016715E-2</v>
      </c>
      <c r="AF330" s="1">
        <f>(Table2[[#This Row],[Current Week High]]/Table2[[#This Row],[Close Price]])-1</f>
        <v>4.2096095224271046E-3</v>
      </c>
      <c r="AG330" s="1">
        <f>(Table2[[#This Row],[Close Price]]/Table2[[#This Row],[Current Month Low]])-1</f>
        <v>9.1759112519809838E-2</v>
      </c>
      <c r="AH330" s="1">
        <f>(Table2[[#This Row],[Current Month High]]/Table2[[#This Row],[Close Price]])-1</f>
        <v>1.4661053853970207E-2</v>
      </c>
      <c r="AI330">
        <v>21.599651618522199</v>
      </c>
      <c r="AJ330">
        <v>33.507751937984402</v>
      </c>
      <c r="AK330" t="str">
        <f>IF(AND(Table2[[#This Row],[20D EMA]]&gt;Table2[[#This Row],[50D EMA]],Table2[[#This Row],[50D EMA]]&gt;Table2[[#This Row],[200D EMA]]),"Uptrend","Downtrend/NoTrend")</f>
        <v>Downtrend/NoTrend</v>
      </c>
      <c r="AL330">
        <v>0.04</v>
      </c>
      <c r="AM330" t="s">
        <v>3148</v>
      </c>
      <c r="AN330">
        <v>7.67</v>
      </c>
      <c r="AO330" t="s">
        <v>3148</v>
      </c>
      <c r="AP330">
        <v>3.1601322420506998E-2</v>
      </c>
      <c r="AQ330">
        <f>(Table2[[#This Row],[Sharpe Ratio]]-AVERAGE(Table2[Sharpe Ratio]))/_xlfn.STDEV.P(Table2[Sharpe Ratio])</f>
        <v>-0.28800430506690122</v>
      </c>
      <c r="AR3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0">
        <f>_xlfn.RANK.AVG(Table2[[#This Row],[1Y Return vs Nifty Z-Score]],Table2[1Y Return vs Nifty Z-Score])</f>
        <v>329</v>
      </c>
      <c r="AT330">
        <f>_xlfn.RANK.AVG(Table2[[#This Row],[6M Return vs Nifty Z-Score]],Table2[6M Return vs Nifty Z-Score])</f>
        <v>275</v>
      </c>
      <c r="AU330">
        <f>_xlfn.RANK.AVG(Table2[[#This Row],[Sharpe Ratio Z-Score]],Table2[Sharpe Ratio Z-Score])</f>
        <v>419</v>
      </c>
      <c r="AV330">
        <f>(Table2[[#This Row],[Rank 1Y]]+Table2[[#This Row],[Rank 6M]]+Table2[[#This Row],[Rank Sharpe]])/3</f>
        <v>341</v>
      </c>
    </row>
    <row r="331" spans="1:48" x14ac:dyDescent="0.3">
      <c r="A331" t="s">
        <v>332</v>
      </c>
      <c r="B331" t="s">
        <v>333</v>
      </c>
      <c r="C331" t="s">
        <v>3104</v>
      </c>
      <c r="D331" t="s">
        <v>201</v>
      </c>
      <c r="E331">
        <v>74789.249709149997</v>
      </c>
      <c r="F331">
        <v>2749.75</v>
      </c>
      <c r="G331">
        <v>5.3239045741612099</v>
      </c>
      <c r="H331">
        <f>(Table2[[#This Row],[1Y Return vs Nifty]]-AVERAGE(Table2[1Y Return vs Nifty]))/_xlfn.STDEV.P(Table2[1Y Return vs Nifty])</f>
        <v>-0.19650365306478881</v>
      </c>
      <c r="I331">
        <v>-13.981836349331401</v>
      </c>
      <c r="J331">
        <f>(Table2[[#This Row],[1M Return vs Nifty]]-AVERAGE(Table2[1M Return vs Nifty]))/_xlfn.STDEV.P(Table2[1M Return vs Nifty])</f>
        <v>-1.3998803846476315</v>
      </c>
      <c r="K331">
        <v>-3.5889872991587</v>
      </c>
      <c r="L331">
        <f>(Table2[[#This Row],[6M Return vs Nifty]]-AVERAGE(Table2[6M Return vs Nifty]))/_xlfn.STDEV.P(Table2[6M Return vs Nifty])</f>
        <v>-0.20641263910605548</v>
      </c>
      <c r="M331">
        <v>-2.50149574383207</v>
      </c>
      <c r="N331">
        <f>(Table2[[#This Row],[1W Return vs Nifty]]-AVERAGE(Table2[1W Return vs Nifty]))/_xlfn.STDEV.P(Table2[1W Return vs Nifty])</f>
        <v>-0.30847208320607761</v>
      </c>
      <c r="O331">
        <v>3009.36</v>
      </c>
      <c r="P331">
        <v>3232.1167585241301</v>
      </c>
      <c r="Q331">
        <v>3025.29530146856</v>
      </c>
      <c r="R331">
        <v>17.070881850887101</v>
      </c>
      <c r="S331" s="1">
        <f>(Table2[[#This Row],[Close Price]]-Table2[[#This Row],[20D EMA]])/Table2[[#This Row],[20D EMA]]</f>
        <v>-8.6267512029135796E-2</v>
      </c>
      <c r="T331" s="1">
        <f>(Table2[[#This Row],[Close Price]]-Table2[[#This Row],[50D EMA]])/Table2[[#This Row],[50D EMA]]</f>
        <v>-0.14924174915772273</v>
      </c>
      <c r="U331" s="1">
        <f>(Table2[[#This Row],[Close Price]]-Table2[[#This Row],[200D EMA]])/Table2[[#This Row],[200D EMA]]</f>
        <v>-9.1080464553262894E-2</v>
      </c>
      <c r="V331">
        <v>0.91513742885437999</v>
      </c>
      <c r="W331">
        <v>2710</v>
      </c>
      <c r="X331">
        <v>2777.4</v>
      </c>
      <c r="Y331">
        <v>2710</v>
      </c>
      <c r="Z331">
        <v>2777.4</v>
      </c>
      <c r="AA331">
        <v>2701.55</v>
      </c>
      <c r="AB331">
        <v>3096.6</v>
      </c>
      <c r="AC331" s="1">
        <f>(Table2[[#This Row],[Close Price]]/Table2[[#This Row],[Day Low]])-1</f>
        <v>1.4667896678966841E-2</v>
      </c>
      <c r="AD331" s="1">
        <f>(Table2[[#This Row],[Day High]]/Table2[[#This Row],[Close Price]])-1</f>
        <v>1.0055459587235305E-2</v>
      </c>
      <c r="AE331" s="1">
        <f>(Table2[[#This Row],[Close Price]]/Table2[[#This Row],[Current Week Low]])-1</f>
        <v>1.4667896678966841E-2</v>
      </c>
      <c r="AF331" s="1">
        <f>(Table2[[#This Row],[Current Week High]]/Table2[[#This Row],[Close Price]])-1</f>
        <v>1.0055459587235305E-2</v>
      </c>
      <c r="AG331" s="1">
        <f>(Table2[[#This Row],[Close Price]]/Table2[[#This Row],[Current Month Low]])-1</f>
        <v>1.7841609446428874E-2</v>
      </c>
      <c r="AH331" s="1">
        <f>(Table2[[#This Row],[Current Month High]]/Table2[[#This Row],[Close Price]])-1</f>
        <v>0.12613873988544411</v>
      </c>
      <c r="AI331">
        <v>41.467406127829797</v>
      </c>
      <c r="AJ331">
        <v>28.100906105145398</v>
      </c>
      <c r="AK331" t="str">
        <f>IF(AND(Table2[[#This Row],[20D EMA]]&gt;Table2[[#This Row],[50D EMA]],Table2[[#This Row],[50D EMA]]&gt;Table2[[#This Row],[200D EMA]]),"Uptrend","Downtrend/NoTrend")</f>
        <v>Downtrend/NoTrend</v>
      </c>
      <c r="AL331">
        <v>-0.14000000000000001</v>
      </c>
      <c r="AM331" t="s">
        <v>3147</v>
      </c>
      <c r="AN331">
        <v>-11.04</v>
      </c>
      <c r="AO331" t="s">
        <v>3147</v>
      </c>
      <c r="AP331">
        <v>8.1825945071445E-2</v>
      </c>
      <c r="AQ331">
        <f>(Table2[[#This Row],[Sharpe Ratio]]-AVERAGE(Table2[Sharpe Ratio]))/_xlfn.STDEV.P(Table2[Sharpe Ratio])</f>
        <v>0.29951584390436159</v>
      </c>
      <c r="AR3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1">
        <f>_xlfn.RANK.AVG(Table2[[#This Row],[1Y Return vs Nifty Z-Score]],Table2[1Y Return vs Nifty Z-Score])</f>
        <v>378</v>
      </c>
      <c r="AT331">
        <f>_xlfn.RANK.AVG(Table2[[#This Row],[6M Return vs Nifty Z-Score]],Table2[6M Return vs Nifty Z-Score])</f>
        <v>374</v>
      </c>
      <c r="AU331">
        <f>_xlfn.RANK.AVG(Table2[[#This Row],[Sharpe Ratio Z-Score]],Table2[Sharpe Ratio Z-Score])</f>
        <v>272</v>
      </c>
      <c r="AV331">
        <f>(Table2[[#This Row],[Rank 1Y]]+Table2[[#This Row],[Rank 6M]]+Table2[[#This Row],[Rank Sharpe]])/3</f>
        <v>341.33333333333331</v>
      </c>
    </row>
    <row r="332" spans="1:48" x14ac:dyDescent="0.3">
      <c r="A332" t="s">
        <v>338</v>
      </c>
      <c r="B332" t="s">
        <v>339</v>
      </c>
      <c r="C332" t="s">
        <v>3106</v>
      </c>
      <c r="D332" t="s">
        <v>51</v>
      </c>
      <c r="E332">
        <v>71752.232505419903</v>
      </c>
      <c r="F332">
        <v>1235.4000000000001</v>
      </c>
      <c r="G332">
        <v>6.2748095584673802</v>
      </c>
      <c r="H332">
        <f>(Table2[[#This Row],[1Y Return vs Nifty]]-AVERAGE(Table2[1Y Return vs Nifty]))/_xlfn.STDEV.P(Table2[1Y Return vs Nifty])</f>
        <v>-0.17678335210983998</v>
      </c>
      <c r="I332">
        <v>-8.8503789708206106</v>
      </c>
      <c r="J332">
        <f>(Table2[[#This Row],[1M Return vs Nifty]]-AVERAGE(Table2[1M Return vs Nifty]))/_xlfn.STDEV.P(Table2[1M Return vs Nifty])</f>
        <v>-0.81876622314361669</v>
      </c>
      <c r="K332">
        <v>-0.354264066894804</v>
      </c>
      <c r="L332">
        <f>(Table2[[#This Row],[6M Return vs Nifty]]-AVERAGE(Table2[6M Return vs Nifty]))/_xlfn.STDEV.P(Table2[6M Return vs Nifty])</f>
        <v>-9.1477303850407671E-2</v>
      </c>
      <c r="M332">
        <v>-5.0464348750311503</v>
      </c>
      <c r="N332">
        <f>(Table2[[#This Row],[1W Return vs Nifty]]-AVERAGE(Table2[1W Return vs Nifty]))/_xlfn.STDEV.P(Table2[1W Return vs Nifty])</f>
        <v>-0.91527424581537287</v>
      </c>
      <c r="O332">
        <v>1352.95</v>
      </c>
      <c r="P332">
        <v>1409.5443029323001</v>
      </c>
      <c r="Q332">
        <v>1290.9202462701701</v>
      </c>
      <c r="R332">
        <v>6.0476226577433199</v>
      </c>
      <c r="S332" s="1">
        <f>(Table2[[#This Row],[Close Price]]-Table2[[#This Row],[20D EMA]])/Table2[[#This Row],[20D EMA]]</f>
        <v>-8.6884215972504494E-2</v>
      </c>
      <c r="T332" s="1">
        <f>(Table2[[#This Row],[Close Price]]-Table2[[#This Row],[50D EMA]])/Table2[[#This Row],[50D EMA]]</f>
        <v>-0.12354652675338014</v>
      </c>
      <c r="U332" s="1">
        <f>(Table2[[#This Row],[Close Price]]-Table2[[#This Row],[200D EMA]])/Table2[[#This Row],[200D EMA]]</f>
        <v>-4.30082698219224E-2</v>
      </c>
      <c r="V332">
        <v>1.2257000052140901</v>
      </c>
      <c r="W332">
        <v>1232.4000000000001</v>
      </c>
      <c r="X332">
        <v>1254.75</v>
      </c>
      <c r="Y332">
        <v>1232.4000000000001</v>
      </c>
      <c r="Z332">
        <v>1254.75</v>
      </c>
      <c r="AA332">
        <v>1232.4000000000001</v>
      </c>
      <c r="AB332">
        <v>1417.3</v>
      </c>
      <c r="AC332" s="1">
        <f>(Table2[[#This Row],[Close Price]]/Table2[[#This Row],[Day Low]])-1</f>
        <v>2.4342745861734016E-3</v>
      </c>
      <c r="AD332" s="1">
        <f>(Table2[[#This Row],[Day High]]/Table2[[#This Row],[Close Price]])-1</f>
        <v>1.5662943176299127E-2</v>
      </c>
      <c r="AE332" s="1">
        <f>(Table2[[#This Row],[Close Price]]/Table2[[#This Row],[Current Week Low]])-1</f>
        <v>2.4342745861734016E-3</v>
      </c>
      <c r="AF332" s="1">
        <f>(Table2[[#This Row],[Current Week High]]/Table2[[#This Row],[Close Price]])-1</f>
        <v>1.5662943176299127E-2</v>
      </c>
      <c r="AG332" s="1">
        <f>(Table2[[#This Row],[Close Price]]/Table2[[#This Row],[Current Month Low]])-1</f>
        <v>2.4342745861734016E-3</v>
      </c>
      <c r="AH332" s="1">
        <f>(Table2[[#This Row],[Current Month High]]/Table2[[#This Row],[Close Price]])-1</f>
        <v>0.14723976040148923</v>
      </c>
      <c r="AI332">
        <v>28.865144892342499</v>
      </c>
      <c r="AJ332">
        <v>28.8888888888888</v>
      </c>
      <c r="AK332" t="str">
        <f>IF(AND(Table2[[#This Row],[20D EMA]]&gt;Table2[[#This Row],[50D EMA]],Table2[[#This Row],[50D EMA]]&gt;Table2[[#This Row],[200D EMA]]),"Uptrend","Downtrend/NoTrend")</f>
        <v>Downtrend/NoTrend</v>
      </c>
      <c r="AL332">
        <v>-0.16</v>
      </c>
      <c r="AM332" t="s">
        <v>3147</v>
      </c>
      <c r="AN332">
        <v>-12.08</v>
      </c>
      <c r="AO332" t="s">
        <v>3147</v>
      </c>
      <c r="AP332">
        <v>6.5562348442430002E-2</v>
      </c>
      <c r="AQ332">
        <f>(Table2[[#This Row],[Sharpe Ratio]]-AVERAGE(Table2[Sharpe Ratio]))/_xlfn.STDEV.P(Table2[Sharpe Ratio])</f>
        <v>0.10926671489255876</v>
      </c>
      <c r="AR3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2">
        <f>_xlfn.RANK.AVG(Table2[[#This Row],[1Y Return vs Nifty Z-Score]],Table2[1Y Return vs Nifty Z-Score])</f>
        <v>367</v>
      </c>
      <c r="AT332">
        <f>_xlfn.RANK.AVG(Table2[[#This Row],[6M Return vs Nifty Z-Score]],Table2[6M Return vs Nifty Z-Score])</f>
        <v>338</v>
      </c>
      <c r="AU332">
        <f>_xlfn.RANK.AVG(Table2[[#This Row],[Sharpe Ratio Z-Score]],Table2[Sharpe Ratio Z-Score])</f>
        <v>319</v>
      </c>
      <c r="AV332">
        <f>(Table2[[#This Row],[Rank 1Y]]+Table2[[#This Row],[Rank 6M]]+Table2[[#This Row],[Rank Sharpe]])/3</f>
        <v>341.33333333333331</v>
      </c>
    </row>
    <row r="333" spans="1:48" x14ac:dyDescent="0.3">
      <c r="A333" t="s">
        <v>235</v>
      </c>
      <c r="B333" t="s">
        <v>236</v>
      </c>
      <c r="C333" t="s">
        <v>3106</v>
      </c>
      <c r="D333" t="s">
        <v>51</v>
      </c>
      <c r="E333">
        <v>104088.01683102</v>
      </c>
      <c r="F333">
        <v>2597.9</v>
      </c>
      <c r="G333">
        <v>10.1871744940428</v>
      </c>
      <c r="H333">
        <f>(Table2[[#This Row],[1Y Return vs Nifty]]-AVERAGE(Table2[1Y Return vs Nifty]))/_xlfn.STDEV.P(Table2[1Y Return vs Nifty])</f>
        <v>-9.5646944951945936E-2</v>
      </c>
      <c r="I333">
        <v>3.37441817743471</v>
      </c>
      <c r="J333">
        <f>(Table2[[#This Row],[1M Return vs Nifty]]-AVERAGE(Table2[1M Return vs Nifty]))/_xlfn.STDEV.P(Table2[1M Return vs Nifty])</f>
        <v>0.56563633939442171</v>
      </c>
      <c r="K333">
        <v>18.785331468748399</v>
      </c>
      <c r="L333">
        <f>(Table2[[#This Row],[6M Return vs Nifty]]-AVERAGE(Table2[6M Return vs Nifty]))/_xlfn.STDEV.P(Table2[6M Return vs Nifty])</f>
        <v>0.58858577159455383</v>
      </c>
      <c r="M333">
        <v>0.24751684934886101</v>
      </c>
      <c r="N333">
        <f>(Table2[[#This Row],[1W Return vs Nifty]]-AVERAGE(Table2[1W Return vs Nifty]))/_xlfn.STDEV.P(Table2[1W Return vs Nifty])</f>
        <v>0.34698830330478803</v>
      </c>
      <c r="O333">
        <v>2624.34</v>
      </c>
      <c r="P333">
        <v>2565.0291424539</v>
      </c>
      <c r="Q333">
        <v>2298.6445995213799</v>
      </c>
      <c r="R333">
        <v>44.749230512615902</v>
      </c>
      <c r="S333" s="1">
        <f>(Table2[[#This Row],[Close Price]]-Table2[[#This Row],[20D EMA]])/Table2[[#This Row],[20D EMA]]</f>
        <v>-1.0074914073633772E-2</v>
      </c>
      <c r="T333" s="1">
        <f>(Table2[[#This Row],[Close Price]]-Table2[[#This Row],[50D EMA]])/Table2[[#This Row],[50D EMA]]</f>
        <v>1.2815003542085816E-2</v>
      </c>
      <c r="U333" s="1">
        <f>(Table2[[#This Row],[Close Price]]-Table2[[#This Row],[200D EMA]])/Table2[[#This Row],[200D EMA]]</f>
        <v>0.1301877639287651</v>
      </c>
      <c r="V333">
        <v>0.90167598513598002</v>
      </c>
      <c r="W333">
        <v>2580</v>
      </c>
      <c r="X333">
        <v>2645.85</v>
      </c>
      <c r="Y333">
        <v>2580</v>
      </c>
      <c r="Z333">
        <v>2645.85</v>
      </c>
      <c r="AA333">
        <v>2506.0500000000002</v>
      </c>
      <c r="AB333">
        <v>2874</v>
      </c>
      <c r="AC333" s="1">
        <f>(Table2[[#This Row],[Close Price]]/Table2[[#This Row],[Day Low]])-1</f>
        <v>6.9379844961241499E-3</v>
      </c>
      <c r="AD333" s="1">
        <f>(Table2[[#This Row],[Day High]]/Table2[[#This Row],[Close Price]])-1</f>
        <v>1.8457215443242525E-2</v>
      </c>
      <c r="AE333" s="1">
        <f>(Table2[[#This Row],[Close Price]]/Table2[[#This Row],[Current Week Low]])-1</f>
        <v>6.9379844961241499E-3</v>
      </c>
      <c r="AF333" s="1">
        <f>(Table2[[#This Row],[Current Week High]]/Table2[[#This Row],[Close Price]])-1</f>
        <v>1.8457215443242525E-2</v>
      </c>
      <c r="AG333" s="1">
        <f>(Table2[[#This Row],[Close Price]]/Table2[[#This Row],[Current Month Low]])-1</f>
        <v>3.6651303844695837E-2</v>
      </c>
      <c r="AH333" s="1">
        <f>(Table2[[#This Row],[Current Month High]]/Table2[[#This Row],[Close Price]])-1</f>
        <v>0.10627814773470878</v>
      </c>
      <c r="AI333">
        <v>10.627814773470799</v>
      </c>
      <c r="AJ333">
        <v>42.663371773750697</v>
      </c>
      <c r="AK333" t="str">
        <f>IF(AND(Table2[[#This Row],[20D EMA]]&gt;Table2[[#This Row],[50D EMA]],Table2[[#This Row],[50D EMA]]&gt;Table2[[#This Row],[200D EMA]]),"Uptrend","Downtrend/NoTrend")</f>
        <v>Uptrend</v>
      </c>
      <c r="AL333">
        <v>0.14000000000000001</v>
      </c>
      <c r="AM333" t="s">
        <v>3148</v>
      </c>
      <c r="AN333">
        <v>-1.1399999999999999</v>
      </c>
      <c r="AO333" t="s">
        <v>3147</v>
      </c>
      <c r="AQ333">
        <f>(Table2[[#This Row],[Sharpe Ratio]]-AVERAGE(Table2[Sharpe Ratio]))/_xlfn.STDEV.P(Table2[Sharpe Ratio])</f>
        <v>-0.65767186404931655</v>
      </c>
      <c r="AR3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0.74789160529250109</v>
      </c>
      <c r="AS333">
        <f>_xlfn.RANK.AVG(Table2[[#This Row],[1Y Return vs Nifty Z-Score]],Table2[1Y Return vs Nifty Z-Score])</f>
        <v>335</v>
      </c>
      <c r="AT333">
        <f>_xlfn.RANK.AVG(Table2[[#This Row],[6M Return vs Nifty Z-Score]],Table2[6M Return vs Nifty Z-Score])</f>
        <v>159</v>
      </c>
      <c r="AU333">
        <f>_xlfn.RANK.AVG(Table2[[#This Row],[Sharpe Ratio Z-Score]],Table2[Sharpe Ratio Z-Score])</f>
        <v>532</v>
      </c>
      <c r="AV333">
        <f>(Table2[[#This Row],[Rank 1Y]]+Table2[[#This Row],[Rank 6M]]+Table2[[#This Row],[Rank Sharpe]])/3</f>
        <v>342</v>
      </c>
    </row>
    <row r="334" spans="1:48" x14ac:dyDescent="0.3">
      <c r="A334" t="s">
        <v>415</v>
      </c>
      <c r="B334" t="s">
        <v>416</v>
      </c>
      <c r="C334" t="s">
        <v>3115</v>
      </c>
      <c r="D334" t="s">
        <v>141</v>
      </c>
      <c r="E334">
        <v>52259.377774200002</v>
      </c>
      <c r="F334">
        <v>1461.8</v>
      </c>
      <c r="G334">
        <v>2.9733734168647499</v>
      </c>
      <c r="H334">
        <f>(Table2[[#This Row],[1Y Return vs Nifty]]-AVERAGE(Table2[1Y Return vs Nifty]))/_xlfn.STDEV.P(Table2[1Y Return vs Nifty])</f>
        <v>-0.24525003949759533</v>
      </c>
      <c r="I334">
        <v>-8.2483245869234203</v>
      </c>
      <c r="J334">
        <f>(Table2[[#This Row],[1M Return vs Nifty]]-AVERAGE(Table2[1M Return vs Nifty]))/_xlfn.STDEV.P(Table2[1M Return vs Nifty])</f>
        <v>-0.7505863080295665</v>
      </c>
      <c r="K334">
        <v>-14.7782209479454</v>
      </c>
      <c r="L334">
        <f>(Table2[[#This Row],[6M Return vs Nifty]]-AVERAGE(Table2[6M Return vs Nifty]))/_xlfn.STDEV.P(Table2[6M Return vs Nifty])</f>
        <v>-0.60398554668894344</v>
      </c>
      <c r="M334">
        <v>-1.6376983562251499</v>
      </c>
      <c r="N334">
        <f>(Table2[[#This Row],[1W Return vs Nifty]]-AVERAGE(Table2[1W Return vs Nifty]))/_xlfn.STDEV.P(Table2[1W Return vs Nifty])</f>
        <v>-0.10251268856657718</v>
      </c>
      <c r="O334">
        <v>1513.95</v>
      </c>
      <c r="P334">
        <v>1602.2757983558099</v>
      </c>
      <c r="Q334">
        <v>1555.01407761414</v>
      </c>
      <c r="R334">
        <v>44.091880892701603</v>
      </c>
      <c r="S334" s="1">
        <f>(Table2[[#This Row],[Close Price]]-Table2[[#This Row],[20D EMA]])/Table2[[#This Row],[20D EMA]]</f>
        <v>-3.4446315928531382E-2</v>
      </c>
      <c r="T334" s="1">
        <f>(Table2[[#This Row],[Close Price]]-Table2[[#This Row],[50D EMA]])/Table2[[#This Row],[50D EMA]]</f>
        <v>-8.7672670647562984E-2</v>
      </c>
      <c r="U334" s="1">
        <f>(Table2[[#This Row],[Close Price]]-Table2[[#This Row],[200D EMA]])/Table2[[#This Row],[200D EMA]]</f>
        <v>-5.9944201763857015E-2</v>
      </c>
      <c r="V334">
        <v>0.795416940465835</v>
      </c>
      <c r="W334">
        <v>1406.3</v>
      </c>
      <c r="X334">
        <v>1483.5</v>
      </c>
      <c r="Y334">
        <v>1406.3</v>
      </c>
      <c r="Z334">
        <v>1483.5</v>
      </c>
      <c r="AA334">
        <v>1392.1</v>
      </c>
      <c r="AB334">
        <v>1560</v>
      </c>
      <c r="AC334" s="1">
        <f>(Table2[[#This Row],[Close Price]]/Table2[[#This Row],[Day Low]])-1</f>
        <v>3.9465263457299393E-2</v>
      </c>
      <c r="AD334" s="1">
        <f>(Table2[[#This Row],[Day High]]/Table2[[#This Row],[Close Price]])-1</f>
        <v>1.4844711998905469E-2</v>
      </c>
      <c r="AE334" s="1">
        <f>(Table2[[#This Row],[Close Price]]/Table2[[#This Row],[Current Week Low]])-1</f>
        <v>3.9465263457299393E-2</v>
      </c>
      <c r="AF334" s="1">
        <f>(Table2[[#This Row],[Current Week High]]/Table2[[#This Row],[Close Price]])-1</f>
        <v>1.4844711998905469E-2</v>
      </c>
      <c r="AG334" s="1">
        <f>(Table2[[#This Row],[Close Price]]/Table2[[#This Row],[Current Month Low]])-1</f>
        <v>5.006824222397821E-2</v>
      </c>
      <c r="AH334" s="1">
        <f>(Table2[[#This Row],[Current Month High]]/Table2[[#This Row],[Close Price]])-1</f>
        <v>6.7177452455876363E-2</v>
      </c>
      <c r="AI334">
        <v>41.503625666985897</v>
      </c>
      <c r="AJ334">
        <v>36.489262371615297</v>
      </c>
      <c r="AK334" t="str">
        <f>IF(AND(Table2[[#This Row],[20D EMA]]&gt;Table2[[#This Row],[50D EMA]],Table2[[#This Row],[50D EMA]]&gt;Table2[[#This Row],[200D EMA]]),"Uptrend","Downtrend/NoTrend")</f>
        <v>Downtrend/NoTrend</v>
      </c>
      <c r="AL334">
        <v>-0.13</v>
      </c>
      <c r="AM334" t="s">
        <v>3147</v>
      </c>
      <c r="AN334">
        <v>-6.68</v>
      </c>
      <c r="AO334" t="s">
        <v>3147</v>
      </c>
      <c r="AP334">
        <v>0.145914006197507</v>
      </c>
      <c r="AQ334">
        <f>(Table2[[#This Row],[Sharpe Ratio]]-AVERAGE(Table2[Sharpe Ratio]))/_xlfn.STDEV.P(Table2[Sharpe Ratio])</f>
        <v>1.0492084295859412</v>
      </c>
      <c r="AR3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4">
        <f>_xlfn.RANK.AVG(Table2[[#This Row],[1Y Return vs Nifty Z-Score]],Table2[1Y Return vs Nifty Z-Score])</f>
        <v>398</v>
      </c>
      <c r="AT334">
        <f>_xlfn.RANK.AVG(Table2[[#This Row],[6M Return vs Nifty Z-Score]],Table2[6M Return vs Nifty Z-Score])</f>
        <v>526</v>
      </c>
      <c r="AU334">
        <f>_xlfn.RANK.AVG(Table2[[#This Row],[Sharpe Ratio Z-Score]],Table2[Sharpe Ratio Z-Score])</f>
        <v>106</v>
      </c>
      <c r="AV334">
        <f>(Table2[[#This Row],[Rank 1Y]]+Table2[[#This Row],[Rank 6M]]+Table2[[#This Row],[Rank Sharpe]])/3</f>
        <v>343.33333333333331</v>
      </c>
    </row>
    <row r="335" spans="1:48" x14ac:dyDescent="0.3">
      <c r="A335" t="s">
        <v>258</v>
      </c>
      <c r="B335" t="s">
        <v>259</v>
      </c>
      <c r="C335" t="s">
        <v>3106</v>
      </c>
      <c r="D335" t="s">
        <v>51</v>
      </c>
      <c r="E335">
        <v>95058.925035299995</v>
      </c>
      <c r="F335">
        <v>944.7</v>
      </c>
      <c r="G335">
        <v>31.671639006115999</v>
      </c>
      <c r="H335">
        <f>(Table2[[#This Row],[1Y Return vs Nifty]]-AVERAGE(Table2[1Y Return vs Nifty]))/_xlfn.STDEV.P(Table2[1Y Return vs Nifty])</f>
        <v>0.34990767199344791</v>
      </c>
      <c r="I335">
        <v>-0.89283621968601701</v>
      </c>
      <c r="J335">
        <f>(Table2[[#This Row],[1M Return vs Nifty]]-AVERAGE(Table2[1M Return vs Nifty]))/_xlfn.STDEV.P(Table2[1M Return vs Nifty])</f>
        <v>8.238922692853036E-2</v>
      </c>
      <c r="K335">
        <v>-17.504903983070701</v>
      </c>
      <c r="L335">
        <f>(Table2[[#This Row],[6M Return vs Nifty]]-AVERAGE(Table2[6M Return vs Nifty]))/_xlfn.STDEV.P(Table2[6M Return vs Nifty])</f>
        <v>-0.70086933125887685</v>
      </c>
      <c r="M335">
        <v>1.15864496814044</v>
      </c>
      <c r="N335">
        <f>(Table2[[#This Row],[1W Return vs Nifty]]-AVERAGE(Table2[1W Return vs Nifty]))/_xlfn.STDEV.P(Table2[1W Return vs Nifty])</f>
        <v>0.56423299341113853</v>
      </c>
      <c r="O335">
        <v>986.75</v>
      </c>
      <c r="P335">
        <v>1030.20776142915</v>
      </c>
      <c r="Q335">
        <v>995.93744707644203</v>
      </c>
      <c r="R335">
        <v>27.311866455844498</v>
      </c>
      <c r="S335" s="1">
        <f>(Table2[[#This Row],[Close Price]]-Table2[[#This Row],[20D EMA]])/Table2[[#This Row],[20D EMA]]</f>
        <v>-4.2614644033443075E-2</v>
      </c>
      <c r="T335" s="1">
        <f>(Table2[[#This Row],[Close Price]]-Table2[[#This Row],[50D EMA]])/Table2[[#This Row],[50D EMA]]</f>
        <v>-8.3000502064292117E-2</v>
      </c>
      <c r="U335" s="1">
        <f>(Table2[[#This Row],[Close Price]]-Table2[[#This Row],[200D EMA]])/Table2[[#This Row],[200D EMA]]</f>
        <v>-5.1446451006384654E-2</v>
      </c>
      <c r="V335">
        <v>0.65837876386355598</v>
      </c>
      <c r="W335">
        <v>938.65</v>
      </c>
      <c r="X335">
        <v>966</v>
      </c>
      <c r="Y335">
        <v>938.65</v>
      </c>
      <c r="Z335">
        <v>966</v>
      </c>
      <c r="AA335">
        <v>933</v>
      </c>
      <c r="AB335">
        <v>1013.9</v>
      </c>
      <c r="AC335" s="1">
        <f>(Table2[[#This Row],[Close Price]]/Table2[[#This Row],[Day Low]])-1</f>
        <v>6.4454269429501387E-3</v>
      </c>
      <c r="AD335" s="1">
        <f>(Table2[[#This Row],[Day High]]/Table2[[#This Row],[Close Price]])-1</f>
        <v>2.2546840266751245E-2</v>
      </c>
      <c r="AE335" s="1">
        <f>(Table2[[#This Row],[Close Price]]/Table2[[#This Row],[Current Week Low]])-1</f>
        <v>6.4454269429501387E-3</v>
      </c>
      <c r="AF335" s="1">
        <f>(Table2[[#This Row],[Current Week High]]/Table2[[#This Row],[Close Price]])-1</f>
        <v>2.2546840266751245E-2</v>
      </c>
      <c r="AG335" s="1">
        <f>(Table2[[#This Row],[Close Price]]/Table2[[#This Row],[Current Month Low]])-1</f>
        <v>1.2540192926045135E-2</v>
      </c>
      <c r="AH335" s="1">
        <f>(Table2[[#This Row],[Current Month High]]/Table2[[#This Row],[Close Price]])-1</f>
        <v>7.3250767439398734E-2</v>
      </c>
      <c r="AI335">
        <v>40.182068381496698</v>
      </c>
      <c r="AJ335">
        <v>50.405986307912698</v>
      </c>
      <c r="AK335" t="str">
        <f>IF(AND(Table2[[#This Row],[20D EMA]]&gt;Table2[[#This Row],[50D EMA]],Table2[[#This Row],[50D EMA]]&gt;Table2[[#This Row],[200D EMA]]),"Uptrend","Downtrend/NoTrend")</f>
        <v>Downtrend/NoTrend</v>
      </c>
      <c r="AL335">
        <v>-0.11</v>
      </c>
      <c r="AM335" t="s">
        <v>3147</v>
      </c>
      <c r="AN335">
        <v>-4.13</v>
      </c>
      <c r="AO335" t="s">
        <v>3147</v>
      </c>
      <c r="AP335">
        <v>8.3887651420159998E-2</v>
      </c>
      <c r="AQ335">
        <f>(Table2[[#This Row],[Sharpe Ratio]]-AVERAGE(Table2[Sharpe Ratio]))/_xlfn.STDEV.P(Table2[Sharpe Ratio])</f>
        <v>0.32363337744066206</v>
      </c>
      <c r="AR3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5">
        <f>_xlfn.RANK.AVG(Table2[[#This Row],[1Y Return vs Nifty Z-Score]],Table2[1Y Return vs Nifty Z-Score])</f>
        <v>198</v>
      </c>
      <c r="AT335">
        <f>_xlfn.RANK.AVG(Table2[[#This Row],[6M Return vs Nifty Z-Score]],Table2[6M Return vs Nifty Z-Score])</f>
        <v>572</v>
      </c>
      <c r="AU335">
        <f>_xlfn.RANK.AVG(Table2[[#This Row],[Sharpe Ratio Z-Score]],Table2[Sharpe Ratio Z-Score])</f>
        <v>263</v>
      </c>
      <c r="AV335">
        <f>(Table2[[#This Row],[Rank 1Y]]+Table2[[#This Row],[Rank 6M]]+Table2[[#This Row],[Rank Sharpe]])/3</f>
        <v>344.33333333333331</v>
      </c>
    </row>
    <row r="336" spans="1:48" x14ac:dyDescent="0.3">
      <c r="A336" t="s">
        <v>188</v>
      </c>
      <c r="B336" t="s">
        <v>189</v>
      </c>
      <c r="C336" t="s">
        <v>3100</v>
      </c>
      <c r="D336" t="s">
        <v>18</v>
      </c>
      <c r="E336">
        <v>125469.57871296001</v>
      </c>
      <c r="F336">
        <v>289.2</v>
      </c>
      <c r="G336">
        <v>33.2799049540046</v>
      </c>
      <c r="H336">
        <f>(Table2[[#This Row],[1Y Return vs Nifty]]-AVERAGE(Table2[1Y Return vs Nifty]))/_xlfn.STDEV.P(Table2[1Y Return vs Nifty])</f>
        <v>0.3832606242141165</v>
      </c>
      <c r="I336">
        <v>-7.3131243806656396</v>
      </c>
      <c r="J336">
        <f>(Table2[[#This Row],[1M Return vs Nifty]]-AVERAGE(Table2[1M Return vs Nifty]))/_xlfn.STDEV.P(Table2[1M Return vs Nifty])</f>
        <v>-0.64467914684496175</v>
      </c>
      <c r="K336">
        <v>-9.4126761246023793</v>
      </c>
      <c r="L336">
        <f>(Table2[[#This Row],[6M Return vs Nifty]]-AVERAGE(Table2[6M Return vs Nifty]))/_xlfn.STDEV.P(Table2[6M Return vs Nifty])</f>
        <v>-0.41333841899989843</v>
      </c>
      <c r="M336">
        <v>-0.34971605618736401</v>
      </c>
      <c r="N336">
        <f>(Table2[[#This Row],[1W Return vs Nifty]]-AVERAGE(Table2[1W Return vs Nifty]))/_xlfn.STDEV.P(Table2[1W Return vs Nifty])</f>
        <v>0.20458716914089786</v>
      </c>
      <c r="O336">
        <v>312.8</v>
      </c>
      <c r="P336">
        <v>323.99423295139502</v>
      </c>
      <c r="Q336">
        <v>306.242305137046</v>
      </c>
      <c r="R336">
        <v>21.0256407721809</v>
      </c>
      <c r="S336" s="1">
        <f>(Table2[[#This Row],[Close Price]]-Table2[[#This Row],[20D EMA]])/Table2[[#This Row],[20D EMA]]</f>
        <v>-7.5447570332480882E-2</v>
      </c>
      <c r="T336" s="1">
        <f>(Table2[[#This Row],[Close Price]]-Table2[[#This Row],[50D EMA]])/Table2[[#This Row],[50D EMA]]</f>
        <v>-0.10739151939354054</v>
      </c>
      <c r="U336" s="1">
        <f>(Table2[[#This Row],[Close Price]]-Table2[[#This Row],[200D EMA]])/Table2[[#This Row],[200D EMA]]</f>
        <v>-5.5649741564671937E-2</v>
      </c>
      <c r="V336">
        <v>0.79258413243717096</v>
      </c>
      <c r="W336">
        <v>288.3</v>
      </c>
      <c r="X336">
        <v>299.64999999999998</v>
      </c>
      <c r="Y336">
        <v>288.3</v>
      </c>
      <c r="Z336">
        <v>299.64999999999998</v>
      </c>
      <c r="AA336">
        <v>288.3</v>
      </c>
      <c r="AB336">
        <v>319</v>
      </c>
      <c r="AC336" s="1">
        <f>(Table2[[#This Row],[Close Price]]/Table2[[#This Row],[Day Low]])-1</f>
        <v>3.1217481789802548E-3</v>
      </c>
      <c r="AD336" s="1">
        <f>(Table2[[#This Row],[Day High]]/Table2[[#This Row],[Close Price]])-1</f>
        <v>3.6134163208851877E-2</v>
      </c>
      <c r="AE336" s="1">
        <f>(Table2[[#This Row],[Close Price]]/Table2[[#This Row],[Current Week Low]])-1</f>
        <v>3.1217481789802548E-3</v>
      </c>
      <c r="AF336" s="1">
        <f>(Table2[[#This Row],[Current Week High]]/Table2[[#This Row],[Close Price]])-1</f>
        <v>3.6134163208851877E-2</v>
      </c>
      <c r="AG336" s="1">
        <f>(Table2[[#This Row],[Close Price]]/Table2[[#This Row],[Current Month Low]])-1</f>
        <v>3.1217481789802548E-3</v>
      </c>
      <c r="AH336" s="1">
        <f>(Table2[[#This Row],[Current Month High]]/Table2[[#This Row],[Close Price]])-1</f>
        <v>0.10304287690179814</v>
      </c>
      <c r="AI336">
        <v>30.013831258644501</v>
      </c>
      <c r="AJ336">
        <v>49.612002069322202</v>
      </c>
      <c r="AK336" t="str">
        <f>IF(AND(Table2[[#This Row],[20D EMA]]&gt;Table2[[#This Row],[50D EMA]],Table2[[#This Row],[50D EMA]]&gt;Table2[[#This Row],[200D EMA]]),"Uptrend","Downtrend/NoTrend")</f>
        <v>Downtrend/NoTrend</v>
      </c>
      <c r="AL336">
        <v>-0.04</v>
      </c>
      <c r="AM336" t="s">
        <v>3147</v>
      </c>
      <c r="AN336">
        <v>-7.1</v>
      </c>
      <c r="AO336" t="s">
        <v>3147</v>
      </c>
      <c r="AP336">
        <v>3.9239979978471999E-2</v>
      </c>
      <c r="AQ336">
        <f>(Table2[[#This Row],[Sharpe Ratio]]-AVERAGE(Table2[Sharpe Ratio]))/_xlfn.STDEV.P(Table2[Sharpe Ratio])</f>
        <v>-0.19864842762035867</v>
      </c>
      <c r="AR3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6">
        <f>_xlfn.RANK.AVG(Table2[[#This Row],[1Y Return vs Nifty Z-Score]],Table2[1Y Return vs Nifty Z-Score])</f>
        <v>193</v>
      </c>
      <c r="AT336">
        <f>_xlfn.RANK.AVG(Table2[[#This Row],[6M Return vs Nifty Z-Score]],Table2[6M Return vs Nifty Z-Score])</f>
        <v>452</v>
      </c>
      <c r="AU336">
        <f>_xlfn.RANK.AVG(Table2[[#This Row],[Sharpe Ratio Z-Score]],Table2[Sharpe Ratio Z-Score])</f>
        <v>399</v>
      </c>
      <c r="AV336">
        <f>(Table2[[#This Row],[Rank 1Y]]+Table2[[#This Row],[Rank 6M]]+Table2[[#This Row],[Rank Sharpe]])/3</f>
        <v>348</v>
      </c>
    </row>
    <row r="337" spans="1:48" x14ac:dyDescent="0.3">
      <c r="A337" t="s">
        <v>654</v>
      </c>
      <c r="B337" t="s">
        <v>655</v>
      </c>
      <c r="C337" t="s">
        <v>3104</v>
      </c>
      <c r="D337" t="s">
        <v>201</v>
      </c>
      <c r="E337">
        <v>26857.845000000001</v>
      </c>
      <c r="F337">
        <v>615.29999999999995</v>
      </c>
      <c r="G337">
        <v>11.810896779538499</v>
      </c>
      <c r="H337">
        <f>(Table2[[#This Row],[1Y Return vs Nifty]]-AVERAGE(Table2[1Y Return vs Nifty]))/_xlfn.STDEV.P(Table2[1Y Return vs Nifty])</f>
        <v>-6.1973452157504216E-2</v>
      </c>
      <c r="I337">
        <v>-4.0718471088473898</v>
      </c>
      <c r="J337">
        <f>(Table2[[#This Row],[1M Return vs Nifty]]-AVERAGE(Table2[1M Return vs Nifty]))/_xlfn.STDEV.P(Table2[1M Return vs Nifty])</f>
        <v>-0.27761926792976116</v>
      </c>
      <c r="K337">
        <v>20.196748170380999</v>
      </c>
      <c r="L337">
        <f>(Table2[[#This Row],[6M Return vs Nifty]]-AVERAGE(Table2[6M Return vs Nifty]))/_xlfn.STDEV.P(Table2[6M Return vs Nifty])</f>
        <v>0.63873585867759275</v>
      </c>
      <c r="M337">
        <v>-0.154823701160407</v>
      </c>
      <c r="N337">
        <f>(Table2[[#This Row],[1W Return vs Nifty]]-AVERAGE(Table2[1W Return vs Nifty]))/_xlfn.STDEV.P(Table2[1W Return vs Nifty])</f>
        <v>0.25105629724560652</v>
      </c>
      <c r="O337">
        <v>675.27</v>
      </c>
      <c r="P337">
        <v>707.36442983791301</v>
      </c>
      <c r="Q337">
        <v>660.09557356488801</v>
      </c>
      <c r="R337">
        <v>27.544845907706801</v>
      </c>
      <c r="S337" s="1">
        <f>(Table2[[#This Row],[Close Price]]-Table2[[#This Row],[20D EMA]])/Table2[[#This Row],[20D EMA]]</f>
        <v>-8.8808920876094044E-2</v>
      </c>
      <c r="T337" s="1">
        <f>(Table2[[#This Row],[Close Price]]-Table2[[#This Row],[50D EMA]])/Table2[[#This Row],[50D EMA]]</f>
        <v>-0.13015134201617812</v>
      </c>
      <c r="U337" s="1">
        <f>(Table2[[#This Row],[Close Price]]-Table2[[#This Row],[200D EMA]])/Table2[[#This Row],[200D EMA]]</f>
        <v>-6.7862254132332267E-2</v>
      </c>
      <c r="V337">
        <v>1.22613390096235</v>
      </c>
      <c r="W337">
        <v>611.29999999999995</v>
      </c>
      <c r="X337">
        <v>644.25</v>
      </c>
      <c r="Y337">
        <v>611.29999999999995</v>
      </c>
      <c r="Z337">
        <v>644.25</v>
      </c>
      <c r="AA337">
        <v>611.29999999999995</v>
      </c>
      <c r="AB337">
        <v>719.95</v>
      </c>
      <c r="AC337" s="1">
        <f>(Table2[[#This Row],[Close Price]]/Table2[[#This Row],[Day Low]])-1</f>
        <v>6.5434320300998827E-3</v>
      </c>
      <c r="AD337" s="1">
        <f>(Table2[[#This Row],[Day High]]/Table2[[#This Row],[Close Price]])-1</f>
        <v>4.7050219405168292E-2</v>
      </c>
      <c r="AE337" s="1">
        <f>(Table2[[#This Row],[Close Price]]/Table2[[#This Row],[Current Week Low]])-1</f>
        <v>6.5434320300998827E-3</v>
      </c>
      <c r="AF337" s="1">
        <f>(Table2[[#This Row],[Current Week High]]/Table2[[#This Row],[Close Price]])-1</f>
        <v>4.7050219405168292E-2</v>
      </c>
      <c r="AG337" s="1">
        <f>(Table2[[#This Row],[Close Price]]/Table2[[#This Row],[Current Month Low]])-1</f>
        <v>6.5434320300998827E-3</v>
      </c>
      <c r="AH337" s="1">
        <f>(Table2[[#This Row],[Current Month High]]/Table2[[#This Row],[Close Price]])-1</f>
        <v>0.17007963594994324</v>
      </c>
      <c r="AI337">
        <v>39.769218267511697</v>
      </c>
      <c r="AJ337">
        <v>47.518580676096803</v>
      </c>
      <c r="AK337" t="str">
        <f>IF(AND(Table2[[#This Row],[20D EMA]]&gt;Table2[[#This Row],[50D EMA]],Table2[[#This Row],[50D EMA]]&gt;Table2[[#This Row],[200D EMA]]),"Uptrend","Downtrend/NoTrend")</f>
        <v>Downtrend/NoTrend</v>
      </c>
      <c r="AL337">
        <v>-0.15</v>
      </c>
      <c r="AM337" t="s">
        <v>3147</v>
      </c>
      <c r="AN337">
        <v>-7.85</v>
      </c>
      <c r="AO337" t="s">
        <v>3147</v>
      </c>
      <c r="AP337">
        <v>-5.8279834806020002E-3</v>
      </c>
      <c r="AQ337">
        <f>(Table2[[#This Row],[Sharpe Ratio]]-AVERAGE(Table2[Sharpe Ratio]))/_xlfn.STDEV.P(Table2[Sharpe Ratio])</f>
        <v>-0.72584674604937871</v>
      </c>
      <c r="AR3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7">
        <f>_xlfn.RANK.AVG(Table2[[#This Row],[1Y Return vs Nifty Z-Score]],Table2[1Y Return vs Nifty Z-Score])</f>
        <v>319</v>
      </c>
      <c r="AT337">
        <f>_xlfn.RANK.AVG(Table2[[#This Row],[6M Return vs Nifty Z-Score]],Table2[6M Return vs Nifty Z-Score])</f>
        <v>151</v>
      </c>
      <c r="AU337">
        <f>_xlfn.RANK.AVG(Table2[[#This Row],[Sharpe Ratio Z-Score]],Table2[Sharpe Ratio Z-Score])</f>
        <v>575</v>
      </c>
      <c r="AV337">
        <f>(Table2[[#This Row],[Rank 1Y]]+Table2[[#This Row],[Rank 6M]]+Table2[[#This Row],[Rank Sharpe]])/3</f>
        <v>348.33333333333331</v>
      </c>
    </row>
    <row r="338" spans="1:48" x14ac:dyDescent="0.3">
      <c r="A338" t="s">
        <v>278</v>
      </c>
      <c r="B338" t="s">
        <v>279</v>
      </c>
      <c r="C338" t="s">
        <v>3109</v>
      </c>
      <c r="D338" t="s">
        <v>114</v>
      </c>
      <c r="E338">
        <v>89719.539891149994</v>
      </c>
      <c r="F338">
        <v>886.75</v>
      </c>
      <c r="G338">
        <v>16.163209707115399</v>
      </c>
      <c r="H338">
        <f>(Table2[[#This Row],[1Y Return vs Nifty]]-AVERAGE(Table2[1Y Return vs Nifty]))/_xlfn.STDEV.P(Table2[1Y Return vs Nifty])</f>
        <v>2.8286796971967058E-2</v>
      </c>
      <c r="I338">
        <v>0.26798438172738898</v>
      </c>
      <c r="J338">
        <f>(Table2[[#This Row],[1M Return vs Nifty]]-AVERAGE(Table2[1M Return vs Nifty]))/_xlfn.STDEV.P(Table2[1M Return vs Nifty])</f>
        <v>0.21384686959976418</v>
      </c>
      <c r="K338">
        <v>-17.926792087461401</v>
      </c>
      <c r="L338">
        <f>(Table2[[#This Row],[6M Return vs Nifty]]-AVERAGE(Table2[6M Return vs Nifty]))/_xlfn.STDEV.P(Table2[6M Return vs Nifty])</f>
        <v>-0.71585974844043521</v>
      </c>
      <c r="M338">
        <v>-1.7826179707551499</v>
      </c>
      <c r="N338">
        <f>(Table2[[#This Row],[1W Return vs Nifty]]-AVERAGE(Table2[1W Return vs Nifty]))/_xlfn.STDEV.P(Table2[1W Return vs Nifty])</f>
        <v>-0.1370665741284203</v>
      </c>
      <c r="O338">
        <v>918.29</v>
      </c>
      <c r="P338">
        <v>946.80500763416603</v>
      </c>
      <c r="Q338">
        <v>914.65402160733197</v>
      </c>
      <c r="R338">
        <v>40.152206140079301</v>
      </c>
      <c r="S338" s="1">
        <f>(Table2[[#This Row],[Close Price]]-Table2[[#This Row],[20D EMA]])/Table2[[#This Row],[20D EMA]]</f>
        <v>-3.4346448289755922E-2</v>
      </c>
      <c r="T338" s="1">
        <f>(Table2[[#This Row],[Close Price]]-Table2[[#This Row],[50D EMA]])/Table2[[#This Row],[50D EMA]]</f>
        <v>-6.3429119142735413E-2</v>
      </c>
      <c r="U338" s="1">
        <f>(Table2[[#This Row],[Close Price]]-Table2[[#This Row],[200D EMA]])/Table2[[#This Row],[200D EMA]]</f>
        <v>-3.0507734015421388E-2</v>
      </c>
      <c r="V338">
        <v>0.91122414843751598</v>
      </c>
      <c r="W338">
        <v>875.25</v>
      </c>
      <c r="X338">
        <v>903.95</v>
      </c>
      <c r="Y338">
        <v>875.25</v>
      </c>
      <c r="Z338">
        <v>903.95</v>
      </c>
      <c r="AA338">
        <v>855</v>
      </c>
      <c r="AB338">
        <v>968.95</v>
      </c>
      <c r="AC338" s="1">
        <f>(Table2[[#This Row],[Close Price]]/Table2[[#This Row],[Day Low]])-1</f>
        <v>1.3139103113396278E-2</v>
      </c>
      <c r="AD338" s="1">
        <f>(Table2[[#This Row],[Day High]]/Table2[[#This Row],[Close Price]])-1</f>
        <v>1.9396673244995721E-2</v>
      </c>
      <c r="AE338" s="1">
        <f>(Table2[[#This Row],[Close Price]]/Table2[[#This Row],[Current Week Low]])-1</f>
        <v>1.3139103113396278E-2</v>
      </c>
      <c r="AF338" s="1">
        <f>(Table2[[#This Row],[Current Week High]]/Table2[[#This Row],[Close Price]])-1</f>
        <v>1.9396673244995721E-2</v>
      </c>
      <c r="AG338" s="1">
        <f>(Table2[[#This Row],[Close Price]]/Table2[[#This Row],[Current Month Low]])-1</f>
        <v>3.7134502923976687E-2</v>
      </c>
      <c r="AH338" s="1">
        <f>(Table2[[#This Row],[Current Month High]]/Table2[[#This Row],[Close Price]])-1</f>
        <v>9.2698054694107856E-2</v>
      </c>
      <c r="AI338">
        <v>23.710177614885801</v>
      </c>
      <c r="AJ338">
        <v>37.013288009888697</v>
      </c>
      <c r="AK338" t="str">
        <f>IF(AND(Table2[[#This Row],[20D EMA]]&gt;Table2[[#This Row],[50D EMA]],Table2[[#This Row],[50D EMA]]&gt;Table2[[#This Row],[200D EMA]]),"Uptrend","Downtrend/NoTrend")</f>
        <v>Downtrend/NoTrend</v>
      </c>
      <c r="AL338">
        <v>-0.04</v>
      </c>
      <c r="AM338" t="s">
        <v>3147</v>
      </c>
      <c r="AN338">
        <v>-3.51</v>
      </c>
      <c r="AO338" t="s">
        <v>3147</v>
      </c>
      <c r="AP338">
        <v>0.116079372264736</v>
      </c>
      <c r="AQ338">
        <f>(Table2[[#This Row],[Sharpe Ratio]]-AVERAGE(Table2[Sharpe Ratio]))/_xlfn.STDEV.P(Table2[Sharpe Ratio])</f>
        <v>0.70020732917931927</v>
      </c>
      <c r="AR3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8">
        <f>_xlfn.RANK.AVG(Table2[[#This Row],[1Y Return vs Nifty Z-Score]],Table2[1Y Return vs Nifty Z-Score])</f>
        <v>297</v>
      </c>
      <c r="AT338">
        <f>_xlfn.RANK.AVG(Table2[[#This Row],[6M Return vs Nifty Z-Score]],Table2[6M Return vs Nifty Z-Score])</f>
        <v>577</v>
      </c>
      <c r="AU338">
        <f>_xlfn.RANK.AVG(Table2[[#This Row],[Sharpe Ratio Z-Score]],Table2[Sharpe Ratio Z-Score])</f>
        <v>173</v>
      </c>
      <c r="AV338">
        <f>(Table2[[#This Row],[Rank 1Y]]+Table2[[#This Row],[Rank 6M]]+Table2[[#This Row],[Rank Sharpe]])/3</f>
        <v>349</v>
      </c>
    </row>
    <row r="339" spans="1:48" x14ac:dyDescent="0.3">
      <c r="A339" t="s">
        <v>373</v>
      </c>
      <c r="B339" t="s">
        <v>374</v>
      </c>
      <c r="C339" t="s">
        <v>3116</v>
      </c>
      <c r="D339" t="s">
        <v>163</v>
      </c>
      <c r="E339">
        <v>63592.281412030003</v>
      </c>
      <c r="F339">
        <v>4191.95</v>
      </c>
      <c r="G339">
        <v>-3.2531564253711398</v>
      </c>
      <c r="H339">
        <f>(Table2[[#This Row],[1Y Return vs Nifty]]-AVERAGE(Table2[1Y Return vs Nifty]))/_xlfn.STDEV.P(Table2[1Y Return vs Nifty])</f>
        <v>-0.37437865320809671</v>
      </c>
      <c r="I339">
        <v>1.66347458735349</v>
      </c>
      <c r="J339">
        <f>(Table2[[#This Row],[1M Return vs Nifty]]-AVERAGE(Table2[1M Return vs Nifty]))/_xlfn.STDEV.P(Table2[1M Return vs Nifty])</f>
        <v>0.37187977544157813</v>
      </c>
      <c r="K339">
        <v>14.9195357041894</v>
      </c>
      <c r="L339">
        <f>(Table2[[#This Row],[6M Return vs Nifty]]-AVERAGE(Table2[6M Return vs Nifty]))/_xlfn.STDEV.P(Table2[6M Return vs Nifty])</f>
        <v>0.45122733307414703</v>
      </c>
      <c r="M339">
        <v>-4.2273465868392597</v>
      </c>
      <c r="N339">
        <f>(Table2[[#This Row],[1W Return vs Nifty]]-AVERAGE(Table2[1W Return vs Nifty]))/_xlfn.STDEV.P(Table2[1W Return vs Nifty])</f>
        <v>-0.71997505828289721</v>
      </c>
      <c r="O339">
        <v>4465.7</v>
      </c>
      <c r="P339">
        <v>4468.4544724623502</v>
      </c>
      <c r="Q339">
        <v>4114.3468027253903</v>
      </c>
      <c r="R339">
        <v>25.444770563595998</v>
      </c>
      <c r="S339" s="1">
        <f>(Table2[[#This Row],[Close Price]]-Table2[[#This Row],[20D EMA]])/Table2[[#This Row],[20D EMA]]</f>
        <v>-6.1300579976263522E-2</v>
      </c>
      <c r="T339" s="1">
        <f>(Table2[[#This Row],[Close Price]]-Table2[[#This Row],[50D EMA]])/Table2[[#This Row],[50D EMA]]</f>
        <v>-6.1879218903618381E-2</v>
      </c>
      <c r="U339" s="1">
        <f>(Table2[[#This Row],[Close Price]]-Table2[[#This Row],[200D EMA]])/Table2[[#This Row],[200D EMA]]</f>
        <v>1.8861608171485279E-2</v>
      </c>
      <c r="V339">
        <v>1.5784979654559399</v>
      </c>
      <c r="W339">
        <v>4138.8</v>
      </c>
      <c r="X339">
        <v>4265</v>
      </c>
      <c r="Y339">
        <v>4138.8</v>
      </c>
      <c r="Z339">
        <v>4265</v>
      </c>
      <c r="AA339">
        <v>4045.85</v>
      </c>
      <c r="AB339">
        <v>4715</v>
      </c>
      <c r="AC339" s="1">
        <f>(Table2[[#This Row],[Close Price]]/Table2[[#This Row],[Day Low]])-1</f>
        <v>1.2841886537160452E-2</v>
      </c>
      <c r="AD339" s="1">
        <f>(Table2[[#This Row],[Day High]]/Table2[[#This Row],[Close Price]])-1</f>
        <v>1.7426257469673967E-2</v>
      </c>
      <c r="AE339" s="1">
        <f>(Table2[[#This Row],[Close Price]]/Table2[[#This Row],[Current Week Low]])-1</f>
        <v>1.2841886537160452E-2</v>
      </c>
      <c r="AF339" s="1">
        <f>(Table2[[#This Row],[Current Week High]]/Table2[[#This Row],[Close Price]])-1</f>
        <v>1.7426257469673967E-2</v>
      </c>
      <c r="AG339" s="1">
        <f>(Table2[[#This Row],[Close Price]]/Table2[[#This Row],[Current Month Low]])-1</f>
        <v>3.6111076782382012E-2</v>
      </c>
      <c r="AH339" s="1">
        <f>(Table2[[#This Row],[Current Month High]]/Table2[[#This Row],[Close Price]])-1</f>
        <v>0.12477486611242972</v>
      </c>
      <c r="AI339">
        <v>14.6017963000512</v>
      </c>
      <c r="AJ339">
        <v>30.184782608695599</v>
      </c>
      <c r="AK339" t="str">
        <f>IF(AND(Table2[[#This Row],[20D EMA]]&gt;Table2[[#This Row],[50D EMA]],Table2[[#This Row],[50D EMA]]&gt;Table2[[#This Row],[200D EMA]]),"Uptrend","Downtrend/NoTrend")</f>
        <v>Downtrend/NoTrend</v>
      </c>
      <c r="AL339">
        <v>0.06</v>
      </c>
      <c r="AM339" t="s">
        <v>3148</v>
      </c>
      <c r="AN339">
        <v>-6.75</v>
      </c>
      <c r="AO339" t="s">
        <v>3147</v>
      </c>
      <c r="AP339">
        <v>2.7580268458117001E-2</v>
      </c>
      <c r="AQ339">
        <f>(Table2[[#This Row],[Sharpe Ratio]]-AVERAGE(Table2[Sharpe Ratio]))/_xlfn.STDEV.P(Table2[Sharpe Ratio])</f>
        <v>-0.33504199491524367</v>
      </c>
      <c r="AR3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9">
        <f>_xlfn.RANK.AVG(Table2[[#This Row],[1Y Return vs Nifty Z-Score]],Table2[1Y Return vs Nifty Z-Score])</f>
        <v>438</v>
      </c>
      <c r="AT339">
        <f>_xlfn.RANK.AVG(Table2[[#This Row],[6M Return vs Nifty Z-Score]],Table2[6M Return vs Nifty Z-Score])</f>
        <v>185</v>
      </c>
      <c r="AU339">
        <f>_xlfn.RANK.AVG(Table2[[#This Row],[Sharpe Ratio Z-Score]],Table2[Sharpe Ratio Z-Score])</f>
        <v>429</v>
      </c>
      <c r="AV339">
        <f>(Table2[[#This Row],[Rank 1Y]]+Table2[[#This Row],[Rank 6M]]+Table2[[#This Row],[Rank Sharpe]])/3</f>
        <v>350.66666666666669</v>
      </c>
    </row>
    <row r="340" spans="1:48" x14ac:dyDescent="0.3">
      <c r="A340" t="s">
        <v>494</v>
      </c>
      <c r="B340" t="s">
        <v>495</v>
      </c>
      <c r="C340" t="s">
        <v>3107</v>
      </c>
      <c r="D340" t="s">
        <v>117</v>
      </c>
      <c r="E340">
        <v>41113.517120850003</v>
      </c>
      <c r="F340">
        <v>104.62</v>
      </c>
      <c r="G340">
        <v>18.885566573491101</v>
      </c>
      <c r="H340">
        <f>(Table2[[#This Row],[1Y Return vs Nifty]]-AVERAGE(Table2[1Y Return vs Nifty]))/_xlfn.STDEV.P(Table2[1Y Return vs Nifty])</f>
        <v>8.4744274425271326E-2</v>
      </c>
      <c r="I340">
        <v>-6.2012835179868402</v>
      </c>
      <c r="J340">
        <f>(Table2[[#This Row],[1M Return vs Nifty]]-AVERAGE(Table2[1M Return vs Nifty]))/_xlfn.STDEV.P(Table2[1M Return vs Nifty])</f>
        <v>-0.51876823636030733</v>
      </c>
      <c r="K340">
        <v>-27.1919843205226</v>
      </c>
      <c r="L340">
        <f>(Table2[[#This Row],[6M Return vs Nifty]]-AVERAGE(Table2[6M Return vs Nifty]))/_xlfn.STDEV.P(Table2[6M Return vs Nifty])</f>
        <v>-1.045068122403737</v>
      </c>
      <c r="M340">
        <v>-2.8158195517828202</v>
      </c>
      <c r="N340">
        <f>(Table2[[#This Row],[1W Return vs Nifty]]-AVERAGE(Table2[1W Return vs Nifty]))/_xlfn.STDEV.P(Table2[1W Return vs Nifty])</f>
        <v>-0.38341783105751565</v>
      </c>
      <c r="O340">
        <v>111.56</v>
      </c>
      <c r="P340">
        <v>118.76303668656401</v>
      </c>
      <c r="Q340">
        <v>119.957191909033</v>
      </c>
      <c r="R340">
        <v>28.9485849140531</v>
      </c>
      <c r="S340" s="1">
        <f>(Table2[[#This Row],[Close Price]]-Table2[[#This Row],[20D EMA]])/Table2[[#This Row],[20D EMA]]</f>
        <v>-6.2208676945141608E-2</v>
      </c>
      <c r="T340" s="1">
        <f>(Table2[[#This Row],[Close Price]]-Table2[[#This Row],[50D EMA]])/Table2[[#This Row],[50D EMA]]</f>
        <v>-0.11908618271432296</v>
      </c>
      <c r="U340" s="1">
        <f>(Table2[[#This Row],[Close Price]]-Table2[[#This Row],[200D EMA]])/Table2[[#This Row],[200D EMA]]</f>
        <v>-0.12785554300623869</v>
      </c>
      <c r="V340">
        <v>0.68672198546788399</v>
      </c>
      <c r="W340">
        <v>101.7</v>
      </c>
      <c r="X340">
        <v>105.38</v>
      </c>
      <c r="Y340">
        <v>101.7</v>
      </c>
      <c r="Z340">
        <v>105.38</v>
      </c>
      <c r="AA340">
        <v>101.7</v>
      </c>
      <c r="AB340">
        <v>117.4</v>
      </c>
      <c r="AC340" s="1">
        <f>(Table2[[#This Row],[Close Price]]/Table2[[#This Row],[Day Low]])-1</f>
        <v>2.8711897738446401E-2</v>
      </c>
      <c r="AD340" s="1">
        <f>(Table2[[#This Row],[Day High]]/Table2[[#This Row],[Close Price]])-1</f>
        <v>7.2643853947618187E-3</v>
      </c>
      <c r="AE340" s="1">
        <f>(Table2[[#This Row],[Close Price]]/Table2[[#This Row],[Current Week Low]])-1</f>
        <v>2.8711897738446401E-2</v>
      </c>
      <c r="AF340" s="1">
        <f>(Table2[[#This Row],[Current Week High]]/Table2[[#This Row],[Close Price]])-1</f>
        <v>7.2643853947618187E-3</v>
      </c>
      <c r="AG340" s="1">
        <f>(Table2[[#This Row],[Close Price]]/Table2[[#This Row],[Current Month Low]])-1</f>
        <v>2.8711897738446401E-2</v>
      </c>
      <c r="AH340" s="1">
        <f>(Table2[[#This Row],[Current Month High]]/Table2[[#This Row],[Close Price]])-1</f>
        <v>0.12215637545402402</v>
      </c>
      <c r="AI340">
        <v>62.9707512903842</v>
      </c>
      <c r="AJ340">
        <v>39.0299003322259</v>
      </c>
      <c r="AK340" t="str">
        <f>IF(AND(Table2[[#This Row],[20D EMA]]&gt;Table2[[#This Row],[50D EMA]],Table2[[#This Row],[50D EMA]]&gt;Table2[[#This Row],[200D EMA]]),"Uptrend","Downtrend/NoTrend")</f>
        <v>Downtrend/NoTrend</v>
      </c>
      <c r="AL340">
        <v>-7.0000000000000007E-2</v>
      </c>
      <c r="AM340" t="s">
        <v>3147</v>
      </c>
      <c r="AN340">
        <v>-7.8</v>
      </c>
      <c r="AO340" t="s">
        <v>3147</v>
      </c>
      <c r="AP340">
        <v>0.15054360658536101</v>
      </c>
      <c r="AQ340">
        <f>(Table2[[#This Row],[Sharpe Ratio]]-AVERAGE(Table2[Sharpe Ratio]))/_xlfn.STDEV.P(Table2[Sharpe Ratio])</f>
        <v>1.1033648048055886</v>
      </c>
      <c r="AR3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0">
        <f>_xlfn.RANK.AVG(Table2[[#This Row],[1Y Return vs Nifty Z-Score]],Table2[1Y Return vs Nifty Z-Score])</f>
        <v>279</v>
      </c>
      <c r="AT340">
        <f>_xlfn.RANK.AVG(Table2[[#This Row],[6M Return vs Nifty Z-Score]],Table2[6M Return vs Nifty Z-Score])</f>
        <v>678</v>
      </c>
      <c r="AU340">
        <f>_xlfn.RANK.AVG(Table2[[#This Row],[Sharpe Ratio Z-Score]],Table2[Sharpe Ratio Z-Score])</f>
        <v>96</v>
      </c>
      <c r="AV340">
        <f>(Table2[[#This Row],[Rank 1Y]]+Table2[[#This Row],[Rank 6M]]+Table2[[#This Row],[Rank Sharpe]])/3</f>
        <v>351</v>
      </c>
    </row>
    <row r="341" spans="1:48" x14ac:dyDescent="0.3">
      <c r="A341" t="s">
        <v>304</v>
      </c>
      <c r="B341" t="s">
        <v>305</v>
      </c>
      <c r="C341" t="s">
        <v>3112</v>
      </c>
      <c r="D341" t="s">
        <v>48</v>
      </c>
      <c r="E341">
        <v>82370.571401552006</v>
      </c>
      <c r="F341">
        <v>78.010000000000005</v>
      </c>
      <c r="G341">
        <v>14.2566318666067</v>
      </c>
      <c r="H341">
        <f>(Table2[[#This Row],[1Y Return vs Nifty]]-AVERAGE(Table2[1Y Return vs Nifty]))/_xlfn.STDEV.P(Table2[1Y Return vs Nifty])</f>
        <v>-1.125268323835244E-2</v>
      </c>
      <c r="I341">
        <v>-4.7185836694266303</v>
      </c>
      <c r="J341">
        <f>(Table2[[#This Row],[1M Return vs Nifty]]-AVERAGE(Table2[1M Return vs Nifty]))/_xlfn.STDEV.P(Table2[1M Return vs Nifty])</f>
        <v>-0.35085923591407392</v>
      </c>
      <c r="K341">
        <v>-14.915892747518001</v>
      </c>
      <c r="L341">
        <f>(Table2[[#This Row],[6M Return vs Nifty]]-AVERAGE(Table2[6M Return vs Nifty]))/_xlfn.STDEV.P(Table2[6M Return vs Nifty])</f>
        <v>-0.60887726486788973</v>
      </c>
      <c r="M341">
        <v>0.19889412490804001</v>
      </c>
      <c r="N341">
        <f>(Table2[[#This Row],[1W Return vs Nifty]]-AVERAGE(Table2[1W Return vs Nifty]))/_xlfn.STDEV.P(Table2[1W Return vs Nifty])</f>
        <v>0.33539495162853605</v>
      </c>
      <c r="O341">
        <v>80.45</v>
      </c>
      <c r="P341">
        <v>85.0172011310963</v>
      </c>
      <c r="Q341">
        <v>84.765483433046796</v>
      </c>
      <c r="R341">
        <v>42.378301742033202</v>
      </c>
      <c r="S341" s="1">
        <f>(Table2[[#This Row],[Close Price]]-Table2[[#This Row],[20D EMA]])/Table2[[#This Row],[20D EMA]]</f>
        <v>-3.0329397141081387E-2</v>
      </c>
      <c r="T341" s="1">
        <f>(Table2[[#This Row],[Close Price]]-Table2[[#This Row],[50D EMA]])/Table2[[#This Row],[50D EMA]]</f>
        <v>-8.2420981141112959E-2</v>
      </c>
      <c r="U341" s="1">
        <f>(Table2[[#This Row],[Close Price]]-Table2[[#This Row],[200D EMA]])/Table2[[#This Row],[200D EMA]]</f>
        <v>-7.9696158854360863E-2</v>
      </c>
      <c r="V341">
        <v>0.55468961159837005</v>
      </c>
      <c r="W341">
        <v>75.95</v>
      </c>
      <c r="X341">
        <v>78.989999999999995</v>
      </c>
      <c r="Y341">
        <v>75.95</v>
      </c>
      <c r="Z341">
        <v>78.989999999999995</v>
      </c>
      <c r="AA341">
        <v>75.41</v>
      </c>
      <c r="AB341">
        <v>82.27</v>
      </c>
      <c r="AC341" s="1">
        <f>(Table2[[#This Row],[Close Price]]/Table2[[#This Row],[Day Low]])-1</f>
        <v>2.7123107307439165E-2</v>
      </c>
      <c r="AD341" s="1">
        <f>(Table2[[#This Row],[Day High]]/Table2[[#This Row],[Close Price]])-1</f>
        <v>1.2562491988206581E-2</v>
      </c>
      <c r="AE341" s="1">
        <f>(Table2[[#This Row],[Close Price]]/Table2[[#This Row],[Current Week Low]])-1</f>
        <v>2.7123107307439165E-2</v>
      </c>
      <c r="AF341" s="1">
        <f>(Table2[[#This Row],[Current Week High]]/Table2[[#This Row],[Close Price]])-1</f>
        <v>1.2562491988206581E-2</v>
      </c>
      <c r="AG341" s="1">
        <f>(Table2[[#This Row],[Close Price]]/Table2[[#This Row],[Current Month Low]])-1</f>
        <v>3.4478185916987147E-2</v>
      </c>
      <c r="AH341" s="1">
        <f>(Table2[[#This Row],[Current Month High]]/Table2[[#This Row],[Close Price]])-1</f>
        <v>5.4608383540571515E-2</v>
      </c>
      <c r="AI341">
        <v>32.995769773105998</v>
      </c>
      <c r="AJ341">
        <v>38.3156028368794</v>
      </c>
      <c r="AK341" t="str">
        <f>IF(AND(Table2[[#This Row],[20D EMA]]&gt;Table2[[#This Row],[50D EMA]],Table2[[#This Row],[50D EMA]]&gt;Table2[[#This Row],[200D EMA]]),"Uptrend","Downtrend/NoTrend")</f>
        <v>Downtrend/NoTrend</v>
      </c>
      <c r="AL341">
        <v>-0.08</v>
      </c>
      <c r="AM341" t="s">
        <v>3147</v>
      </c>
      <c r="AN341">
        <v>-3.42</v>
      </c>
      <c r="AO341" t="s">
        <v>3147</v>
      </c>
      <c r="AP341">
        <v>9.8218435210520996E-2</v>
      </c>
      <c r="AQ341">
        <f>(Table2[[#This Row],[Sharpe Ratio]]-AVERAGE(Table2[Sharpe Ratio]))/_xlfn.STDEV.P(Table2[Sharpe Ratio])</f>
        <v>0.49127274998317749</v>
      </c>
      <c r="AR3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1">
        <f>_xlfn.RANK.AVG(Table2[[#This Row],[1Y Return vs Nifty Z-Score]],Table2[1Y Return vs Nifty Z-Score])</f>
        <v>308</v>
      </c>
      <c r="AT341">
        <f>_xlfn.RANK.AVG(Table2[[#This Row],[6M Return vs Nifty Z-Score]],Table2[6M Return vs Nifty Z-Score])</f>
        <v>527</v>
      </c>
      <c r="AU341">
        <f>_xlfn.RANK.AVG(Table2[[#This Row],[Sharpe Ratio Z-Score]],Table2[Sharpe Ratio Z-Score])</f>
        <v>223</v>
      </c>
      <c r="AV341">
        <f>(Table2[[#This Row],[Rank 1Y]]+Table2[[#This Row],[Rank 6M]]+Table2[[#This Row],[Rank Sharpe]])/3</f>
        <v>352.66666666666669</v>
      </c>
    </row>
    <row r="342" spans="1:48" x14ac:dyDescent="0.3">
      <c r="A342" t="s">
        <v>314</v>
      </c>
      <c r="B342" t="s">
        <v>315</v>
      </c>
      <c r="C342" t="s">
        <v>3107</v>
      </c>
      <c r="D342" t="s">
        <v>117</v>
      </c>
      <c r="E342">
        <v>78511.992035880001</v>
      </c>
      <c r="F342">
        <v>78.16</v>
      </c>
      <c r="G342">
        <v>29.167350841450499</v>
      </c>
      <c r="H342">
        <f>(Table2[[#This Row],[1Y Return vs Nifty]]-AVERAGE(Table2[1Y Return vs Nifty]))/_xlfn.STDEV.P(Table2[1Y Return vs Nifty])</f>
        <v>0.29797260266456621</v>
      </c>
      <c r="I342">
        <v>-1.2229126737556399</v>
      </c>
      <c r="J342">
        <f>(Table2[[#This Row],[1M Return vs Nifty]]-AVERAGE(Table2[1M Return vs Nifty]))/_xlfn.STDEV.P(Table2[1M Return vs Nifty])</f>
        <v>4.5009572828284564E-2</v>
      </c>
      <c r="K342">
        <v>-24.168559208310899</v>
      </c>
      <c r="L342">
        <f>(Table2[[#This Row],[6M Return vs Nifty]]-AVERAGE(Table2[6M Return vs Nifty]))/_xlfn.STDEV.P(Table2[6M Return vs Nifty])</f>
        <v>-0.93764057638484888</v>
      </c>
      <c r="M342">
        <v>-1.7413493476108599</v>
      </c>
      <c r="N342">
        <f>(Table2[[#This Row],[1W Return vs Nifty]]-AVERAGE(Table2[1W Return vs Nifty]))/_xlfn.STDEV.P(Table2[1W Return vs Nifty])</f>
        <v>-0.12722669644141862</v>
      </c>
      <c r="O342">
        <v>82.03</v>
      </c>
      <c r="P342">
        <v>86.777804621227901</v>
      </c>
      <c r="Q342">
        <v>88.003282238997002</v>
      </c>
      <c r="R342">
        <v>33.499259285106099</v>
      </c>
      <c r="S342" s="1">
        <f>(Table2[[#This Row],[Close Price]]-Table2[[#This Row],[20D EMA]])/Table2[[#This Row],[20D EMA]]</f>
        <v>-4.7177861757893506E-2</v>
      </c>
      <c r="T342" s="1">
        <f>(Table2[[#This Row],[Close Price]]-Table2[[#This Row],[50D EMA]])/Table2[[#This Row],[50D EMA]]</f>
        <v>-9.9308857360972988E-2</v>
      </c>
      <c r="U342" s="1">
        <f>(Table2[[#This Row],[Close Price]]-Table2[[#This Row],[200D EMA]])/Table2[[#This Row],[200D EMA]]</f>
        <v>-0.1118513081394496</v>
      </c>
      <c r="V342">
        <v>0.94912279974212699</v>
      </c>
      <c r="W342">
        <v>76.41</v>
      </c>
      <c r="X342">
        <v>78.95</v>
      </c>
      <c r="Y342">
        <v>76.41</v>
      </c>
      <c r="Z342">
        <v>78.95</v>
      </c>
      <c r="AA342">
        <v>76.41</v>
      </c>
      <c r="AB342">
        <v>85.59</v>
      </c>
      <c r="AC342" s="1">
        <f>(Table2[[#This Row],[Close Price]]/Table2[[#This Row],[Day Low]])-1</f>
        <v>2.2902761418662543E-2</v>
      </c>
      <c r="AD342" s="1">
        <f>(Table2[[#This Row],[Day High]]/Table2[[#This Row],[Close Price]])-1</f>
        <v>1.0107471852610184E-2</v>
      </c>
      <c r="AE342" s="1">
        <f>(Table2[[#This Row],[Close Price]]/Table2[[#This Row],[Current Week Low]])-1</f>
        <v>2.2902761418662543E-2</v>
      </c>
      <c r="AF342" s="1">
        <f>(Table2[[#This Row],[Current Week High]]/Table2[[#This Row],[Close Price]])-1</f>
        <v>1.0107471852610184E-2</v>
      </c>
      <c r="AG342" s="1">
        <f>(Table2[[#This Row],[Close Price]]/Table2[[#This Row],[Current Month Low]])-1</f>
        <v>2.2902761418662543E-2</v>
      </c>
      <c r="AH342" s="1">
        <f>(Table2[[#This Row],[Current Month High]]/Table2[[#This Row],[Close Price]])-1</f>
        <v>9.5061412487205788E-2</v>
      </c>
      <c r="AI342">
        <v>51.484135107471801</v>
      </c>
      <c r="AJ342">
        <v>49.588516746411401</v>
      </c>
      <c r="AK342" t="str">
        <f>IF(AND(Table2[[#This Row],[20D EMA]]&gt;Table2[[#This Row],[50D EMA]],Table2[[#This Row],[50D EMA]]&gt;Table2[[#This Row],[200D EMA]]),"Uptrend","Downtrend/NoTrend")</f>
        <v>Downtrend/NoTrend</v>
      </c>
      <c r="AL342">
        <v>-0.02</v>
      </c>
      <c r="AM342" t="s">
        <v>3147</v>
      </c>
      <c r="AN342">
        <v>-4.72</v>
      </c>
      <c r="AO342" t="s">
        <v>3147</v>
      </c>
      <c r="AP342">
        <v>0.10924989150112201</v>
      </c>
      <c r="AQ342">
        <f>(Table2[[#This Row],[Sharpe Ratio]]-AVERAGE(Table2[Sharpe Ratio]))/_xlfn.STDEV.P(Table2[Sharpe Ratio])</f>
        <v>0.62031708125209217</v>
      </c>
      <c r="AR3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2">
        <f>_xlfn.RANK.AVG(Table2[[#This Row],[1Y Return vs Nifty Z-Score]],Table2[1Y Return vs Nifty Z-Score])</f>
        <v>212</v>
      </c>
      <c r="AT342">
        <f>_xlfn.RANK.AVG(Table2[[#This Row],[6M Return vs Nifty Z-Score]],Table2[6M Return vs Nifty Z-Score])</f>
        <v>651</v>
      </c>
      <c r="AU342">
        <f>_xlfn.RANK.AVG(Table2[[#This Row],[Sharpe Ratio Z-Score]],Table2[Sharpe Ratio Z-Score])</f>
        <v>195</v>
      </c>
      <c r="AV342">
        <f>(Table2[[#This Row],[Rank 1Y]]+Table2[[#This Row],[Rank 6M]]+Table2[[#This Row],[Rank Sharpe]])/3</f>
        <v>352.66666666666669</v>
      </c>
    </row>
    <row r="343" spans="1:48" x14ac:dyDescent="0.3">
      <c r="A343" t="s">
        <v>1255</v>
      </c>
      <c r="B343" t="s">
        <v>1256</v>
      </c>
      <c r="C343" t="s">
        <v>3119</v>
      </c>
      <c r="D343" t="s">
        <v>1014</v>
      </c>
      <c r="E343">
        <v>8976.8620253000008</v>
      </c>
      <c r="F343">
        <v>466.7</v>
      </c>
      <c r="G343">
        <v>10.506417180516801</v>
      </c>
      <c r="H343">
        <f>(Table2[[#This Row],[1Y Return vs Nifty]]-AVERAGE(Table2[1Y Return vs Nifty]))/_xlfn.STDEV.P(Table2[1Y Return vs Nifty])</f>
        <v>-8.9026344619803147E-2</v>
      </c>
      <c r="I343">
        <v>-4.2554082393529997</v>
      </c>
      <c r="J343">
        <f>(Table2[[#This Row],[1M Return vs Nifty]]-AVERAGE(Table2[1M Return vs Nifty]))/_xlfn.STDEV.P(Table2[1M Return vs Nifty])</f>
        <v>-0.29840672937983626</v>
      </c>
      <c r="K343">
        <v>8.9960723916744705</v>
      </c>
      <c r="L343">
        <f>(Table2[[#This Row],[6M Return vs Nifty]]-AVERAGE(Table2[6M Return vs Nifty]))/_xlfn.STDEV.P(Table2[6M Return vs Nifty])</f>
        <v>0.24075639234332313</v>
      </c>
      <c r="M343">
        <v>2.31828524362543</v>
      </c>
      <c r="N343">
        <f>(Table2[[#This Row],[1W Return vs Nifty]]-AVERAGE(Table2[1W Return vs Nifty]))/_xlfn.STDEV.P(Table2[1W Return vs Nifty])</f>
        <v>0.84073164062302164</v>
      </c>
      <c r="O343">
        <v>504.81</v>
      </c>
      <c r="P343">
        <v>522.575164915144</v>
      </c>
      <c r="Q343">
        <v>486.251815565833</v>
      </c>
      <c r="R343">
        <v>33.055784557792698</v>
      </c>
      <c r="S343" s="1">
        <f>(Table2[[#This Row],[Close Price]]-Table2[[#This Row],[20D EMA]])/Table2[[#This Row],[20D EMA]]</f>
        <v>-7.5493750123808989E-2</v>
      </c>
      <c r="T343" s="1">
        <f>(Table2[[#This Row],[Close Price]]-Table2[[#This Row],[50D EMA]])/Table2[[#This Row],[50D EMA]]</f>
        <v>-0.1069227331616822</v>
      </c>
      <c r="U343" s="1">
        <f>(Table2[[#This Row],[Close Price]]-Table2[[#This Row],[200D EMA]])/Table2[[#This Row],[200D EMA]]</f>
        <v>-4.020923920475504E-2</v>
      </c>
      <c r="V343">
        <v>0.59333370446700795</v>
      </c>
      <c r="W343">
        <v>459</v>
      </c>
      <c r="X343">
        <v>485</v>
      </c>
      <c r="Y343">
        <v>459</v>
      </c>
      <c r="Z343">
        <v>485</v>
      </c>
      <c r="AA343">
        <v>439.1</v>
      </c>
      <c r="AB343">
        <v>550</v>
      </c>
      <c r="AC343" s="1">
        <f>(Table2[[#This Row],[Close Price]]/Table2[[#This Row],[Day Low]])-1</f>
        <v>1.6775599128540319E-2</v>
      </c>
      <c r="AD343" s="1">
        <f>(Table2[[#This Row],[Day High]]/Table2[[#This Row],[Close Price]])-1</f>
        <v>3.9211484893936221E-2</v>
      </c>
      <c r="AE343" s="1">
        <f>(Table2[[#This Row],[Close Price]]/Table2[[#This Row],[Current Week Low]])-1</f>
        <v>1.6775599128540319E-2</v>
      </c>
      <c r="AF343" s="1">
        <f>(Table2[[#This Row],[Current Week High]]/Table2[[#This Row],[Close Price]])-1</f>
        <v>3.9211484893936221E-2</v>
      </c>
      <c r="AG343" s="1">
        <f>(Table2[[#This Row],[Close Price]]/Table2[[#This Row],[Current Month Low]])-1</f>
        <v>6.2855841493964837E-2</v>
      </c>
      <c r="AH343" s="1">
        <f>(Table2[[#This Row],[Current Month High]]/Table2[[#This Row],[Close Price]])-1</f>
        <v>0.17848725091064921</v>
      </c>
      <c r="AI343">
        <v>47.6108849367902</v>
      </c>
      <c r="AJ343">
        <v>43.225410464937802</v>
      </c>
      <c r="AK343" t="str">
        <f>IF(AND(Table2[[#This Row],[20D EMA]]&gt;Table2[[#This Row],[50D EMA]],Table2[[#This Row],[50D EMA]]&gt;Table2[[#This Row],[200D EMA]]),"Uptrend","Downtrend/NoTrend")</f>
        <v>Downtrend/NoTrend</v>
      </c>
      <c r="AL343">
        <v>0</v>
      </c>
      <c r="AM343" t="s">
        <v>3149</v>
      </c>
      <c r="AN343">
        <v>-8.5299999999999994</v>
      </c>
      <c r="AO343" t="s">
        <v>3147</v>
      </c>
      <c r="AP343">
        <v>3.7709328520369998E-3</v>
      </c>
      <c r="AQ343">
        <f>(Table2[[#This Row],[Sharpe Ratio]]-AVERAGE(Table2[Sharpe Ratio]))/_xlfn.STDEV.P(Table2[Sharpe Ratio])</f>
        <v>-0.61356005366525135</v>
      </c>
      <c r="AR3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3">
        <f>_xlfn.RANK.AVG(Table2[[#This Row],[1Y Return vs Nifty Z-Score]],Table2[1Y Return vs Nifty Z-Score])</f>
        <v>331</v>
      </c>
      <c r="AT343">
        <f>_xlfn.RANK.AVG(Table2[[#This Row],[6M Return vs Nifty Z-Score]],Table2[6M Return vs Nifty Z-Score])</f>
        <v>232</v>
      </c>
      <c r="AU343">
        <f>_xlfn.RANK.AVG(Table2[[#This Row],[Sharpe Ratio Z-Score]],Table2[Sharpe Ratio Z-Score])</f>
        <v>500</v>
      </c>
      <c r="AV343">
        <f>(Table2[[#This Row],[Rank 1Y]]+Table2[[#This Row],[Rank 6M]]+Table2[[#This Row],[Rank Sharpe]])/3</f>
        <v>354.33333333333331</v>
      </c>
    </row>
    <row r="344" spans="1:48" x14ac:dyDescent="0.3">
      <c r="A344" t="s">
        <v>1365</v>
      </c>
      <c r="B344" t="s">
        <v>1366</v>
      </c>
      <c r="C344" t="s">
        <v>3106</v>
      </c>
      <c r="D344" t="s">
        <v>51</v>
      </c>
      <c r="E344">
        <v>7945.1320992000001</v>
      </c>
      <c r="F344">
        <v>488</v>
      </c>
      <c r="G344">
        <v>8.6656431073818894</v>
      </c>
      <c r="H344">
        <f>(Table2[[#This Row],[1Y Return vs Nifty]]-AVERAGE(Table2[1Y Return vs Nifty]))/_xlfn.STDEV.P(Table2[1Y Return vs Nifty])</f>
        <v>-0.12720115631118814</v>
      </c>
      <c r="I344">
        <v>-3.3294120986576501</v>
      </c>
      <c r="J344">
        <f>(Table2[[#This Row],[1M Return vs Nifty]]-AVERAGE(Table2[1M Return vs Nifty]))/_xlfn.STDEV.P(Table2[1M Return vs Nifty])</f>
        <v>-0.19354188667265634</v>
      </c>
      <c r="K344">
        <v>-1.6877360777832899</v>
      </c>
      <c r="L344">
        <f>(Table2[[#This Row],[6M Return vs Nifty]]-AVERAGE(Table2[6M Return vs Nifty]))/_xlfn.STDEV.P(Table2[6M Return vs Nifty])</f>
        <v>-0.13885788067899349</v>
      </c>
      <c r="M344">
        <v>-9.6236396284171896E-2</v>
      </c>
      <c r="N344">
        <f>(Table2[[#This Row],[1W Return vs Nifty]]-AVERAGE(Table2[1W Return vs Nifty]))/_xlfn.STDEV.P(Table2[1W Return vs Nifty])</f>
        <v>0.26502555209517115</v>
      </c>
      <c r="O344">
        <v>519.02</v>
      </c>
      <c r="P344">
        <v>526.979190764755</v>
      </c>
      <c r="Q344">
        <v>486.85956594805202</v>
      </c>
      <c r="R344">
        <v>23.733741823720699</v>
      </c>
      <c r="S344" s="1">
        <f>(Table2[[#This Row],[Close Price]]-Table2[[#This Row],[20D EMA]])/Table2[[#This Row],[20D EMA]]</f>
        <v>-5.9766482987168093E-2</v>
      </c>
      <c r="T344" s="1">
        <f>(Table2[[#This Row],[Close Price]]-Table2[[#This Row],[50D EMA]])/Table2[[#This Row],[50D EMA]]</f>
        <v>-7.3967229537447568E-2</v>
      </c>
      <c r="U344" s="1">
        <f>(Table2[[#This Row],[Close Price]]-Table2[[#This Row],[200D EMA]])/Table2[[#This Row],[200D EMA]]</f>
        <v>2.342429176116182E-3</v>
      </c>
      <c r="V344">
        <v>0.17114517580889399</v>
      </c>
      <c r="W344">
        <v>480.05</v>
      </c>
      <c r="X344">
        <v>493.55</v>
      </c>
      <c r="Y344">
        <v>480.05</v>
      </c>
      <c r="Z344">
        <v>493.55</v>
      </c>
      <c r="AA344">
        <v>480.05</v>
      </c>
      <c r="AB344">
        <v>556</v>
      </c>
      <c r="AC344" s="1">
        <f>(Table2[[#This Row],[Close Price]]/Table2[[#This Row],[Day Low]])-1</f>
        <v>1.656077491927932E-2</v>
      </c>
      <c r="AD344" s="1">
        <f>(Table2[[#This Row],[Day High]]/Table2[[#This Row],[Close Price]])-1</f>
        <v>1.1372950819672045E-2</v>
      </c>
      <c r="AE344" s="1">
        <f>(Table2[[#This Row],[Close Price]]/Table2[[#This Row],[Current Week Low]])-1</f>
        <v>1.656077491927932E-2</v>
      </c>
      <c r="AF344" s="1">
        <f>(Table2[[#This Row],[Current Week High]]/Table2[[#This Row],[Close Price]])-1</f>
        <v>1.1372950819672045E-2</v>
      </c>
      <c r="AG344" s="1">
        <f>(Table2[[#This Row],[Close Price]]/Table2[[#This Row],[Current Month Low]])-1</f>
        <v>1.656077491927932E-2</v>
      </c>
      <c r="AH344" s="1">
        <f>(Table2[[#This Row],[Current Month High]]/Table2[[#This Row],[Close Price]])-1</f>
        <v>0.13934426229508201</v>
      </c>
      <c r="AI344">
        <v>35.010245901639301</v>
      </c>
      <c r="AJ344">
        <v>29.0322580645161</v>
      </c>
      <c r="AK344" t="str">
        <f>IF(AND(Table2[[#This Row],[20D EMA]]&gt;Table2[[#This Row],[50D EMA]],Table2[[#This Row],[50D EMA]]&gt;Table2[[#This Row],[200D EMA]]),"Uptrend","Downtrend/NoTrend")</f>
        <v>Downtrend/NoTrend</v>
      </c>
      <c r="AL344">
        <v>-0.02</v>
      </c>
      <c r="AM344" t="s">
        <v>3147</v>
      </c>
      <c r="AN344">
        <v>-6.57</v>
      </c>
      <c r="AO344" t="s">
        <v>3147</v>
      </c>
      <c r="AP344">
        <v>5.1352226398604997E-2</v>
      </c>
      <c r="AQ344">
        <f>(Table2[[#This Row],[Sharpe Ratio]]-AVERAGE(Table2[Sharpe Ratio]))/_xlfn.STDEV.P(Table2[Sharpe Ratio])</f>
        <v>-5.6961174525580457E-2</v>
      </c>
      <c r="AR3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4">
        <f>_xlfn.RANK.AVG(Table2[[#This Row],[1Y Return vs Nifty Z-Score]],Table2[1Y Return vs Nifty Z-Score])</f>
        <v>341</v>
      </c>
      <c r="AT344">
        <f>_xlfn.RANK.AVG(Table2[[#This Row],[6M Return vs Nifty Z-Score]],Table2[6M Return vs Nifty Z-Score])</f>
        <v>354</v>
      </c>
      <c r="AU344">
        <f>_xlfn.RANK.AVG(Table2[[#This Row],[Sharpe Ratio Z-Score]],Table2[Sharpe Ratio Z-Score])</f>
        <v>370</v>
      </c>
      <c r="AV344">
        <f>(Table2[[#This Row],[Rank 1Y]]+Table2[[#This Row],[Rank 6M]]+Table2[[#This Row],[Rank Sharpe]])/3</f>
        <v>355</v>
      </c>
    </row>
    <row r="345" spans="1:48" x14ac:dyDescent="0.3">
      <c r="A345" t="s">
        <v>1578</v>
      </c>
      <c r="B345" t="s">
        <v>1579</v>
      </c>
      <c r="C345" t="s">
        <v>3116</v>
      </c>
      <c r="D345" t="s">
        <v>414</v>
      </c>
      <c r="E345">
        <v>5902.1308115000002</v>
      </c>
      <c r="F345">
        <v>303.5</v>
      </c>
      <c r="G345">
        <v>21.678839892647801</v>
      </c>
      <c r="H345">
        <f>(Table2[[#This Row],[1Y Return vs Nifty]]-AVERAGE(Table2[1Y Return vs Nifty]))/_xlfn.STDEV.P(Table2[1Y Return vs Nifty])</f>
        <v>0.14267244959767436</v>
      </c>
      <c r="I345">
        <v>-8.0165021634235494</v>
      </c>
      <c r="J345">
        <f>(Table2[[#This Row],[1M Return vs Nifty]]-AVERAGE(Table2[1M Return vs Nifty]))/_xlfn.STDEV.P(Table2[1M Return vs Nifty])</f>
        <v>-0.72433347509869028</v>
      </c>
      <c r="K345">
        <v>7.0721429142002696</v>
      </c>
      <c r="L345">
        <f>(Table2[[#This Row],[6M Return vs Nifty]]-AVERAGE(Table2[6M Return vs Nifty]))/_xlfn.STDEV.P(Table2[6M Return vs Nifty])</f>
        <v>0.1723958360842458</v>
      </c>
      <c r="M345">
        <v>-3.3259636759513298</v>
      </c>
      <c r="N345">
        <f>(Table2[[#This Row],[1W Return vs Nifty]]-AVERAGE(Table2[1W Return vs Nifty]))/_xlfn.STDEV.P(Table2[1W Return vs Nifty])</f>
        <v>-0.50505396529465352</v>
      </c>
      <c r="O345">
        <v>324.83</v>
      </c>
      <c r="P345">
        <v>328.22802538531403</v>
      </c>
      <c r="Q345">
        <v>304.61889569209501</v>
      </c>
      <c r="R345">
        <v>25.580809803693899</v>
      </c>
      <c r="S345" s="1">
        <f>(Table2[[#This Row],[Close Price]]-Table2[[#This Row],[20D EMA]])/Table2[[#This Row],[20D EMA]]</f>
        <v>-6.5665117138195311E-2</v>
      </c>
      <c r="T345" s="1">
        <f>(Table2[[#This Row],[Close Price]]-Table2[[#This Row],[50D EMA]])/Table2[[#This Row],[50D EMA]]</f>
        <v>-7.533794640565887E-2</v>
      </c>
      <c r="U345" s="1">
        <f>(Table2[[#This Row],[Close Price]]-Table2[[#This Row],[200D EMA]])/Table2[[#This Row],[200D EMA]]</f>
        <v>-3.6731000864305375E-3</v>
      </c>
      <c r="V345">
        <v>0.58824748248269898</v>
      </c>
      <c r="W345">
        <v>292</v>
      </c>
      <c r="X345">
        <v>313.60000000000002</v>
      </c>
      <c r="Y345">
        <v>292</v>
      </c>
      <c r="Z345">
        <v>313.60000000000002</v>
      </c>
      <c r="AA345">
        <v>292</v>
      </c>
      <c r="AB345">
        <v>349.65</v>
      </c>
      <c r="AC345" s="1">
        <f>(Table2[[#This Row],[Close Price]]/Table2[[#This Row],[Day Low]])-1</f>
        <v>3.9383561643835607E-2</v>
      </c>
      <c r="AD345" s="1">
        <f>(Table2[[#This Row],[Day High]]/Table2[[#This Row],[Close Price]])-1</f>
        <v>3.3278418451400338E-2</v>
      </c>
      <c r="AE345" s="1">
        <f>(Table2[[#This Row],[Close Price]]/Table2[[#This Row],[Current Week Low]])-1</f>
        <v>3.9383561643835607E-2</v>
      </c>
      <c r="AF345" s="1">
        <f>(Table2[[#This Row],[Current Week High]]/Table2[[#This Row],[Close Price]])-1</f>
        <v>3.3278418451400338E-2</v>
      </c>
      <c r="AG345" s="1">
        <f>(Table2[[#This Row],[Close Price]]/Table2[[#This Row],[Current Month Low]])-1</f>
        <v>3.9383561643835607E-2</v>
      </c>
      <c r="AH345" s="1">
        <f>(Table2[[#This Row],[Current Month High]]/Table2[[#This Row],[Close Price]])-1</f>
        <v>0.15205930807248746</v>
      </c>
      <c r="AI345">
        <v>24.777594728171302</v>
      </c>
      <c r="AJ345">
        <v>41.789301565054799</v>
      </c>
      <c r="AK345" t="str">
        <f>IF(AND(Table2[[#This Row],[20D EMA]]&gt;Table2[[#This Row],[50D EMA]],Table2[[#This Row],[50D EMA]]&gt;Table2[[#This Row],[200D EMA]]),"Uptrend","Downtrend/NoTrend")</f>
        <v>Downtrend/NoTrend</v>
      </c>
      <c r="AL345">
        <v>-0.04</v>
      </c>
      <c r="AM345" t="s">
        <v>3147</v>
      </c>
      <c r="AN345">
        <v>-9.02</v>
      </c>
      <c r="AO345" t="s">
        <v>3147</v>
      </c>
      <c r="AP345">
        <v>-9.9476819025000004E-4</v>
      </c>
      <c r="AQ345">
        <f>(Table2[[#This Row],[Sharpe Ratio]]-AVERAGE(Table2[Sharpe Ratio]))/_xlfn.STDEV.P(Table2[Sharpe Ratio])</f>
        <v>-0.66930851405243297</v>
      </c>
      <c r="AR3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5">
        <f>_xlfn.RANK.AVG(Table2[[#This Row],[1Y Return vs Nifty Z-Score]],Table2[1Y Return vs Nifty Z-Score])</f>
        <v>263</v>
      </c>
      <c r="AT345">
        <f>_xlfn.RANK.AVG(Table2[[#This Row],[6M Return vs Nifty Z-Score]],Table2[6M Return vs Nifty Z-Score])</f>
        <v>245</v>
      </c>
      <c r="AU345">
        <f>_xlfn.RANK.AVG(Table2[[#This Row],[Sharpe Ratio Z-Score]],Table2[Sharpe Ratio Z-Score])</f>
        <v>559</v>
      </c>
      <c r="AV345">
        <f>(Table2[[#This Row],[Rank 1Y]]+Table2[[#This Row],[Rank 6M]]+Table2[[#This Row],[Rank Sharpe]])/3</f>
        <v>355.66666666666669</v>
      </c>
    </row>
    <row r="346" spans="1:48" x14ac:dyDescent="0.3">
      <c r="A346" t="s">
        <v>1572</v>
      </c>
      <c r="B346" t="s">
        <v>1573</v>
      </c>
      <c r="C346" t="s">
        <v>3105</v>
      </c>
      <c r="D346" t="s">
        <v>48</v>
      </c>
      <c r="E346">
        <v>5940.0584522239997</v>
      </c>
      <c r="F346">
        <v>35.36</v>
      </c>
      <c r="G346">
        <v>1.1194520828652099</v>
      </c>
      <c r="H346">
        <f>(Table2[[#This Row],[1Y Return vs Nifty]]-AVERAGE(Table2[1Y Return vs Nifty]))/_xlfn.STDEV.P(Table2[1Y Return vs Nifty])</f>
        <v>-0.28369750507686886</v>
      </c>
      <c r="I346">
        <v>-8.7790063627259602</v>
      </c>
      <c r="J346">
        <f>(Table2[[#This Row],[1M Return vs Nifty]]-AVERAGE(Table2[1M Return vs Nifty]))/_xlfn.STDEV.P(Table2[1M Return vs Nifty])</f>
        <v>-0.810683600557494</v>
      </c>
      <c r="K346">
        <v>-10.3776034918268</v>
      </c>
      <c r="L346">
        <f>(Table2[[#This Row],[6M Return vs Nifty]]-AVERAGE(Table2[6M Return vs Nifty]))/_xlfn.STDEV.P(Table2[6M Return vs Nifty])</f>
        <v>-0.44762396446576791</v>
      </c>
      <c r="M346">
        <v>-5.9704349184719998</v>
      </c>
      <c r="N346">
        <f>(Table2[[#This Row],[1W Return vs Nifty]]-AVERAGE(Table2[1W Return vs Nifty]))/_xlfn.STDEV.P(Table2[1W Return vs Nifty])</f>
        <v>-1.1355880512566907</v>
      </c>
      <c r="O346">
        <v>38.520000000000003</v>
      </c>
      <c r="P346">
        <v>40.868717187681099</v>
      </c>
      <c r="Q346">
        <v>40.241937401547801</v>
      </c>
      <c r="R346">
        <v>28.414583415532501</v>
      </c>
      <c r="S346" s="1">
        <f>(Table2[[#This Row],[Close Price]]-Table2[[#This Row],[20D EMA]])/Table2[[#This Row],[20D EMA]]</f>
        <v>-8.2035306334371838E-2</v>
      </c>
      <c r="T346" s="1">
        <f>(Table2[[#This Row],[Close Price]]-Table2[[#This Row],[50D EMA]])/Table2[[#This Row],[50D EMA]]</f>
        <v>-0.13479055783384294</v>
      </c>
      <c r="U346" s="1">
        <f>(Table2[[#This Row],[Close Price]]-Table2[[#This Row],[200D EMA]])/Table2[[#This Row],[200D EMA]]</f>
        <v>-0.12131467113111782</v>
      </c>
      <c r="V346">
        <v>0.81147852787193797</v>
      </c>
      <c r="W346">
        <v>34.520000000000003</v>
      </c>
      <c r="X346">
        <v>36.04</v>
      </c>
      <c r="Y346">
        <v>34.520000000000003</v>
      </c>
      <c r="Z346">
        <v>36.04</v>
      </c>
      <c r="AA346">
        <v>34.520000000000003</v>
      </c>
      <c r="AB346">
        <v>41.49</v>
      </c>
      <c r="AC346" s="1">
        <f>(Table2[[#This Row],[Close Price]]/Table2[[#This Row],[Day Low]])-1</f>
        <v>2.4333719582850355E-2</v>
      </c>
      <c r="AD346" s="1">
        <f>(Table2[[#This Row],[Day High]]/Table2[[#This Row],[Close Price]])-1</f>
        <v>1.9230769230769162E-2</v>
      </c>
      <c r="AE346" s="1">
        <f>(Table2[[#This Row],[Close Price]]/Table2[[#This Row],[Current Week Low]])-1</f>
        <v>2.4333719582850355E-2</v>
      </c>
      <c r="AF346" s="1">
        <f>(Table2[[#This Row],[Current Week High]]/Table2[[#This Row],[Close Price]])-1</f>
        <v>1.9230769230769162E-2</v>
      </c>
      <c r="AG346" s="1">
        <f>(Table2[[#This Row],[Close Price]]/Table2[[#This Row],[Current Month Low]])-1</f>
        <v>2.4333719582850355E-2</v>
      </c>
      <c r="AH346" s="1">
        <f>(Table2[[#This Row],[Current Month High]]/Table2[[#This Row],[Close Price]])-1</f>
        <v>0.17335972850678738</v>
      </c>
      <c r="AI346">
        <v>62.613122171945697</v>
      </c>
      <c r="AJ346">
        <v>32.976888488871197</v>
      </c>
      <c r="AK346" t="str">
        <f>IF(AND(Table2[[#This Row],[20D EMA]]&gt;Table2[[#This Row],[50D EMA]],Table2[[#This Row],[50D EMA]]&gt;Table2[[#This Row],[200D EMA]]),"Uptrend","Downtrend/NoTrend")</f>
        <v>Downtrend/NoTrend</v>
      </c>
      <c r="AL346">
        <v>-0.16</v>
      </c>
      <c r="AM346" t="s">
        <v>3147</v>
      </c>
      <c r="AN346">
        <v>-9.33</v>
      </c>
      <c r="AO346" t="s">
        <v>3147</v>
      </c>
      <c r="AP346">
        <v>0.109763742112526</v>
      </c>
      <c r="AQ346">
        <f>(Table2[[#This Row],[Sharpe Ratio]]-AVERAGE(Table2[Sharpe Ratio]))/_xlfn.STDEV.P(Table2[Sharpe Ratio])</f>
        <v>0.62632802910647911</v>
      </c>
      <c r="AR3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6">
        <f>_xlfn.RANK.AVG(Table2[[#This Row],[1Y Return vs Nifty Z-Score]],Table2[1Y Return vs Nifty Z-Score])</f>
        <v>411</v>
      </c>
      <c r="AT346">
        <f>_xlfn.RANK.AVG(Table2[[#This Row],[6M Return vs Nifty Z-Score]],Table2[6M Return vs Nifty Z-Score])</f>
        <v>465</v>
      </c>
      <c r="AU346">
        <f>_xlfn.RANK.AVG(Table2[[#This Row],[Sharpe Ratio Z-Score]],Table2[Sharpe Ratio Z-Score])</f>
        <v>193</v>
      </c>
      <c r="AV346">
        <f>(Table2[[#This Row],[Rank 1Y]]+Table2[[#This Row],[Rank 6M]]+Table2[[#This Row],[Rank Sharpe]])/3</f>
        <v>356.33333333333331</v>
      </c>
    </row>
    <row r="347" spans="1:48" x14ac:dyDescent="0.3">
      <c r="A347" t="s">
        <v>152</v>
      </c>
      <c r="B347" t="s">
        <v>153</v>
      </c>
      <c r="C347" t="s">
        <v>3110</v>
      </c>
      <c r="D347" t="s">
        <v>75</v>
      </c>
      <c r="E347">
        <v>168744.83077161</v>
      </c>
      <c r="F347">
        <v>2517.15</v>
      </c>
      <c r="G347">
        <v>9.6157659569864595</v>
      </c>
      <c r="H347">
        <f>(Table2[[#This Row],[1Y Return vs Nifty]]-AVERAGE(Table2[1Y Return vs Nifty]))/_xlfn.STDEV.P(Table2[1Y Return vs Nifty])</f>
        <v>-0.10749707562215169</v>
      </c>
      <c r="I347">
        <v>-0.49535155928830099</v>
      </c>
      <c r="J347">
        <f>(Table2[[#This Row],[1M Return vs Nifty]]-AVERAGE(Table2[1M Return vs Nifty]))/_xlfn.STDEV.P(Table2[1M Return vs Nifty])</f>
        <v>0.12740255318259372</v>
      </c>
      <c r="K347">
        <v>-0.54919226255023701</v>
      </c>
      <c r="L347">
        <f>(Table2[[#This Row],[6M Return vs Nifty]]-AVERAGE(Table2[6M Return vs Nifty]))/_xlfn.STDEV.P(Table2[6M Return vs Nifty])</f>
        <v>-9.8403441238290354E-2</v>
      </c>
      <c r="M347">
        <v>2.8022740610713899</v>
      </c>
      <c r="N347">
        <f>(Table2[[#This Row],[1W Return vs Nifty]]-AVERAGE(Table2[1W Return vs Nifty]))/_xlfn.STDEV.P(Table2[1W Return vs Nifty])</f>
        <v>0.95613143840386294</v>
      </c>
      <c r="O347">
        <v>2600.7800000000002</v>
      </c>
      <c r="P347">
        <v>2649.39164398805</v>
      </c>
      <c r="Q347">
        <v>2496.4243667212099</v>
      </c>
      <c r="R347">
        <v>32.620556967859699</v>
      </c>
      <c r="S347" s="1">
        <f>(Table2[[#This Row],[Close Price]]-Table2[[#This Row],[20D EMA]])/Table2[[#This Row],[20D EMA]]</f>
        <v>-3.2155737894016448E-2</v>
      </c>
      <c r="T347" s="1">
        <f>(Table2[[#This Row],[Close Price]]-Table2[[#This Row],[50D EMA]])/Table2[[#This Row],[50D EMA]]</f>
        <v>-4.9913965829902929E-2</v>
      </c>
      <c r="U347" s="1">
        <f>(Table2[[#This Row],[Close Price]]-Table2[[#This Row],[200D EMA]])/Table2[[#This Row],[200D EMA]]</f>
        <v>8.3021274568037835E-3</v>
      </c>
      <c r="V347">
        <v>0.99045209473771001</v>
      </c>
      <c r="W347">
        <v>2479.0500000000002</v>
      </c>
      <c r="X347">
        <v>2552.8000000000002</v>
      </c>
      <c r="Y347">
        <v>2479.0500000000002</v>
      </c>
      <c r="Z347">
        <v>2552.8000000000002</v>
      </c>
      <c r="AA347">
        <v>2472.0500000000002</v>
      </c>
      <c r="AB347">
        <v>2719</v>
      </c>
      <c r="AC347" s="1">
        <f>(Table2[[#This Row],[Close Price]]/Table2[[#This Row],[Day Low]])-1</f>
        <v>1.5368790464089122E-2</v>
      </c>
      <c r="AD347" s="1">
        <f>(Table2[[#This Row],[Day High]]/Table2[[#This Row],[Close Price]])-1</f>
        <v>1.4162842897721628E-2</v>
      </c>
      <c r="AE347" s="1">
        <f>(Table2[[#This Row],[Close Price]]/Table2[[#This Row],[Current Week Low]])-1</f>
        <v>1.5368790464089122E-2</v>
      </c>
      <c r="AF347" s="1">
        <f>(Table2[[#This Row],[Current Week High]]/Table2[[#This Row],[Close Price]])-1</f>
        <v>1.4162842897721628E-2</v>
      </c>
      <c r="AG347" s="1">
        <f>(Table2[[#This Row],[Close Price]]/Table2[[#This Row],[Current Month Low]])-1</f>
        <v>1.8243967557290519E-2</v>
      </c>
      <c r="AH347" s="1">
        <f>(Table2[[#This Row],[Current Month High]]/Table2[[#This Row],[Close Price]])-1</f>
        <v>8.018989730449122E-2</v>
      </c>
      <c r="AI347">
        <v>14.3257255229128</v>
      </c>
      <c r="AJ347">
        <v>29.9009853635376</v>
      </c>
      <c r="AK347" t="str">
        <f>IF(AND(Table2[[#This Row],[20D EMA]]&gt;Table2[[#This Row],[50D EMA]],Table2[[#This Row],[50D EMA]]&gt;Table2[[#This Row],[200D EMA]]),"Uptrend","Downtrend/NoTrend")</f>
        <v>Downtrend/NoTrend</v>
      </c>
      <c r="AL347">
        <v>0.05</v>
      </c>
      <c r="AM347" t="s">
        <v>3148</v>
      </c>
      <c r="AN347">
        <v>-5.81</v>
      </c>
      <c r="AO347" t="s">
        <v>3147</v>
      </c>
      <c r="AP347">
        <v>4.1505433585775998E-2</v>
      </c>
      <c r="AQ347">
        <f>(Table2[[#This Row],[Sharpe Ratio]]-AVERAGE(Table2[Sharpe Ratio]))/_xlfn.STDEV.P(Table2[Sharpe Ratio])</f>
        <v>-0.17214748902493704</v>
      </c>
      <c r="AR3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7">
        <f>_xlfn.RANK.AVG(Table2[[#This Row],[1Y Return vs Nifty Z-Score]],Table2[1Y Return vs Nifty Z-Score])</f>
        <v>337</v>
      </c>
      <c r="AT347">
        <f>_xlfn.RANK.AVG(Table2[[#This Row],[6M Return vs Nifty Z-Score]],Table2[6M Return vs Nifty Z-Score])</f>
        <v>340</v>
      </c>
      <c r="AU347">
        <f>_xlfn.RANK.AVG(Table2[[#This Row],[Sharpe Ratio Z-Score]],Table2[Sharpe Ratio Z-Score])</f>
        <v>393</v>
      </c>
      <c r="AV347">
        <f>(Table2[[#This Row],[Rank 1Y]]+Table2[[#This Row],[Rank 6M]]+Table2[[#This Row],[Rank Sharpe]])/3</f>
        <v>356.66666666666669</v>
      </c>
    </row>
    <row r="348" spans="1:48" x14ac:dyDescent="0.3">
      <c r="A348" t="s">
        <v>975</v>
      </c>
      <c r="B348" t="s">
        <v>976</v>
      </c>
      <c r="C348" t="s">
        <v>3106</v>
      </c>
      <c r="D348" t="s">
        <v>51</v>
      </c>
      <c r="E348">
        <v>14212.08168309</v>
      </c>
      <c r="F348">
        <v>6170.95</v>
      </c>
      <c r="G348">
        <v>8.7894832117896406</v>
      </c>
      <c r="H348">
        <f>(Table2[[#This Row],[1Y Return vs Nifty]]-AVERAGE(Table2[1Y Return vs Nifty]))/_xlfn.STDEV.P(Table2[1Y Return vs Nifty])</f>
        <v>-0.12463290378383907</v>
      </c>
      <c r="I348">
        <v>-4.2877537211590697</v>
      </c>
      <c r="J348">
        <f>(Table2[[#This Row],[1M Return vs Nifty]]-AVERAGE(Table2[1M Return vs Nifty]))/_xlfn.STDEV.P(Table2[1M Return vs Nifty])</f>
        <v>-0.3020697077798698</v>
      </c>
      <c r="K348">
        <v>7.1598540394055696</v>
      </c>
      <c r="L348">
        <f>(Table2[[#This Row],[6M Return vs Nifty]]-AVERAGE(Table2[6M Return vs Nifty]))/_xlfn.STDEV.P(Table2[6M Return vs Nifty])</f>
        <v>0.17551236471970058</v>
      </c>
      <c r="M348">
        <v>-1.0534273561091301</v>
      </c>
      <c r="N348">
        <f>(Table2[[#This Row],[1W Return vs Nifty]]-AVERAGE(Table2[1W Return vs Nifty]))/_xlfn.STDEV.P(Table2[1W Return vs Nifty])</f>
        <v>3.6797875711340189E-2</v>
      </c>
      <c r="O348">
        <v>6499.73</v>
      </c>
      <c r="P348">
        <v>6656.9434452264204</v>
      </c>
      <c r="Q348">
        <v>6177.2677982065798</v>
      </c>
      <c r="R348">
        <v>25.5086641758264</v>
      </c>
      <c r="S348" s="1">
        <f>(Table2[[#This Row],[Close Price]]-Table2[[#This Row],[20D EMA]])/Table2[[#This Row],[20D EMA]]</f>
        <v>-5.0583639628107593E-2</v>
      </c>
      <c r="T348" s="1">
        <f>(Table2[[#This Row],[Close Price]]-Table2[[#This Row],[50D EMA]])/Table2[[#This Row],[50D EMA]]</f>
        <v>-7.3005494071745211E-2</v>
      </c>
      <c r="U348" s="1">
        <f>(Table2[[#This Row],[Close Price]]-Table2[[#This Row],[200D EMA]])/Table2[[#This Row],[200D EMA]]</f>
        <v>-1.0227496059688648E-3</v>
      </c>
      <c r="V348">
        <v>0.503594058891075</v>
      </c>
      <c r="W348">
        <v>6010</v>
      </c>
      <c r="X348">
        <v>6335</v>
      </c>
      <c r="Y348">
        <v>6010</v>
      </c>
      <c r="Z348">
        <v>6335</v>
      </c>
      <c r="AA348">
        <v>6010</v>
      </c>
      <c r="AB348">
        <v>6899</v>
      </c>
      <c r="AC348" s="1">
        <f>(Table2[[#This Row],[Close Price]]/Table2[[#This Row],[Day Low]])-1</f>
        <v>2.6780366056572413E-2</v>
      </c>
      <c r="AD348" s="1">
        <f>(Table2[[#This Row],[Day High]]/Table2[[#This Row],[Close Price]])-1</f>
        <v>2.6584237435078872E-2</v>
      </c>
      <c r="AE348" s="1">
        <f>(Table2[[#This Row],[Close Price]]/Table2[[#This Row],[Current Week Low]])-1</f>
        <v>2.6780366056572413E-2</v>
      </c>
      <c r="AF348" s="1">
        <f>(Table2[[#This Row],[Current Week High]]/Table2[[#This Row],[Close Price]])-1</f>
        <v>2.6584237435078872E-2</v>
      </c>
      <c r="AG348" s="1">
        <f>(Table2[[#This Row],[Close Price]]/Table2[[#This Row],[Current Month Low]])-1</f>
        <v>2.6780366056572413E-2</v>
      </c>
      <c r="AH348" s="1">
        <f>(Table2[[#This Row],[Current Month High]]/Table2[[#This Row],[Close Price]])-1</f>
        <v>0.11798021374342693</v>
      </c>
      <c r="AI348">
        <v>23.157698571532698</v>
      </c>
      <c r="AJ348">
        <v>31.463298578725201</v>
      </c>
      <c r="AK348" t="str">
        <f>IF(AND(Table2[[#This Row],[20D EMA]]&gt;Table2[[#This Row],[50D EMA]],Table2[[#This Row],[50D EMA]]&gt;Table2[[#This Row],[200D EMA]]),"Uptrend","Downtrend/NoTrend")</f>
        <v>Downtrend/NoTrend</v>
      </c>
      <c r="AL348">
        <v>-0.03</v>
      </c>
      <c r="AM348" t="s">
        <v>3147</v>
      </c>
      <c r="AN348">
        <v>-5.98</v>
      </c>
      <c r="AO348" t="s">
        <v>3147</v>
      </c>
      <c r="AP348">
        <v>8.8417155474569999E-3</v>
      </c>
      <c r="AQ348">
        <f>(Table2[[#This Row],[Sharpe Ratio]]-AVERAGE(Table2[Sharpe Ratio]))/_xlfn.STDEV.P(Table2[Sharpe Ratio])</f>
        <v>-0.5542427935771177</v>
      </c>
      <c r="AR3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8">
        <f>_xlfn.RANK.AVG(Table2[[#This Row],[1Y Return vs Nifty Z-Score]],Table2[1Y Return vs Nifty Z-Score])</f>
        <v>340</v>
      </c>
      <c r="AT348">
        <f>_xlfn.RANK.AVG(Table2[[#This Row],[6M Return vs Nifty Z-Score]],Table2[6M Return vs Nifty Z-Score])</f>
        <v>244</v>
      </c>
      <c r="AU348">
        <f>_xlfn.RANK.AVG(Table2[[#This Row],[Sharpe Ratio Z-Score]],Table2[Sharpe Ratio Z-Score])</f>
        <v>488</v>
      </c>
      <c r="AV348">
        <f>(Table2[[#This Row],[Rank 1Y]]+Table2[[#This Row],[Rank 6M]]+Table2[[#This Row],[Rank Sharpe]])/3</f>
        <v>357.33333333333331</v>
      </c>
    </row>
    <row r="349" spans="1:48" x14ac:dyDescent="0.3">
      <c r="A349" t="s">
        <v>1343</v>
      </c>
      <c r="B349" t="s">
        <v>1344</v>
      </c>
      <c r="C349" t="s">
        <v>3104</v>
      </c>
      <c r="D349" t="s">
        <v>350</v>
      </c>
      <c r="E349">
        <v>8192.4497319000002</v>
      </c>
      <c r="F349">
        <v>601.29999999999995</v>
      </c>
      <c r="G349">
        <v>29.176263497421999</v>
      </c>
      <c r="H349">
        <f>(Table2[[#This Row],[1Y Return vs Nifty]]-AVERAGE(Table2[1Y Return vs Nifty]))/_xlfn.STDEV.P(Table2[1Y Return vs Nifty])</f>
        <v>0.29815743738619105</v>
      </c>
      <c r="I349">
        <v>0.16234593818877499</v>
      </c>
      <c r="J349">
        <f>(Table2[[#This Row],[1M Return vs Nifty]]-AVERAGE(Table2[1M Return vs Nifty]))/_xlfn.STDEV.P(Table2[1M Return vs Nifty])</f>
        <v>0.20188379731612643</v>
      </c>
      <c r="K349">
        <v>3.8679596399001301</v>
      </c>
      <c r="L349">
        <f>(Table2[[#This Row],[6M Return vs Nifty]]-AVERAGE(Table2[6M Return vs Nifty]))/_xlfn.STDEV.P(Table2[6M Return vs Nifty])</f>
        <v>5.8545638583892473E-2</v>
      </c>
      <c r="M349">
        <v>3.7941616633902702</v>
      </c>
      <c r="N349">
        <f>(Table2[[#This Row],[1W Return vs Nifty]]-AVERAGE(Table2[1W Return vs Nifty]))/_xlfn.STDEV.P(Table2[1W Return vs Nifty])</f>
        <v>1.1926320032990485</v>
      </c>
      <c r="O349">
        <v>590.19000000000005</v>
      </c>
      <c r="P349">
        <v>609.67186410368402</v>
      </c>
      <c r="Q349">
        <v>582.44314177611</v>
      </c>
      <c r="R349">
        <v>57.819997437971601</v>
      </c>
      <c r="S349" s="1">
        <f>(Table2[[#This Row],[Close Price]]-Table2[[#This Row],[20D EMA]])/Table2[[#This Row],[20D EMA]]</f>
        <v>1.8824446364729831E-2</v>
      </c>
      <c r="T349" s="1">
        <f>(Table2[[#This Row],[Close Price]]-Table2[[#This Row],[50D EMA]])/Table2[[#This Row],[50D EMA]]</f>
        <v>-1.3731754073959197E-2</v>
      </c>
      <c r="U349" s="1">
        <f>(Table2[[#This Row],[Close Price]]-Table2[[#This Row],[200D EMA]])/Table2[[#This Row],[200D EMA]]</f>
        <v>3.2375448986123517E-2</v>
      </c>
      <c r="V349">
        <v>1.4874731743943901</v>
      </c>
      <c r="W349">
        <v>591.15</v>
      </c>
      <c r="X349">
        <v>628.65</v>
      </c>
      <c r="Y349">
        <v>591.15</v>
      </c>
      <c r="Z349">
        <v>628.65</v>
      </c>
      <c r="AA349">
        <v>562.79999999999995</v>
      </c>
      <c r="AB349">
        <v>628.65</v>
      </c>
      <c r="AC349" s="1">
        <f>(Table2[[#This Row],[Close Price]]/Table2[[#This Row],[Day Low]])-1</f>
        <v>1.7169923031379541E-2</v>
      </c>
      <c r="AD349" s="1">
        <f>(Table2[[#This Row],[Day High]]/Table2[[#This Row],[Close Price]])-1</f>
        <v>4.5484782970231175E-2</v>
      </c>
      <c r="AE349" s="1">
        <f>(Table2[[#This Row],[Close Price]]/Table2[[#This Row],[Current Week Low]])-1</f>
        <v>1.7169923031379541E-2</v>
      </c>
      <c r="AF349" s="1">
        <f>(Table2[[#This Row],[Current Week High]]/Table2[[#This Row],[Close Price]])-1</f>
        <v>4.5484782970231175E-2</v>
      </c>
      <c r="AG349" s="1">
        <f>(Table2[[#This Row],[Close Price]]/Table2[[#This Row],[Current Month Low]])-1</f>
        <v>6.840796019900508E-2</v>
      </c>
      <c r="AH349" s="1">
        <f>(Table2[[#This Row],[Current Month High]]/Table2[[#This Row],[Close Price]])-1</f>
        <v>4.5484782970231175E-2</v>
      </c>
      <c r="AI349">
        <v>31.8809246632296</v>
      </c>
      <c r="AJ349">
        <v>55.5555555555555</v>
      </c>
      <c r="AK349" t="str">
        <f>IF(AND(Table2[[#This Row],[20D EMA]]&gt;Table2[[#This Row],[50D EMA]],Table2[[#This Row],[50D EMA]]&gt;Table2[[#This Row],[200D EMA]]),"Uptrend","Downtrend/NoTrend")</f>
        <v>Downtrend/NoTrend</v>
      </c>
      <c r="AL349">
        <v>0.02</v>
      </c>
      <c r="AM349" t="s">
        <v>3148</v>
      </c>
      <c r="AN349">
        <v>3.17</v>
      </c>
      <c r="AO349" t="s">
        <v>3148</v>
      </c>
      <c r="AP349">
        <v>-4.7005788731239997E-3</v>
      </c>
      <c r="AQ349">
        <f>(Table2[[#This Row],[Sharpe Ratio]]-AVERAGE(Table2[Sharpe Ratio]))/_xlfn.STDEV.P(Table2[Sharpe Ratio])</f>
        <v>-0.71265853500915122</v>
      </c>
      <c r="AR3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9">
        <f>_xlfn.RANK.AVG(Table2[[#This Row],[1Y Return vs Nifty Z-Score]],Table2[1Y Return vs Nifty Z-Score])</f>
        <v>211</v>
      </c>
      <c r="AT349">
        <f>_xlfn.RANK.AVG(Table2[[#This Row],[6M Return vs Nifty Z-Score]],Table2[6M Return vs Nifty Z-Score])</f>
        <v>292</v>
      </c>
      <c r="AU349">
        <f>_xlfn.RANK.AVG(Table2[[#This Row],[Sharpe Ratio Z-Score]],Table2[Sharpe Ratio Z-Score])</f>
        <v>569</v>
      </c>
      <c r="AV349">
        <f>(Table2[[#This Row],[Rank 1Y]]+Table2[[#This Row],[Rank 6M]]+Table2[[#This Row],[Rank Sharpe]])/3</f>
        <v>357.33333333333331</v>
      </c>
    </row>
    <row r="350" spans="1:48" x14ac:dyDescent="0.3">
      <c r="A350" t="s">
        <v>703</v>
      </c>
      <c r="B350" t="s">
        <v>704</v>
      </c>
      <c r="C350" t="s">
        <v>3113</v>
      </c>
      <c r="D350" t="s">
        <v>472</v>
      </c>
      <c r="E350">
        <v>24198.211619999998</v>
      </c>
      <c r="F350">
        <v>3452.35</v>
      </c>
      <c r="G350">
        <v>-17.988751151276201</v>
      </c>
      <c r="H350">
        <f>(Table2[[#This Row],[1Y Return vs Nifty]]-AVERAGE(Table2[1Y Return vs Nifty]))/_xlfn.STDEV.P(Table2[1Y Return vs Nifty])</f>
        <v>-0.67997213262080003</v>
      </c>
      <c r="I350">
        <v>4.3547882693442004</v>
      </c>
      <c r="J350">
        <f>(Table2[[#This Row],[1M Return vs Nifty]]-AVERAGE(Table2[1M Return vs Nifty]))/_xlfn.STDEV.P(Table2[1M Return vs Nifty])</f>
        <v>0.67665878426736992</v>
      </c>
      <c r="K350">
        <v>2.3669553148731302</v>
      </c>
      <c r="L350">
        <f>(Table2[[#This Row],[6M Return vs Nifty]]-AVERAGE(Table2[6M Return vs Nifty]))/_xlfn.STDEV.P(Table2[6M Return vs Nifty])</f>
        <v>5.2123476252052409E-3</v>
      </c>
      <c r="M350">
        <v>0.115833118078933</v>
      </c>
      <c r="N350">
        <f>(Table2[[#This Row],[1W Return vs Nifty]]-AVERAGE(Table2[1W Return vs Nifty]))/_xlfn.STDEV.P(Table2[1W Return vs Nifty])</f>
        <v>0.31559031349219674</v>
      </c>
      <c r="O350">
        <v>3582.67</v>
      </c>
      <c r="P350">
        <v>3600.47769988562</v>
      </c>
      <c r="Q350">
        <v>3405.66260591424</v>
      </c>
      <c r="R350">
        <v>25.0404775432288</v>
      </c>
      <c r="S350" s="1">
        <f>(Table2[[#This Row],[Close Price]]-Table2[[#This Row],[20D EMA]])/Table2[[#This Row],[20D EMA]]</f>
        <v>-3.6375105717244449E-2</v>
      </c>
      <c r="T350" s="1">
        <f>(Table2[[#This Row],[Close Price]]-Table2[[#This Row],[50D EMA]])/Table2[[#This Row],[50D EMA]]</f>
        <v>-4.1141124104261455E-2</v>
      </c>
      <c r="U350" s="1">
        <f>(Table2[[#This Row],[Close Price]]-Table2[[#This Row],[200D EMA]])/Table2[[#This Row],[200D EMA]]</f>
        <v>1.3708754943805374E-2</v>
      </c>
      <c r="V350">
        <v>0.46813748687715201</v>
      </c>
      <c r="W350">
        <v>3393</v>
      </c>
      <c r="X350">
        <v>3551</v>
      </c>
      <c r="Y350">
        <v>3393</v>
      </c>
      <c r="Z350">
        <v>3551</v>
      </c>
      <c r="AA350">
        <v>3393</v>
      </c>
      <c r="AB350">
        <v>3750</v>
      </c>
      <c r="AC350" s="1">
        <f>(Table2[[#This Row],[Close Price]]/Table2[[#This Row],[Day Low]])-1</f>
        <v>1.7491895078102004E-2</v>
      </c>
      <c r="AD350" s="1">
        <f>(Table2[[#This Row],[Day High]]/Table2[[#This Row],[Close Price]])-1</f>
        <v>2.857473894593543E-2</v>
      </c>
      <c r="AE350" s="1">
        <f>(Table2[[#This Row],[Close Price]]/Table2[[#This Row],[Current Week Low]])-1</f>
        <v>1.7491895078102004E-2</v>
      </c>
      <c r="AF350" s="1">
        <f>(Table2[[#This Row],[Current Week High]]/Table2[[#This Row],[Close Price]])-1</f>
        <v>2.857473894593543E-2</v>
      </c>
      <c r="AG350" s="1">
        <f>(Table2[[#This Row],[Close Price]]/Table2[[#This Row],[Current Month Low]])-1</f>
        <v>1.7491895078102004E-2</v>
      </c>
      <c r="AH350" s="1">
        <f>(Table2[[#This Row],[Current Month High]]/Table2[[#This Row],[Close Price]])-1</f>
        <v>8.6216635045693435E-2</v>
      </c>
      <c r="AI350">
        <v>15.2403435341144</v>
      </c>
      <c r="AJ350">
        <v>33.734263025372798</v>
      </c>
      <c r="AK350" t="str">
        <f>IF(AND(Table2[[#This Row],[20D EMA]]&gt;Table2[[#This Row],[50D EMA]],Table2[[#This Row],[50D EMA]]&gt;Table2[[#This Row],[200D EMA]]),"Uptrend","Downtrend/NoTrend")</f>
        <v>Downtrend/NoTrend</v>
      </c>
      <c r="AL350">
        <v>-0.01</v>
      </c>
      <c r="AM350" t="s">
        <v>3147</v>
      </c>
      <c r="AN350">
        <v>-5.0999999999999996</v>
      </c>
      <c r="AO350" t="s">
        <v>3147</v>
      </c>
      <c r="AP350">
        <v>0.107323241608807</v>
      </c>
      <c r="AQ350">
        <f>(Table2[[#This Row],[Sharpe Ratio]]-AVERAGE(Table2[Sharpe Ratio]))/_xlfn.STDEV.P(Table2[Sharpe Ratio])</f>
        <v>0.59777941801039058</v>
      </c>
      <c r="AR3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0">
        <f>_xlfn.RANK.AVG(Table2[[#This Row],[1Y Return vs Nifty Z-Score]],Table2[1Y Return vs Nifty Z-Score])</f>
        <v>562</v>
      </c>
      <c r="AT350">
        <f>_xlfn.RANK.AVG(Table2[[#This Row],[6M Return vs Nifty Z-Score]],Table2[6M Return vs Nifty Z-Score])</f>
        <v>311</v>
      </c>
      <c r="AU350">
        <f>_xlfn.RANK.AVG(Table2[[#This Row],[Sharpe Ratio Z-Score]],Table2[Sharpe Ratio Z-Score])</f>
        <v>201</v>
      </c>
      <c r="AV350">
        <f>(Table2[[#This Row],[Rank 1Y]]+Table2[[#This Row],[Rank 6M]]+Table2[[#This Row],[Rank Sharpe]])/3</f>
        <v>358</v>
      </c>
    </row>
    <row r="351" spans="1:48" x14ac:dyDescent="0.3">
      <c r="A351" t="s">
        <v>741</v>
      </c>
      <c r="B351" t="s">
        <v>742</v>
      </c>
      <c r="C351" t="s">
        <v>3114</v>
      </c>
      <c r="D351" t="s">
        <v>229</v>
      </c>
      <c r="E351">
        <v>22334.88176013</v>
      </c>
      <c r="F351">
        <v>357.15</v>
      </c>
      <c r="G351">
        <v>28.1366367959399</v>
      </c>
      <c r="H351">
        <f>(Table2[[#This Row],[1Y Return vs Nifty]]-AVERAGE(Table2[1Y Return vs Nifty]))/_xlfn.STDEV.P(Table2[1Y Return vs Nifty])</f>
        <v>0.27659718502408265</v>
      </c>
      <c r="I351">
        <v>-6.0574673710554299</v>
      </c>
      <c r="J351">
        <f>(Table2[[#This Row],[1M Return vs Nifty]]-AVERAGE(Table2[1M Return vs Nifty]))/_xlfn.STDEV.P(Table2[1M Return vs Nifty])</f>
        <v>-0.50248171316228385</v>
      </c>
      <c r="K351">
        <v>-29.897517440296198</v>
      </c>
      <c r="L351">
        <f>(Table2[[#This Row],[6M Return vs Nifty]]-AVERAGE(Table2[6M Return vs Nifty]))/_xlfn.STDEV.P(Table2[6M Return vs Nifty])</f>
        <v>-1.1412004137431737</v>
      </c>
      <c r="M351">
        <v>1.7691278338421901</v>
      </c>
      <c r="N351">
        <f>(Table2[[#This Row],[1W Return vs Nifty]]-AVERAGE(Table2[1W Return vs Nifty]))/_xlfn.STDEV.P(Table2[1W Return vs Nifty])</f>
        <v>0.70979337974902434</v>
      </c>
      <c r="O351">
        <v>367.11</v>
      </c>
      <c r="P351">
        <v>378.36842900275201</v>
      </c>
      <c r="Q351">
        <v>378.496182173997</v>
      </c>
      <c r="R351">
        <v>41.681001744729897</v>
      </c>
      <c r="S351" s="1">
        <f>(Table2[[#This Row],[Close Price]]-Table2[[#This Row],[20D EMA]])/Table2[[#This Row],[20D EMA]]</f>
        <v>-2.7130832720438113E-2</v>
      </c>
      <c r="T351" s="1">
        <f>(Table2[[#This Row],[Close Price]]-Table2[[#This Row],[50D EMA]])/Table2[[#This Row],[50D EMA]]</f>
        <v>-5.6078751228469177E-2</v>
      </c>
      <c r="U351" s="1">
        <f>(Table2[[#This Row],[Close Price]]-Table2[[#This Row],[200D EMA]])/Table2[[#This Row],[200D EMA]]</f>
        <v>-5.6397351358709484E-2</v>
      </c>
      <c r="V351">
        <v>1.31119837786815</v>
      </c>
      <c r="W351">
        <v>352.5</v>
      </c>
      <c r="X351">
        <v>363.15</v>
      </c>
      <c r="Y351">
        <v>352.5</v>
      </c>
      <c r="Z351">
        <v>363.15</v>
      </c>
      <c r="AA351">
        <v>348.85</v>
      </c>
      <c r="AB351">
        <v>383.9</v>
      </c>
      <c r="AC351" s="1">
        <f>(Table2[[#This Row],[Close Price]]/Table2[[#This Row],[Day Low]])-1</f>
        <v>1.3191489361702002E-2</v>
      </c>
      <c r="AD351" s="1">
        <f>(Table2[[#This Row],[Day High]]/Table2[[#This Row],[Close Price]])-1</f>
        <v>1.6799664006719839E-2</v>
      </c>
      <c r="AE351" s="1">
        <f>(Table2[[#This Row],[Close Price]]/Table2[[#This Row],[Current Week Low]])-1</f>
        <v>1.3191489361702002E-2</v>
      </c>
      <c r="AF351" s="1">
        <f>(Table2[[#This Row],[Current Week High]]/Table2[[#This Row],[Close Price]])-1</f>
        <v>1.6799664006719839E-2</v>
      </c>
      <c r="AG351" s="1">
        <f>(Table2[[#This Row],[Close Price]]/Table2[[#This Row],[Current Month Low]])-1</f>
        <v>2.3792460943098614E-2</v>
      </c>
      <c r="AH351" s="1">
        <f>(Table2[[#This Row],[Current Month High]]/Table2[[#This Row],[Close Price]])-1</f>
        <v>7.4898502029959513E-2</v>
      </c>
      <c r="AI351">
        <v>40.613187736245202</v>
      </c>
      <c r="AJ351">
        <v>60.5529332434254</v>
      </c>
      <c r="AK351" t="str">
        <f>IF(AND(Table2[[#This Row],[20D EMA]]&gt;Table2[[#This Row],[50D EMA]],Table2[[#This Row],[50D EMA]]&gt;Table2[[#This Row],[200D EMA]]),"Uptrend","Downtrend/NoTrend")</f>
        <v>Downtrend/NoTrend</v>
      </c>
      <c r="AL351">
        <v>-0.03</v>
      </c>
      <c r="AM351" t="s">
        <v>3147</v>
      </c>
      <c r="AN351">
        <v>-0.46</v>
      </c>
      <c r="AO351" t="s">
        <v>3147</v>
      </c>
      <c r="AP351">
        <v>0.11865799162287299</v>
      </c>
      <c r="AQ351">
        <f>(Table2[[#This Row],[Sharpe Ratio]]-AVERAGE(Table2[Sharpe Ratio]))/_xlfn.STDEV.P(Table2[Sharpe Ratio])</f>
        <v>0.73037163404552097</v>
      </c>
      <c r="AR3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1">
        <f>_xlfn.RANK.AVG(Table2[[#This Row],[1Y Return vs Nifty Z-Score]],Table2[1Y Return vs Nifty Z-Score])</f>
        <v>223</v>
      </c>
      <c r="AT351">
        <f>_xlfn.RANK.AVG(Table2[[#This Row],[6M Return vs Nifty Z-Score]],Table2[6M Return vs Nifty Z-Score])</f>
        <v>692</v>
      </c>
      <c r="AU351">
        <f>_xlfn.RANK.AVG(Table2[[#This Row],[Sharpe Ratio Z-Score]],Table2[Sharpe Ratio Z-Score])</f>
        <v>160</v>
      </c>
      <c r="AV351">
        <f>(Table2[[#This Row],[Rank 1Y]]+Table2[[#This Row],[Rank 6M]]+Table2[[#This Row],[Rank Sharpe]])/3</f>
        <v>358.33333333333331</v>
      </c>
    </row>
    <row r="352" spans="1:48" x14ac:dyDescent="0.3">
      <c r="A352" t="s">
        <v>30</v>
      </c>
      <c r="B352" t="s">
        <v>31</v>
      </c>
      <c r="C352" t="s">
        <v>3101</v>
      </c>
      <c r="D352" t="s">
        <v>21</v>
      </c>
      <c r="E352">
        <v>750304.33967955504</v>
      </c>
      <c r="F352">
        <v>1811.45</v>
      </c>
      <c r="G352">
        <v>10.926133151534501</v>
      </c>
      <c r="H352">
        <f>(Table2[[#This Row],[1Y Return vs Nifty]]-AVERAGE(Table2[1Y Return vs Nifty]))/_xlfn.STDEV.P(Table2[1Y Return vs Nifty])</f>
        <v>-8.032208352046008E-2</v>
      </c>
      <c r="I352">
        <v>3.5902330844851602</v>
      </c>
      <c r="J352">
        <f>(Table2[[#This Row],[1M Return vs Nifty]]-AVERAGE(Table2[1M Return vs Nifty]))/_xlfn.STDEV.P(Table2[1M Return vs Nifty])</f>
        <v>0.59007639404164269</v>
      </c>
      <c r="K352">
        <v>24.925419929731699</v>
      </c>
      <c r="L352">
        <f>(Table2[[#This Row],[6M Return vs Nifty]]-AVERAGE(Table2[6M Return vs Nifty]))/_xlfn.STDEV.P(Table2[6M Return vs Nifty])</f>
        <v>0.80675378013497556</v>
      </c>
      <c r="M352">
        <v>4.95619281470122</v>
      </c>
      <c r="N352">
        <f>(Table2[[#This Row],[1W Return vs Nifty]]-AVERAGE(Table2[1W Return vs Nifty]))/_xlfn.STDEV.P(Table2[1W Return vs Nifty])</f>
        <v>1.4697007186135187</v>
      </c>
      <c r="O352">
        <v>1842.25</v>
      </c>
      <c r="P352">
        <v>1852.75867427152</v>
      </c>
      <c r="Q352">
        <v>1719.2199949814101</v>
      </c>
      <c r="R352">
        <v>41.388587241529997</v>
      </c>
      <c r="S352" s="1">
        <f>(Table2[[#This Row],[Close Price]]-Table2[[#This Row],[20D EMA]])/Table2[[#This Row],[20D EMA]]</f>
        <v>-1.6718686388926561E-2</v>
      </c>
      <c r="T352" s="1">
        <f>(Table2[[#This Row],[Close Price]]-Table2[[#This Row],[50D EMA]])/Table2[[#This Row],[50D EMA]]</f>
        <v>-2.2295766224255834E-2</v>
      </c>
      <c r="U352" s="1">
        <f>(Table2[[#This Row],[Close Price]]-Table2[[#This Row],[200D EMA]])/Table2[[#This Row],[200D EMA]]</f>
        <v>5.3646424127115414E-2</v>
      </c>
      <c r="V352">
        <v>0.90860429544382004</v>
      </c>
      <c r="W352">
        <v>1795</v>
      </c>
      <c r="X352">
        <v>1849.2</v>
      </c>
      <c r="Y352">
        <v>1795</v>
      </c>
      <c r="Z352">
        <v>1849.2</v>
      </c>
      <c r="AA352">
        <v>1718</v>
      </c>
      <c r="AB352">
        <v>1881</v>
      </c>
      <c r="AC352" s="1">
        <f>(Table2[[#This Row],[Close Price]]/Table2[[#This Row],[Day Low]])-1</f>
        <v>9.1643454038996541E-3</v>
      </c>
      <c r="AD352" s="1">
        <f>(Table2[[#This Row],[Day High]]/Table2[[#This Row],[Close Price]])-1</f>
        <v>2.0839658836843356E-2</v>
      </c>
      <c r="AE352" s="1">
        <f>(Table2[[#This Row],[Close Price]]/Table2[[#This Row],[Current Week Low]])-1</f>
        <v>9.1643454038996541E-3</v>
      </c>
      <c r="AF352" s="1">
        <f>(Table2[[#This Row],[Current Week High]]/Table2[[#This Row],[Close Price]])-1</f>
        <v>2.0839658836843356E-2</v>
      </c>
      <c r="AG352" s="1">
        <f>(Table2[[#This Row],[Close Price]]/Table2[[#This Row],[Current Month Low]])-1</f>
        <v>5.4394644935972014E-2</v>
      </c>
      <c r="AH352" s="1">
        <f>(Table2[[#This Row],[Current Month High]]/Table2[[#This Row],[Close Price]])-1</f>
        <v>3.839465621463467E-2</v>
      </c>
      <c r="AI352">
        <v>9.9367909685611</v>
      </c>
      <c r="AJ352">
        <v>33.356645930724703</v>
      </c>
      <c r="AK352" t="str">
        <f>IF(AND(Table2[[#This Row],[20D EMA]]&gt;Table2[[#This Row],[50D EMA]],Table2[[#This Row],[50D EMA]]&gt;Table2[[#This Row],[200D EMA]]),"Uptrend","Downtrend/NoTrend")</f>
        <v>Downtrend/NoTrend</v>
      </c>
      <c r="AL352">
        <v>-0.04</v>
      </c>
      <c r="AM352" t="s">
        <v>3147</v>
      </c>
      <c r="AN352">
        <v>0.52</v>
      </c>
      <c r="AO352" t="s">
        <v>3148</v>
      </c>
      <c r="AP352">
        <v>-3.5058746940625003E-2</v>
      </c>
      <c r="AQ352">
        <f>(Table2[[#This Row],[Sharpe Ratio]]-AVERAGE(Table2[Sharpe Ratio]))/_xlfn.STDEV.P(Table2[Sharpe Ratio])</f>
        <v>-1.0677838596825406</v>
      </c>
      <c r="AR3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2">
        <f>_xlfn.RANK.AVG(Table2[[#This Row],[1Y Return vs Nifty Z-Score]],Table2[1Y Return vs Nifty Z-Score])</f>
        <v>327</v>
      </c>
      <c r="AT352">
        <f>_xlfn.RANK.AVG(Table2[[#This Row],[6M Return vs Nifty Z-Score]],Table2[6M Return vs Nifty Z-Score])</f>
        <v>121</v>
      </c>
      <c r="AU352">
        <f>_xlfn.RANK.AVG(Table2[[#This Row],[Sharpe Ratio Z-Score]],Table2[Sharpe Ratio Z-Score])</f>
        <v>628</v>
      </c>
      <c r="AV352">
        <f>(Table2[[#This Row],[Rank 1Y]]+Table2[[#This Row],[Rank 6M]]+Table2[[#This Row],[Rank Sharpe]])/3</f>
        <v>358.66666666666669</v>
      </c>
    </row>
    <row r="353" spans="1:48" x14ac:dyDescent="0.3">
      <c r="A353" t="s">
        <v>260</v>
      </c>
      <c r="B353" t="s">
        <v>261</v>
      </c>
      <c r="C353" t="s">
        <v>3108</v>
      </c>
      <c r="D353" t="s">
        <v>94</v>
      </c>
      <c r="E353">
        <v>94659.778022300001</v>
      </c>
      <c r="F353">
        <v>4733</v>
      </c>
      <c r="G353">
        <v>18.719787213780201</v>
      </c>
      <c r="H353">
        <f>(Table2[[#This Row],[1Y Return vs Nifty]]-AVERAGE(Table2[1Y Return vs Nifty]))/_xlfn.STDEV.P(Table2[1Y Return vs Nifty])</f>
        <v>8.1306266506948069E-2</v>
      </c>
      <c r="I353">
        <v>-6.1508211234116201</v>
      </c>
      <c r="J353">
        <f>(Table2[[#This Row],[1M Return vs Nifty]]-AVERAGE(Table2[1M Return vs Nifty]))/_xlfn.STDEV.P(Table2[1M Return vs Nifty])</f>
        <v>-0.51305360015698109</v>
      </c>
      <c r="K353">
        <v>-14.129354049231001</v>
      </c>
      <c r="L353">
        <f>(Table2[[#This Row],[6M Return vs Nifty]]-AVERAGE(Table2[6M Return vs Nifty]))/_xlfn.STDEV.P(Table2[6M Return vs Nifty])</f>
        <v>-0.58093017867594754</v>
      </c>
      <c r="M353">
        <v>-0.29621541736943602</v>
      </c>
      <c r="N353">
        <f>(Table2[[#This Row],[1W Return vs Nifty]]-AVERAGE(Table2[1W Return vs Nifty]))/_xlfn.STDEV.P(Table2[1W Return vs Nifty])</f>
        <v>0.21734358556662256</v>
      </c>
      <c r="O353">
        <v>4900.4399999999996</v>
      </c>
      <c r="P353">
        <v>5173.7615543750499</v>
      </c>
      <c r="Q353">
        <v>4980.5926337567398</v>
      </c>
      <c r="R353">
        <v>43.261268904999</v>
      </c>
      <c r="S353" s="1">
        <f>(Table2[[#This Row],[Close Price]]-Table2[[#This Row],[20D EMA]])/Table2[[#This Row],[20D EMA]]</f>
        <v>-3.4168360392127978E-2</v>
      </c>
      <c r="T353" s="1">
        <f>(Table2[[#This Row],[Close Price]]-Table2[[#This Row],[50D EMA]])/Table2[[#This Row],[50D EMA]]</f>
        <v>-8.5191702350938828E-2</v>
      </c>
      <c r="U353" s="1">
        <f>(Table2[[#This Row],[Close Price]]-Table2[[#This Row],[200D EMA]])/Table2[[#This Row],[200D EMA]]</f>
        <v>-4.9711480533188419E-2</v>
      </c>
      <c r="V353">
        <v>1.1181925346625801</v>
      </c>
      <c r="W353">
        <v>4714.1000000000004</v>
      </c>
      <c r="X353">
        <v>4839.95</v>
      </c>
      <c r="Y353">
        <v>4714.1000000000004</v>
      </c>
      <c r="Z353">
        <v>4839.95</v>
      </c>
      <c r="AA353">
        <v>4467</v>
      </c>
      <c r="AB353">
        <v>5127.5</v>
      </c>
      <c r="AC353" s="1">
        <f>(Table2[[#This Row],[Close Price]]/Table2[[#This Row],[Day Low]])-1</f>
        <v>4.0092488491969558E-3</v>
      </c>
      <c r="AD353" s="1">
        <f>(Table2[[#This Row],[Day High]]/Table2[[#This Row],[Close Price]])-1</f>
        <v>2.2596661736741908E-2</v>
      </c>
      <c r="AE353" s="1">
        <f>(Table2[[#This Row],[Close Price]]/Table2[[#This Row],[Current Week Low]])-1</f>
        <v>4.0092488491969558E-3</v>
      </c>
      <c r="AF353" s="1">
        <f>(Table2[[#This Row],[Current Week High]]/Table2[[#This Row],[Close Price]])-1</f>
        <v>2.2596661736741908E-2</v>
      </c>
      <c r="AG353" s="1">
        <f>(Table2[[#This Row],[Close Price]]/Table2[[#This Row],[Current Month Low]])-1</f>
        <v>5.9547794940675969E-2</v>
      </c>
      <c r="AH353" s="1">
        <f>(Table2[[#This Row],[Current Month High]]/Table2[[#This Row],[Close Price]])-1</f>
        <v>8.3350940207056912E-2</v>
      </c>
      <c r="AI353">
        <v>31.972321994506601</v>
      </c>
      <c r="AJ353">
        <v>42.749426951381302</v>
      </c>
      <c r="AK353" t="str">
        <f>IF(AND(Table2[[#This Row],[20D EMA]]&gt;Table2[[#This Row],[50D EMA]],Table2[[#This Row],[50D EMA]]&gt;Table2[[#This Row],[200D EMA]]),"Uptrend","Downtrend/NoTrend")</f>
        <v>Downtrend/NoTrend</v>
      </c>
      <c r="AL353">
        <v>-0.01</v>
      </c>
      <c r="AM353" t="s">
        <v>3147</v>
      </c>
      <c r="AN353">
        <v>-3.59</v>
      </c>
      <c r="AO353" t="s">
        <v>3147</v>
      </c>
      <c r="AP353">
        <v>7.7210889932640997E-2</v>
      </c>
      <c r="AQ353">
        <f>(Table2[[#This Row],[Sharpe Ratio]]-AVERAGE(Table2[Sharpe Ratio]))/_xlfn.STDEV.P(Table2[Sharpe Ratio])</f>
        <v>0.24552961683989444</v>
      </c>
      <c r="AR3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3">
        <f>_xlfn.RANK.AVG(Table2[[#This Row],[1Y Return vs Nifty Z-Score]],Table2[1Y Return vs Nifty Z-Score])</f>
        <v>280</v>
      </c>
      <c r="AT353">
        <f>_xlfn.RANK.AVG(Table2[[#This Row],[6M Return vs Nifty Z-Score]],Table2[6M Return vs Nifty Z-Score])</f>
        <v>515</v>
      </c>
      <c r="AU353">
        <f>_xlfn.RANK.AVG(Table2[[#This Row],[Sharpe Ratio Z-Score]],Table2[Sharpe Ratio Z-Score])</f>
        <v>287</v>
      </c>
      <c r="AV353">
        <f>(Table2[[#This Row],[Rank 1Y]]+Table2[[#This Row],[Rank 6M]]+Table2[[#This Row],[Rank Sharpe]])/3</f>
        <v>360.66666666666669</v>
      </c>
    </row>
    <row r="354" spans="1:48" x14ac:dyDescent="0.3">
      <c r="A354" t="s">
        <v>73</v>
      </c>
      <c r="B354" t="s">
        <v>74</v>
      </c>
      <c r="C354" t="s">
        <v>3110</v>
      </c>
      <c r="D354" t="s">
        <v>75</v>
      </c>
      <c r="E354">
        <v>306387.32934662898</v>
      </c>
      <c r="F354">
        <v>10630.9</v>
      </c>
      <c r="G354">
        <v>5.0012745617103196</v>
      </c>
      <c r="H354">
        <f>(Table2[[#This Row],[1Y Return vs Nifty]]-AVERAGE(Table2[1Y Return vs Nifty]))/_xlfn.STDEV.P(Table2[1Y Return vs Nifty])</f>
        <v>-0.20319450130686925</v>
      </c>
      <c r="I354">
        <v>3.1231680598586702</v>
      </c>
      <c r="J354">
        <f>(Table2[[#This Row],[1M Return vs Nifty]]-AVERAGE(Table2[1M Return vs Nifty]))/_xlfn.STDEV.P(Table2[1M Return vs Nifty])</f>
        <v>0.53718340865111736</v>
      </c>
      <c r="K354">
        <v>4.5167074455889296</v>
      </c>
      <c r="L354">
        <f>(Table2[[#This Row],[6M Return vs Nifty]]-AVERAGE(Table2[6M Return vs Nifty]))/_xlfn.STDEV.P(Table2[6M Return vs Nifty])</f>
        <v>8.1596775014820641E-2</v>
      </c>
      <c r="M354">
        <v>1.1630284757022999</v>
      </c>
      <c r="N354">
        <f>(Table2[[#This Row],[1W Return vs Nifty]]-AVERAGE(Table2[1W Return vs Nifty]))/_xlfn.STDEV.P(Table2[1W Return vs Nifty])</f>
        <v>0.56527817434915872</v>
      </c>
      <c r="O354">
        <v>11008.26</v>
      </c>
      <c r="P354">
        <v>11184.0936332046</v>
      </c>
      <c r="Q354">
        <v>10676.6544112555</v>
      </c>
      <c r="R354">
        <v>25.612664498090101</v>
      </c>
      <c r="S354" s="1">
        <f>(Table2[[#This Row],[Close Price]]-Table2[[#This Row],[20D EMA]])/Table2[[#This Row],[20D EMA]]</f>
        <v>-3.4279713596880937E-2</v>
      </c>
      <c r="T354" s="1">
        <f>(Table2[[#This Row],[Close Price]]-Table2[[#This Row],[50D EMA]])/Table2[[#This Row],[50D EMA]]</f>
        <v>-4.9462535932479762E-2</v>
      </c>
      <c r="U354" s="1">
        <f>(Table2[[#This Row],[Close Price]]-Table2[[#This Row],[200D EMA]])/Table2[[#This Row],[200D EMA]]</f>
        <v>-4.285463357066757E-3</v>
      </c>
      <c r="V354">
        <v>0.84620054969033898</v>
      </c>
      <c r="W354">
        <v>10580.4</v>
      </c>
      <c r="X354">
        <v>10766.85</v>
      </c>
      <c r="Y354">
        <v>10580.4</v>
      </c>
      <c r="Z354">
        <v>10766.85</v>
      </c>
      <c r="AA354">
        <v>10542.5</v>
      </c>
      <c r="AB354">
        <v>11306.9</v>
      </c>
      <c r="AC354" s="1">
        <f>(Table2[[#This Row],[Close Price]]/Table2[[#This Row],[Day Low]])-1</f>
        <v>4.7729764470152425E-3</v>
      </c>
      <c r="AD354" s="1">
        <f>(Table2[[#This Row],[Day High]]/Table2[[#This Row],[Close Price]])-1</f>
        <v>1.2788192909349183E-2</v>
      </c>
      <c r="AE354" s="1">
        <f>(Table2[[#This Row],[Close Price]]/Table2[[#This Row],[Current Week Low]])-1</f>
        <v>4.7729764470152425E-3</v>
      </c>
      <c r="AF354" s="1">
        <f>(Table2[[#This Row],[Current Week High]]/Table2[[#This Row],[Close Price]])-1</f>
        <v>1.2788192909349183E-2</v>
      </c>
      <c r="AG354" s="1">
        <f>(Table2[[#This Row],[Close Price]]/Table2[[#This Row],[Current Month Low]])-1</f>
        <v>8.3851078966088455E-3</v>
      </c>
      <c r="AH354" s="1">
        <f>(Table2[[#This Row],[Current Month High]]/Table2[[#This Row],[Close Price]])-1</f>
        <v>6.358821924766489E-2</v>
      </c>
      <c r="AI354">
        <v>14.1765984065319</v>
      </c>
      <c r="AJ354">
        <v>24.410038560336101</v>
      </c>
      <c r="AK354" t="str">
        <f>IF(AND(Table2[[#This Row],[20D EMA]]&gt;Table2[[#This Row],[50D EMA]],Table2[[#This Row],[50D EMA]]&gt;Table2[[#This Row],[200D EMA]]),"Uptrend","Downtrend/NoTrend")</f>
        <v>Downtrend/NoTrend</v>
      </c>
      <c r="AL354">
        <v>0.06</v>
      </c>
      <c r="AM354" t="s">
        <v>3148</v>
      </c>
      <c r="AN354">
        <v>-5.12</v>
      </c>
      <c r="AO354" t="s">
        <v>3147</v>
      </c>
      <c r="AP354">
        <v>3.0323200007108E-2</v>
      </c>
      <c r="AQ354">
        <f>(Table2[[#This Row],[Sharpe Ratio]]-AVERAGE(Table2[Sharpe Ratio]))/_xlfn.STDEV.P(Table2[Sharpe Ratio])</f>
        <v>-0.30295559053384469</v>
      </c>
      <c r="AR3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4">
        <f>_xlfn.RANK.AVG(Table2[[#This Row],[1Y Return vs Nifty Z-Score]],Table2[1Y Return vs Nifty Z-Score])</f>
        <v>382</v>
      </c>
      <c r="AT354">
        <f>_xlfn.RANK.AVG(Table2[[#This Row],[6M Return vs Nifty Z-Score]],Table2[6M Return vs Nifty Z-Score])</f>
        <v>281</v>
      </c>
      <c r="AU354">
        <f>_xlfn.RANK.AVG(Table2[[#This Row],[Sharpe Ratio Z-Score]],Table2[Sharpe Ratio Z-Score])</f>
        <v>423</v>
      </c>
      <c r="AV354">
        <f>(Table2[[#This Row],[Rank 1Y]]+Table2[[#This Row],[Rank 6M]]+Table2[[#This Row],[Rank Sharpe]])/3</f>
        <v>362</v>
      </c>
    </row>
    <row r="355" spans="1:48" x14ac:dyDescent="0.3">
      <c r="A355" t="s">
        <v>578</v>
      </c>
      <c r="B355" t="s">
        <v>579</v>
      </c>
      <c r="C355" t="s">
        <v>3114</v>
      </c>
      <c r="D355" t="s">
        <v>580</v>
      </c>
      <c r="E355">
        <v>32045.03441344</v>
      </c>
      <c r="F355">
        <v>1319.2</v>
      </c>
      <c r="G355">
        <v>-16.369157587549299</v>
      </c>
      <c r="H355">
        <f>(Table2[[#This Row],[1Y Return vs Nifty]]-AVERAGE(Table2[1Y Return vs Nifty]))/_xlfn.STDEV.P(Table2[1Y Return vs Nifty])</f>
        <v>-0.64638426314013164</v>
      </c>
      <c r="I355">
        <v>5.2869695781805799</v>
      </c>
      <c r="J355">
        <f>(Table2[[#This Row],[1M Return vs Nifty]]-AVERAGE(Table2[1M Return vs Nifty]))/_xlfn.STDEV.P(Table2[1M Return vs Nifty])</f>
        <v>0.78222406907762332</v>
      </c>
      <c r="K355">
        <v>24.462630024153601</v>
      </c>
      <c r="L355">
        <f>(Table2[[#This Row],[6M Return vs Nifty]]-AVERAGE(Table2[6M Return vs Nifty]))/_xlfn.STDEV.P(Table2[6M Return vs Nifty])</f>
        <v>0.79031005090954765</v>
      </c>
      <c r="M355">
        <v>-2.20715193141009</v>
      </c>
      <c r="N355">
        <f>(Table2[[#This Row],[1W Return vs Nifty]]-AVERAGE(Table2[1W Return vs Nifty]))/_xlfn.STDEV.P(Table2[1W Return vs Nifty])</f>
        <v>-0.23829026245495868</v>
      </c>
      <c r="O355">
        <v>1345.22</v>
      </c>
      <c r="P355">
        <v>1307.8569784486599</v>
      </c>
      <c r="Q355">
        <v>1195.57148006028</v>
      </c>
      <c r="R355">
        <v>39.603915631064602</v>
      </c>
      <c r="S355" s="1">
        <f>(Table2[[#This Row],[Close Price]]-Table2[[#This Row],[20D EMA]])/Table2[[#This Row],[20D EMA]]</f>
        <v>-1.9342561068078069E-2</v>
      </c>
      <c r="T355" s="1">
        <f>(Table2[[#This Row],[Close Price]]-Table2[[#This Row],[50D EMA]])/Table2[[#This Row],[50D EMA]]</f>
        <v>8.6729831611977101E-3</v>
      </c>
      <c r="U355" s="1">
        <f>(Table2[[#This Row],[Close Price]]-Table2[[#This Row],[200D EMA]])/Table2[[#This Row],[200D EMA]]</f>
        <v>0.10340537726233379</v>
      </c>
      <c r="V355">
        <v>0.62620543284726404</v>
      </c>
      <c r="W355">
        <v>1289.0999999999999</v>
      </c>
      <c r="X355">
        <v>1328.55</v>
      </c>
      <c r="Y355">
        <v>1289.0999999999999</v>
      </c>
      <c r="Z355">
        <v>1328.55</v>
      </c>
      <c r="AA355">
        <v>1289.0999999999999</v>
      </c>
      <c r="AB355">
        <v>1475</v>
      </c>
      <c r="AC355" s="1">
        <f>(Table2[[#This Row],[Close Price]]/Table2[[#This Row],[Day Low]])-1</f>
        <v>2.3349623768520678E-2</v>
      </c>
      <c r="AD355" s="1">
        <f>(Table2[[#This Row],[Day High]]/Table2[[#This Row],[Close Price]])-1</f>
        <v>7.0876288659793563E-3</v>
      </c>
      <c r="AE355" s="1">
        <f>(Table2[[#This Row],[Close Price]]/Table2[[#This Row],[Current Week Low]])-1</f>
        <v>2.3349623768520678E-2</v>
      </c>
      <c r="AF355" s="1">
        <f>(Table2[[#This Row],[Current Week High]]/Table2[[#This Row],[Close Price]])-1</f>
        <v>7.0876288659793563E-3</v>
      </c>
      <c r="AG355" s="1">
        <f>(Table2[[#This Row],[Close Price]]/Table2[[#This Row],[Current Month Low]])-1</f>
        <v>2.3349623768520678E-2</v>
      </c>
      <c r="AH355" s="1">
        <f>(Table2[[#This Row],[Current Month High]]/Table2[[#This Row],[Close Price]])-1</f>
        <v>0.11810187992722865</v>
      </c>
      <c r="AI355">
        <v>12.788053365676101</v>
      </c>
      <c r="AJ355">
        <v>48.885503075447197</v>
      </c>
      <c r="AK355" t="str">
        <f>IF(AND(Table2[[#This Row],[20D EMA]]&gt;Table2[[#This Row],[50D EMA]],Table2[[#This Row],[50D EMA]]&gt;Table2[[#This Row],[200D EMA]]),"Uptrend","Downtrend/NoTrend")</f>
        <v>Uptrend</v>
      </c>
      <c r="AL355">
        <v>0.16</v>
      </c>
      <c r="AM355" t="s">
        <v>3148</v>
      </c>
      <c r="AN355">
        <v>-1.89</v>
      </c>
      <c r="AO355" t="s">
        <v>3147</v>
      </c>
      <c r="AP355">
        <v>3.3531501487671998E-2</v>
      </c>
      <c r="AQ355">
        <f>(Table2[[#This Row],[Sharpe Ratio]]-AVERAGE(Table2[Sharpe Ratio]))/_xlfn.STDEV.P(Table2[Sharpe Ratio])</f>
        <v>-0.26542535806388545</v>
      </c>
      <c r="AR3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0.42243423632819521</v>
      </c>
      <c r="AS355">
        <f>_xlfn.RANK.AVG(Table2[[#This Row],[1Y Return vs Nifty Z-Score]],Table2[1Y Return vs Nifty Z-Score])</f>
        <v>553</v>
      </c>
      <c r="AT355">
        <f>_xlfn.RANK.AVG(Table2[[#This Row],[6M Return vs Nifty Z-Score]],Table2[6M Return vs Nifty Z-Score])</f>
        <v>123</v>
      </c>
      <c r="AU355">
        <f>_xlfn.RANK.AVG(Table2[[#This Row],[Sharpe Ratio Z-Score]],Table2[Sharpe Ratio Z-Score])</f>
        <v>413</v>
      </c>
      <c r="AV355">
        <f>(Table2[[#This Row],[Rank 1Y]]+Table2[[#This Row],[Rank 6M]]+Table2[[#This Row],[Rank Sharpe]])/3</f>
        <v>363</v>
      </c>
    </row>
    <row r="356" spans="1:48" x14ac:dyDescent="0.3">
      <c r="A356" t="s">
        <v>776</v>
      </c>
      <c r="B356" t="s">
        <v>777</v>
      </c>
      <c r="C356" t="s">
        <v>3106</v>
      </c>
      <c r="D356" t="s">
        <v>51</v>
      </c>
      <c r="E356">
        <v>20140.840500660001</v>
      </c>
      <c r="F356">
        <v>1024.6500000000001</v>
      </c>
      <c r="G356">
        <v>17.893804567904201</v>
      </c>
      <c r="H356">
        <f>(Table2[[#This Row],[1Y Return vs Nifty]]-AVERAGE(Table2[1Y Return vs Nifty]))/_xlfn.STDEV.P(Table2[1Y Return vs Nifty])</f>
        <v>6.4176661941750993E-2</v>
      </c>
      <c r="I356">
        <v>-6.3674789748523404</v>
      </c>
      <c r="J356">
        <f>(Table2[[#This Row],[1M Return vs Nifty]]-AVERAGE(Table2[1M Return vs Nifty]))/_xlfn.STDEV.P(Table2[1M Return vs Nifty])</f>
        <v>-0.53758911441468182</v>
      </c>
      <c r="K356">
        <v>1.9959352159310899</v>
      </c>
      <c r="L356">
        <f>(Table2[[#This Row],[6M Return vs Nifty]]-AVERAGE(Table2[6M Return vs Nifty]))/_xlfn.STDEV.P(Table2[6M Return vs Nifty])</f>
        <v>-7.970640963479084E-3</v>
      </c>
      <c r="M356">
        <v>0.40416319382270299</v>
      </c>
      <c r="N356">
        <f>(Table2[[#This Row],[1W Return vs Nifty]]-AVERAGE(Table2[1W Return vs Nifty]))/_xlfn.STDEV.P(Table2[1W Return vs Nifty])</f>
        <v>0.3843382498816173</v>
      </c>
      <c r="O356">
        <v>1080.45</v>
      </c>
      <c r="P356">
        <v>1109.95039441881</v>
      </c>
      <c r="Q356">
        <v>1029.51031669653</v>
      </c>
      <c r="R356">
        <v>29.382615409320401</v>
      </c>
      <c r="S356" s="1">
        <f>(Table2[[#This Row],[Close Price]]-Table2[[#This Row],[20D EMA]])/Table2[[#This Row],[20D EMA]]</f>
        <v>-5.1645147855060344E-2</v>
      </c>
      <c r="T356" s="1">
        <f>(Table2[[#This Row],[Close Price]]-Table2[[#This Row],[50D EMA]])/Table2[[#This Row],[50D EMA]]</f>
        <v>-7.6850636611985462E-2</v>
      </c>
      <c r="U356" s="1">
        <f>(Table2[[#This Row],[Close Price]]-Table2[[#This Row],[200D EMA]])/Table2[[#This Row],[200D EMA]]</f>
        <v>-4.7209985346486011E-3</v>
      </c>
      <c r="V356">
        <v>0.61482197042898201</v>
      </c>
      <c r="W356">
        <v>992.4</v>
      </c>
      <c r="X356">
        <v>1027.9000000000001</v>
      </c>
      <c r="Y356">
        <v>992.4</v>
      </c>
      <c r="Z356">
        <v>1027.9000000000001</v>
      </c>
      <c r="AA356">
        <v>992.4</v>
      </c>
      <c r="AB356">
        <v>1156</v>
      </c>
      <c r="AC356" s="1">
        <f>(Table2[[#This Row],[Close Price]]/Table2[[#This Row],[Day Low]])-1</f>
        <v>3.2496977025393115E-2</v>
      </c>
      <c r="AD356" s="1">
        <f>(Table2[[#This Row],[Day High]]/Table2[[#This Row],[Close Price]])-1</f>
        <v>3.1718147660175777E-3</v>
      </c>
      <c r="AE356" s="1">
        <f>(Table2[[#This Row],[Close Price]]/Table2[[#This Row],[Current Week Low]])-1</f>
        <v>3.2496977025393115E-2</v>
      </c>
      <c r="AF356" s="1">
        <f>(Table2[[#This Row],[Current Week High]]/Table2[[#This Row],[Close Price]])-1</f>
        <v>3.1718147660175777E-3</v>
      </c>
      <c r="AG356" s="1">
        <f>(Table2[[#This Row],[Close Price]]/Table2[[#This Row],[Current Month Low]])-1</f>
        <v>3.2496977025393115E-2</v>
      </c>
      <c r="AH356" s="1">
        <f>(Table2[[#This Row],[Current Month High]]/Table2[[#This Row],[Close Price]])-1</f>
        <v>0.12819011369736</v>
      </c>
      <c r="AI356">
        <v>27.253208412628702</v>
      </c>
      <c r="AJ356">
        <v>44.2661034846885</v>
      </c>
      <c r="AK356" t="str">
        <f>IF(AND(Table2[[#This Row],[20D EMA]]&gt;Table2[[#This Row],[50D EMA]],Table2[[#This Row],[50D EMA]]&gt;Table2[[#This Row],[200D EMA]]),"Uptrend","Downtrend/NoTrend")</f>
        <v>Downtrend/NoTrend</v>
      </c>
      <c r="AL356">
        <v>0.04</v>
      </c>
      <c r="AM356" t="s">
        <v>3148</v>
      </c>
      <c r="AN356">
        <v>-5.44</v>
      </c>
      <c r="AO356" t="s">
        <v>3147</v>
      </c>
      <c r="AP356">
        <v>9.0666533211100006E-3</v>
      </c>
      <c r="AQ356">
        <f>(Table2[[#This Row],[Sharpe Ratio]]-AVERAGE(Table2[Sharpe Ratio]))/_xlfn.STDEV.P(Table2[Sharpe Ratio])</f>
        <v>-0.55161150503156975</v>
      </c>
      <c r="AR3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6">
        <f>_xlfn.RANK.AVG(Table2[[#This Row],[1Y Return vs Nifty Z-Score]],Table2[1Y Return vs Nifty Z-Score])</f>
        <v>289</v>
      </c>
      <c r="AT356">
        <f>_xlfn.RANK.AVG(Table2[[#This Row],[6M Return vs Nifty Z-Score]],Table2[6M Return vs Nifty Z-Score])</f>
        <v>314</v>
      </c>
      <c r="AU356">
        <f>_xlfn.RANK.AVG(Table2[[#This Row],[Sharpe Ratio Z-Score]],Table2[Sharpe Ratio Z-Score])</f>
        <v>487</v>
      </c>
      <c r="AV356">
        <f>(Table2[[#This Row],[Rank 1Y]]+Table2[[#This Row],[Rank 6M]]+Table2[[#This Row],[Rank Sharpe]])/3</f>
        <v>363.33333333333331</v>
      </c>
    </row>
    <row r="357" spans="1:48" x14ac:dyDescent="0.3">
      <c r="A357" t="s">
        <v>1231</v>
      </c>
      <c r="B357" t="s">
        <v>1232</v>
      </c>
      <c r="C357" t="s">
        <v>3102</v>
      </c>
      <c r="D357" t="s">
        <v>562</v>
      </c>
      <c r="E357">
        <v>9362.6759534399898</v>
      </c>
      <c r="F357">
        <v>1049.2</v>
      </c>
      <c r="G357">
        <v>-7.6010221782480496</v>
      </c>
      <c r="H357">
        <f>(Table2[[#This Row],[1Y Return vs Nifty]]-AVERAGE(Table2[1Y Return vs Nifty]))/_xlfn.STDEV.P(Table2[1Y Return vs Nifty])</f>
        <v>-0.46454667480176737</v>
      </c>
      <c r="I357">
        <v>-6.9983018686390297</v>
      </c>
      <c r="J357">
        <f>(Table2[[#This Row],[1M Return vs Nifty]]-AVERAGE(Table2[1M Return vs Nifty]))/_xlfn.STDEV.P(Table2[1M Return vs Nifty])</f>
        <v>-0.60902693216126014</v>
      </c>
      <c r="K357">
        <v>20.4300480194416</v>
      </c>
      <c r="L357">
        <f>(Table2[[#This Row],[6M Return vs Nifty]]-AVERAGE(Table2[6M Return vs Nifty]))/_xlfn.STDEV.P(Table2[6M Return vs Nifty])</f>
        <v>0.64702540756369809</v>
      </c>
      <c r="M357">
        <v>-1.15511104394955</v>
      </c>
      <c r="N357">
        <f>(Table2[[#This Row],[1W Return vs Nifty]]-AVERAGE(Table2[1W Return vs Nifty]))/_xlfn.STDEV.P(Table2[1W Return vs Nifty])</f>
        <v>1.255294154877588E-2</v>
      </c>
      <c r="O357">
        <v>1115.3399999999999</v>
      </c>
      <c r="P357">
        <v>1136.65932961459</v>
      </c>
      <c r="Q357">
        <v>1041.58495716372</v>
      </c>
      <c r="R357">
        <v>31.986704142610201</v>
      </c>
      <c r="S357" s="1">
        <f>(Table2[[#This Row],[Close Price]]-Table2[[#This Row],[20D EMA]])/Table2[[#This Row],[20D EMA]]</f>
        <v>-5.9300303046604511E-2</v>
      </c>
      <c r="T357" s="1">
        <f>(Table2[[#This Row],[Close Price]]-Table2[[#This Row],[50D EMA]])/Table2[[#This Row],[50D EMA]]</f>
        <v>-7.6944188408892042E-2</v>
      </c>
      <c r="U357" s="1">
        <f>(Table2[[#This Row],[Close Price]]-Table2[[#This Row],[200D EMA]])/Table2[[#This Row],[200D EMA]]</f>
        <v>7.3110146070236443E-3</v>
      </c>
      <c r="V357">
        <v>0.279247336978663</v>
      </c>
      <c r="W357">
        <v>1028.55</v>
      </c>
      <c r="X357">
        <v>1054</v>
      </c>
      <c r="Y357">
        <v>1028.55</v>
      </c>
      <c r="Z357">
        <v>1054</v>
      </c>
      <c r="AA357">
        <v>1017.05</v>
      </c>
      <c r="AB357">
        <v>1201.95</v>
      </c>
      <c r="AC357" s="1">
        <f>(Table2[[#This Row],[Close Price]]/Table2[[#This Row],[Day Low]])-1</f>
        <v>2.0076807155704701E-2</v>
      </c>
      <c r="AD357" s="1">
        <f>(Table2[[#This Row],[Day High]]/Table2[[#This Row],[Close Price]])-1</f>
        <v>4.5749142203583837E-3</v>
      </c>
      <c r="AE357" s="1">
        <f>(Table2[[#This Row],[Close Price]]/Table2[[#This Row],[Current Week Low]])-1</f>
        <v>2.0076807155704701E-2</v>
      </c>
      <c r="AF357" s="1">
        <f>(Table2[[#This Row],[Current Week High]]/Table2[[#This Row],[Close Price]])-1</f>
        <v>4.5749142203583837E-3</v>
      </c>
      <c r="AG357" s="1">
        <f>(Table2[[#This Row],[Close Price]]/Table2[[#This Row],[Current Month Low]])-1</f>
        <v>3.1611031906002784E-2</v>
      </c>
      <c r="AH357" s="1">
        <f>(Table2[[#This Row],[Current Month High]]/Table2[[#This Row],[Close Price]])-1</f>
        <v>0.14558711399161273</v>
      </c>
      <c r="AI357">
        <v>31.843309187952698</v>
      </c>
      <c r="AJ357">
        <v>35.093027747376503</v>
      </c>
      <c r="AK357" t="str">
        <f>IF(AND(Table2[[#This Row],[20D EMA]]&gt;Table2[[#This Row],[50D EMA]],Table2[[#This Row],[50D EMA]]&gt;Table2[[#This Row],[200D EMA]]),"Uptrend","Downtrend/NoTrend")</f>
        <v>Downtrend/NoTrend</v>
      </c>
      <c r="AL357">
        <v>-0.04</v>
      </c>
      <c r="AM357" t="s">
        <v>3147</v>
      </c>
      <c r="AN357">
        <v>-13.34</v>
      </c>
      <c r="AO357" t="s">
        <v>3147</v>
      </c>
      <c r="AP357">
        <v>1.5229600582902E-2</v>
      </c>
      <c r="AQ357">
        <f>(Table2[[#This Row],[Sharpe Ratio]]-AVERAGE(Table2[Sharpe Ratio]))/_xlfn.STDEV.P(Table2[Sharpe Ratio])</f>
        <v>-0.47951826665096348</v>
      </c>
      <c r="AR3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7">
        <f>_xlfn.RANK.AVG(Table2[[#This Row],[1Y Return vs Nifty Z-Score]],Table2[1Y Return vs Nifty Z-Score])</f>
        <v>475</v>
      </c>
      <c r="AT357">
        <f>_xlfn.RANK.AVG(Table2[[#This Row],[6M Return vs Nifty Z-Score]],Table2[6M Return vs Nifty Z-Score])</f>
        <v>149</v>
      </c>
      <c r="AU357">
        <f>_xlfn.RANK.AVG(Table2[[#This Row],[Sharpe Ratio Z-Score]],Table2[Sharpe Ratio Z-Score])</f>
        <v>467</v>
      </c>
      <c r="AV357">
        <f>(Table2[[#This Row],[Rank 1Y]]+Table2[[#This Row],[Rank 6M]]+Table2[[#This Row],[Rank Sharpe]])/3</f>
        <v>363.66666666666669</v>
      </c>
    </row>
    <row r="358" spans="1:48" x14ac:dyDescent="0.3">
      <c r="A358" t="s">
        <v>792</v>
      </c>
      <c r="B358" t="s">
        <v>793</v>
      </c>
      <c r="C358" t="s">
        <v>3100</v>
      </c>
      <c r="D358" t="s">
        <v>292</v>
      </c>
      <c r="E358">
        <v>18746.836543951998</v>
      </c>
      <c r="F358">
        <v>189.53</v>
      </c>
      <c r="G358">
        <v>22.7584684136019</v>
      </c>
      <c r="H358">
        <f>(Table2[[#This Row],[1Y Return vs Nifty]]-AVERAGE(Table2[1Y Return vs Nifty]))/_xlfn.STDEV.P(Table2[1Y Return vs Nifty])</f>
        <v>0.16506227792347269</v>
      </c>
      <c r="I358">
        <v>-7.4288433432593397</v>
      </c>
      <c r="J358">
        <f>(Table2[[#This Row],[1M Return vs Nifty]]-AVERAGE(Table2[1M Return vs Nifty]))/_xlfn.STDEV.P(Table2[1M Return vs Nifty])</f>
        <v>-0.65778379196963155</v>
      </c>
      <c r="K358">
        <v>-6.6087234468616902</v>
      </c>
      <c r="L358">
        <f>(Table2[[#This Row],[6M Return vs Nifty]]-AVERAGE(Table2[6M Return vs Nifty]))/_xlfn.STDEV.P(Table2[6M Return vs Nifty])</f>
        <v>-0.3137091098081049</v>
      </c>
      <c r="M358">
        <v>-4.5628323493426599</v>
      </c>
      <c r="N358">
        <f>(Table2[[#This Row],[1W Return vs Nifty]]-AVERAGE(Table2[1W Return vs Nifty]))/_xlfn.STDEV.P(Table2[1W Return vs Nifty])</f>
        <v>-0.79996655344913936</v>
      </c>
      <c r="O358">
        <v>207.01</v>
      </c>
      <c r="P358">
        <v>221.49987462422899</v>
      </c>
      <c r="Q358">
        <v>215.52020707417901</v>
      </c>
      <c r="R358">
        <v>24.515720205023602</v>
      </c>
      <c r="S358" s="1">
        <f>(Table2[[#This Row],[Close Price]]-Table2[[#This Row],[20D EMA]])/Table2[[#This Row],[20D EMA]]</f>
        <v>-8.4440365199748763E-2</v>
      </c>
      <c r="T358" s="1">
        <f>(Table2[[#This Row],[Close Price]]-Table2[[#This Row],[50D EMA]])/Table2[[#This Row],[50D EMA]]</f>
        <v>-0.14433360144544269</v>
      </c>
      <c r="U358" s="1">
        <f>(Table2[[#This Row],[Close Price]]-Table2[[#This Row],[200D EMA]])/Table2[[#This Row],[200D EMA]]</f>
        <v>-0.12059290136647627</v>
      </c>
      <c r="V358">
        <v>0.59969848975156004</v>
      </c>
      <c r="W358">
        <v>187.26</v>
      </c>
      <c r="X358">
        <v>193.34</v>
      </c>
      <c r="Y358">
        <v>187.26</v>
      </c>
      <c r="Z358">
        <v>193.34</v>
      </c>
      <c r="AA358">
        <v>187.26</v>
      </c>
      <c r="AB358">
        <v>219.45</v>
      </c>
      <c r="AC358" s="1">
        <f>(Table2[[#This Row],[Close Price]]/Table2[[#This Row],[Day Low]])-1</f>
        <v>1.2122183060984781E-2</v>
      </c>
      <c r="AD358" s="1">
        <f>(Table2[[#This Row],[Day High]]/Table2[[#This Row],[Close Price]])-1</f>
        <v>2.0102358465678316E-2</v>
      </c>
      <c r="AE358" s="1">
        <f>(Table2[[#This Row],[Close Price]]/Table2[[#This Row],[Current Week Low]])-1</f>
        <v>1.2122183060984781E-2</v>
      </c>
      <c r="AF358" s="1">
        <f>(Table2[[#This Row],[Current Week High]]/Table2[[#This Row],[Close Price]])-1</f>
        <v>2.0102358465678316E-2</v>
      </c>
      <c r="AG358" s="1">
        <f>(Table2[[#This Row],[Close Price]]/Table2[[#This Row],[Current Month Low]])-1</f>
        <v>1.2122183060984781E-2</v>
      </c>
      <c r="AH358" s="1">
        <f>(Table2[[#This Row],[Current Month High]]/Table2[[#This Row],[Close Price]])-1</f>
        <v>0.15786419036564125</v>
      </c>
      <c r="AI358">
        <v>50.055400200495903</v>
      </c>
      <c r="AJ358">
        <v>42.289789789789801</v>
      </c>
      <c r="AK358" t="str">
        <f>IF(AND(Table2[[#This Row],[20D EMA]]&gt;Table2[[#This Row],[50D EMA]],Table2[[#This Row],[50D EMA]]&gt;Table2[[#This Row],[200D EMA]]),"Uptrend","Downtrend/NoTrend")</f>
        <v>Downtrend/NoTrend</v>
      </c>
      <c r="AL358">
        <v>-0.2</v>
      </c>
      <c r="AM358" t="s">
        <v>3147</v>
      </c>
      <c r="AN358">
        <v>-11.3</v>
      </c>
      <c r="AO358" t="s">
        <v>3147</v>
      </c>
      <c r="AP358">
        <v>3.1762508735348999E-2</v>
      </c>
      <c r="AQ358">
        <f>(Table2[[#This Row],[Sharpe Ratio]]-AVERAGE(Table2[Sharpe Ratio]))/_xlfn.STDEV.P(Table2[Sharpe Ratio])</f>
        <v>-0.28611877158332943</v>
      </c>
      <c r="AR3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8">
        <f>_xlfn.RANK.AVG(Table2[[#This Row],[1Y Return vs Nifty Z-Score]],Table2[1Y Return vs Nifty Z-Score])</f>
        <v>255</v>
      </c>
      <c r="AT358">
        <f>_xlfn.RANK.AVG(Table2[[#This Row],[6M Return vs Nifty Z-Score]],Table2[6M Return vs Nifty Z-Score])</f>
        <v>420</v>
      </c>
      <c r="AU358">
        <f>_xlfn.RANK.AVG(Table2[[#This Row],[Sharpe Ratio Z-Score]],Table2[Sharpe Ratio Z-Score])</f>
        <v>418</v>
      </c>
      <c r="AV358">
        <f>(Table2[[#This Row],[Rank 1Y]]+Table2[[#This Row],[Rank 6M]]+Table2[[#This Row],[Rank Sharpe]])/3</f>
        <v>364.33333333333331</v>
      </c>
    </row>
    <row r="359" spans="1:48" x14ac:dyDescent="0.3">
      <c r="A359" t="s">
        <v>606</v>
      </c>
      <c r="B359" t="s">
        <v>607</v>
      </c>
      <c r="C359" t="s">
        <v>3108</v>
      </c>
      <c r="D359" t="s">
        <v>411</v>
      </c>
      <c r="E359">
        <v>29979.940155929999</v>
      </c>
      <c r="F359">
        <v>472.05</v>
      </c>
      <c r="G359">
        <v>-7.2508822111608398</v>
      </c>
      <c r="H359">
        <f>(Table2[[#This Row],[1Y Return vs Nifty]]-AVERAGE(Table2[1Y Return vs Nifty]))/_xlfn.STDEV.P(Table2[1Y Return vs Nifty])</f>
        <v>-0.45728531258232985</v>
      </c>
      <c r="I359">
        <v>0.73192986932220105</v>
      </c>
      <c r="J359">
        <f>(Table2[[#This Row],[1M Return vs Nifty]]-AVERAGE(Table2[1M Return vs Nifty]))/_xlfn.STDEV.P(Table2[1M Return vs Nifty])</f>
        <v>0.26638658163873918</v>
      </c>
      <c r="K359">
        <v>-7.7418234993899304</v>
      </c>
      <c r="L359">
        <f>(Table2[[#This Row],[6M Return vs Nifty]]-AVERAGE(Table2[6M Return vs Nifty]))/_xlfn.STDEV.P(Table2[6M Return vs Nifty])</f>
        <v>-0.35397012290392343</v>
      </c>
      <c r="M359">
        <v>-0.64456897494848198</v>
      </c>
      <c r="N359">
        <f>(Table2[[#This Row],[1W Return vs Nifty]]-AVERAGE(Table2[1W Return vs Nifty]))/_xlfn.STDEV.P(Table2[1W Return vs Nifty])</f>
        <v>0.13428395969965279</v>
      </c>
      <c r="O359">
        <v>487.55</v>
      </c>
      <c r="P359">
        <v>499.53564906731498</v>
      </c>
      <c r="Q359">
        <v>491.12416624871599</v>
      </c>
      <c r="R359">
        <v>40.762887374836801</v>
      </c>
      <c r="S359" s="1">
        <f>(Table2[[#This Row],[Close Price]]-Table2[[#This Row],[20D EMA]])/Table2[[#This Row],[20D EMA]]</f>
        <v>-3.1791611116808532E-2</v>
      </c>
      <c r="T359" s="1">
        <f>(Table2[[#This Row],[Close Price]]-Table2[[#This Row],[50D EMA]])/Table2[[#This Row],[50D EMA]]</f>
        <v>-5.5022397537860479E-2</v>
      </c>
      <c r="U359" s="1">
        <f>(Table2[[#This Row],[Close Price]]-Table2[[#This Row],[200D EMA]])/Table2[[#This Row],[200D EMA]]</f>
        <v>-3.8837767635031037E-2</v>
      </c>
      <c r="V359">
        <v>0.85089160838956102</v>
      </c>
      <c r="W359">
        <v>465.6</v>
      </c>
      <c r="X359">
        <v>477.9</v>
      </c>
      <c r="Y359">
        <v>465.6</v>
      </c>
      <c r="Z359">
        <v>477.9</v>
      </c>
      <c r="AA359">
        <v>448.15</v>
      </c>
      <c r="AB359">
        <v>505.5</v>
      </c>
      <c r="AC359" s="1">
        <f>(Table2[[#This Row],[Close Price]]/Table2[[#This Row],[Day Low]])-1</f>
        <v>1.3853092783505216E-2</v>
      </c>
      <c r="AD359" s="1">
        <f>(Table2[[#This Row],[Day High]]/Table2[[#This Row],[Close Price]])-1</f>
        <v>1.2392755004766443E-2</v>
      </c>
      <c r="AE359" s="1">
        <f>(Table2[[#This Row],[Close Price]]/Table2[[#This Row],[Current Week Low]])-1</f>
        <v>1.3853092783505216E-2</v>
      </c>
      <c r="AF359" s="1">
        <f>(Table2[[#This Row],[Current Week High]]/Table2[[#This Row],[Close Price]])-1</f>
        <v>1.2392755004766443E-2</v>
      </c>
      <c r="AG359" s="1">
        <f>(Table2[[#This Row],[Close Price]]/Table2[[#This Row],[Current Month Low]])-1</f>
        <v>5.3330358139016099E-2</v>
      </c>
      <c r="AH359" s="1">
        <f>(Table2[[#This Row],[Current Month High]]/Table2[[#This Row],[Close Price]])-1</f>
        <v>7.0861137591356815E-2</v>
      </c>
      <c r="AI359">
        <v>23.906365851075002</v>
      </c>
      <c r="AJ359">
        <v>14.035511535209499</v>
      </c>
      <c r="AK359" t="str">
        <f>IF(AND(Table2[[#This Row],[20D EMA]]&gt;Table2[[#This Row],[50D EMA]],Table2[[#This Row],[50D EMA]]&gt;Table2[[#This Row],[200D EMA]]),"Uptrend","Downtrend/NoTrend")</f>
        <v>Downtrend/NoTrend</v>
      </c>
      <c r="AL359">
        <v>0.08</v>
      </c>
      <c r="AM359" t="s">
        <v>3148</v>
      </c>
      <c r="AN359">
        <v>-5.13</v>
      </c>
      <c r="AO359" t="s">
        <v>3147</v>
      </c>
      <c r="AP359">
        <v>0.11184914581041699</v>
      </c>
      <c r="AQ359">
        <f>(Table2[[#This Row],[Sharpe Ratio]]-AVERAGE(Table2[Sharpe Ratio]))/_xlfn.STDEV.P(Table2[Sharpe Ratio])</f>
        <v>0.65072277070096385</v>
      </c>
      <c r="AR3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9">
        <f>_xlfn.RANK.AVG(Table2[[#This Row],[1Y Return vs Nifty Z-Score]],Table2[1Y Return vs Nifty Z-Score])</f>
        <v>472</v>
      </c>
      <c r="AT359">
        <f>_xlfn.RANK.AVG(Table2[[#This Row],[6M Return vs Nifty Z-Score]],Table2[6M Return vs Nifty Z-Score])</f>
        <v>439</v>
      </c>
      <c r="AU359">
        <f>_xlfn.RANK.AVG(Table2[[#This Row],[Sharpe Ratio Z-Score]],Table2[Sharpe Ratio Z-Score])</f>
        <v>184</v>
      </c>
      <c r="AV359">
        <f>(Table2[[#This Row],[Rank 1Y]]+Table2[[#This Row],[Rank 6M]]+Table2[[#This Row],[Rank Sharpe]])/3</f>
        <v>365</v>
      </c>
    </row>
    <row r="360" spans="1:48" x14ac:dyDescent="0.3">
      <c r="A360" t="s">
        <v>677</v>
      </c>
      <c r="B360" t="s">
        <v>678</v>
      </c>
      <c r="C360" t="s">
        <v>3109</v>
      </c>
      <c r="D360" t="s">
        <v>679</v>
      </c>
      <c r="E360">
        <v>25568.115088800001</v>
      </c>
      <c r="F360">
        <v>264.39999999999998</v>
      </c>
      <c r="G360">
        <v>48.515193717487001</v>
      </c>
      <c r="H360">
        <f>(Table2[[#This Row],[1Y Return vs Nifty]]-AVERAGE(Table2[1Y Return vs Nifty]))/_xlfn.STDEV.P(Table2[1Y Return vs Nifty])</f>
        <v>0.69921698632178086</v>
      </c>
      <c r="I360">
        <v>-10.167391397646099</v>
      </c>
      <c r="J360">
        <f>(Table2[[#This Row],[1M Return vs Nifty]]-AVERAGE(Table2[1M Return vs Nifty]))/_xlfn.STDEV.P(Table2[1M Return vs Nifty])</f>
        <v>-0.96791187819866675</v>
      </c>
      <c r="K360">
        <v>-36.567257697577197</v>
      </c>
      <c r="L360">
        <f>(Table2[[#This Row],[6M Return vs Nifty]]-AVERAGE(Table2[6M Return vs Nifty]))/_xlfn.STDEV.P(Table2[6M Return vs Nifty])</f>
        <v>-1.3781878706274424</v>
      </c>
      <c r="M360">
        <v>-2.9438274413291801</v>
      </c>
      <c r="N360">
        <f>(Table2[[#This Row],[1W Return vs Nifty]]-AVERAGE(Table2[1W Return vs Nifty]))/_xlfn.STDEV.P(Table2[1W Return vs Nifty])</f>
        <v>-0.41393937212525234</v>
      </c>
      <c r="O360">
        <v>285.82</v>
      </c>
      <c r="P360">
        <v>301.43086395672299</v>
      </c>
      <c r="Q360">
        <v>296.07037313345199</v>
      </c>
      <c r="R360">
        <v>25.2345018712059</v>
      </c>
      <c r="S360" s="1">
        <f>(Table2[[#This Row],[Close Price]]-Table2[[#This Row],[20D EMA]])/Table2[[#This Row],[20D EMA]]</f>
        <v>-7.494227135959701E-2</v>
      </c>
      <c r="T360" s="1">
        <f>(Table2[[#This Row],[Close Price]]-Table2[[#This Row],[50D EMA]])/Table2[[#This Row],[50D EMA]]</f>
        <v>-0.12285027309625335</v>
      </c>
      <c r="U360" s="1">
        <f>(Table2[[#This Row],[Close Price]]-Table2[[#This Row],[200D EMA]])/Table2[[#This Row],[200D EMA]]</f>
        <v>-0.10696907224545828</v>
      </c>
      <c r="V360">
        <v>0.71077034029948305</v>
      </c>
      <c r="W360">
        <v>259.55</v>
      </c>
      <c r="X360">
        <v>267.45</v>
      </c>
      <c r="Y360">
        <v>259.55</v>
      </c>
      <c r="Z360">
        <v>267.45</v>
      </c>
      <c r="AA360">
        <v>259.55</v>
      </c>
      <c r="AB360">
        <v>302.35000000000002</v>
      </c>
      <c r="AC360" s="1">
        <f>(Table2[[#This Row],[Close Price]]/Table2[[#This Row],[Day Low]])-1</f>
        <v>1.8686187632440676E-2</v>
      </c>
      <c r="AD360" s="1">
        <f>(Table2[[#This Row],[Day High]]/Table2[[#This Row],[Close Price]])-1</f>
        <v>1.1535552193645993E-2</v>
      </c>
      <c r="AE360" s="1">
        <f>(Table2[[#This Row],[Close Price]]/Table2[[#This Row],[Current Week Low]])-1</f>
        <v>1.8686187632440676E-2</v>
      </c>
      <c r="AF360" s="1">
        <f>(Table2[[#This Row],[Current Week High]]/Table2[[#This Row],[Close Price]])-1</f>
        <v>1.1535552193645993E-2</v>
      </c>
      <c r="AG360" s="1">
        <f>(Table2[[#This Row],[Close Price]]/Table2[[#This Row],[Current Month Low]])-1</f>
        <v>1.8686187632440676E-2</v>
      </c>
      <c r="AH360" s="1">
        <f>(Table2[[#This Row],[Current Month High]]/Table2[[#This Row],[Close Price]])-1</f>
        <v>0.143532526475038</v>
      </c>
      <c r="AI360">
        <v>57.2617246596066</v>
      </c>
      <c r="AJ360">
        <v>68.945686900958407</v>
      </c>
      <c r="AK360" t="str">
        <f>IF(AND(Table2[[#This Row],[20D EMA]]&gt;Table2[[#This Row],[50D EMA]],Table2[[#This Row],[50D EMA]]&gt;Table2[[#This Row],[200D EMA]]),"Uptrend","Downtrend/NoTrend")</f>
        <v>Downtrend/NoTrend</v>
      </c>
      <c r="AL360">
        <v>-0.16</v>
      </c>
      <c r="AM360" t="s">
        <v>3147</v>
      </c>
      <c r="AN360">
        <v>-9.36</v>
      </c>
      <c r="AO360" t="s">
        <v>3147</v>
      </c>
      <c r="AP360">
        <v>8.9457867233906002E-2</v>
      </c>
      <c r="AQ360">
        <f>(Table2[[#This Row],[Sharpe Ratio]]-AVERAGE(Table2[Sharpe Ratio]))/_xlfn.STDEV.P(Table2[Sharpe Ratio])</f>
        <v>0.38879293169831897</v>
      </c>
      <c r="AR3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0">
        <f>_xlfn.RANK.AVG(Table2[[#This Row],[1Y Return vs Nifty Z-Score]],Table2[1Y Return vs Nifty Z-Score])</f>
        <v>134</v>
      </c>
      <c r="AT360">
        <f>_xlfn.RANK.AVG(Table2[[#This Row],[6M Return vs Nifty Z-Score]],Table2[6M Return vs Nifty Z-Score])</f>
        <v>714</v>
      </c>
      <c r="AU360">
        <f>_xlfn.RANK.AVG(Table2[[#This Row],[Sharpe Ratio Z-Score]],Table2[Sharpe Ratio Z-Score])</f>
        <v>249</v>
      </c>
      <c r="AV360">
        <f>(Table2[[#This Row],[Rank 1Y]]+Table2[[#This Row],[Rank 6M]]+Table2[[#This Row],[Rank Sharpe]])/3</f>
        <v>365.66666666666669</v>
      </c>
    </row>
    <row r="361" spans="1:48" x14ac:dyDescent="0.3">
      <c r="A361" t="s">
        <v>1986</v>
      </c>
      <c r="B361" t="s">
        <v>1987</v>
      </c>
      <c r="C361" t="s">
        <v>3113</v>
      </c>
      <c r="D361" t="s">
        <v>114</v>
      </c>
      <c r="E361">
        <v>3268.2825932999999</v>
      </c>
      <c r="F361">
        <v>1610.3</v>
      </c>
      <c r="G361">
        <v>0.20769167647261999</v>
      </c>
      <c r="H361">
        <f>(Table2[[#This Row],[1Y Return vs Nifty]]-AVERAGE(Table2[1Y Return vs Nifty]))/_xlfn.STDEV.P(Table2[1Y Return vs Nifty])</f>
        <v>-0.30260600793426801</v>
      </c>
      <c r="I361">
        <v>-6.4586076402377701</v>
      </c>
      <c r="J361">
        <f>(Table2[[#This Row],[1M Return vs Nifty]]-AVERAGE(Table2[1M Return vs Nifty]))/_xlfn.STDEV.P(Table2[1M Return vs Nifty])</f>
        <v>-0.54790902045077228</v>
      </c>
      <c r="K361">
        <v>-25.976189522959601</v>
      </c>
      <c r="L361">
        <f>(Table2[[#This Row],[6M Return vs Nifty]]-AVERAGE(Table2[6M Return vs Nifty]))/_xlfn.STDEV.P(Table2[6M Return vs Nifty])</f>
        <v>-1.001868821373529</v>
      </c>
      <c r="M361">
        <v>-5.8487836079823303</v>
      </c>
      <c r="N361">
        <f>(Table2[[#This Row],[1W Return vs Nifty]]-AVERAGE(Table2[1W Return vs Nifty]))/_xlfn.STDEV.P(Table2[1W Return vs Nifty])</f>
        <v>-1.1065821401193952</v>
      </c>
      <c r="O361">
        <v>1857.16</v>
      </c>
      <c r="P361">
        <v>1966.7827176314099</v>
      </c>
      <c r="Q361">
        <v>1923.39038679126</v>
      </c>
      <c r="R361">
        <v>13.6098390585197</v>
      </c>
      <c r="S361" s="1">
        <f>(Table2[[#This Row],[Close Price]]-Table2[[#This Row],[20D EMA]])/Table2[[#This Row],[20D EMA]]</f>
        <v>-0.13292338839949175</v>
      </c>
      <c r="T361" s="1">
        <f>(Table2[[#This Row],[Close Price]]-Table2[[#This Row],[50D EMA]])/Table2[[#This Row],[50D EMA]]</f>
        <v>-0.18125170332019236</v>
      </c>
      <c r="U361" s="1">
        <f>(Table2[[#This Row],[Close Price]]-Table2[[#This Row],[200D EMA]])/Table2[[#This Row],[200D EMA]]</f>
        <v>-0.16278046773103624</v>
      </c>
      <c r="V361">
        <v>0.96803415372263202</v>
      </c>
      <c r="W361">
        <v>1586.25</v>
      </c>
      <c r="X361">
        <v>1721.95</v>
      </c>
      <c r="Y361">
        <v>1586.25</v>
      </c>
      <c r="Z361">
        <v>1721.95</v>
      </c>
      <c r="AA361">
        <v>1586.25</v>
      </c>
      <c r="AB361">
        <v>1965</v>
      </c>
      <c r="AC361" s="1">
        <f>(Table2[[#This Row],[Close Price]]/Table2[[#This Row],[Day Low]])-1</f>
        <v>1.5161544523246695E-2</v>
      </c>
      <c r="AD361" s="1">
        <f>(Table2[[#This Row],[Day High]]/Table2[[#This Row],[Close Price]])-1</f>
        <v>6.9334906539154195E-2</v>
      </c>
      <c r="AE361" s="1">
        <f>(Table2[[#This Row],[Close Price]]/Table2[[#This Row],[Current Week Low]])-1</f>
        <v>1.5161544523246695E-2</v>
      </c>
      <c r="AF361" s="1">
        <f>(Table2[[#This Row],[Current Week High]]/Table2[[#This Row],[Close Price]])-1</f>
        <v>6.9334906539154195E-2</v>
      </c>
      <c r="AG361" s="1">
        <f>(Table2[[#This Row],[Close Price]]/Table2[[#This Row],[Current Month Low]])-1</f>
        <v>1.5161544523246695E-2</v>
      </c>
      <c r="AH361" s="1">
        <f>(Table2[[#This Row],[Current Month High]]/Table2[[#This Row],[Close Price]])-1</f>
        <v>0.2202695149972056</v>
      </c>
      <c r="AI361">
        <v>52.167298019002601</v>
      </c>
      <c r="AJ361">
        <v>24.8101069601612</v>
      </c>
      <c r="AK361" t="str">
        <f>IF(AND(Table2[[#This Row],[20D EMA]]&gt;Table2[[#This Row],[50D EMA]],Table2[[#This Row],[50D EMA]]&gt;Table2[[#This Row],[200D EMA]]),"Uptrend","Downtrend/NoTrend")</f>
        <v>Downtrend/NoTrend</v>
      </c>
      <c r="AL361">
        <v>-0.3</v>
      </c>
      <c r="AM361" t="s">
        <v>3147</v>
      </c>
      <c r="AN361">
        <v>-14.35</v>
      </c>
      <c r="AO361" t="s">
        <v>3147</v>
      </c>
      <c r="AP361">
        <v>0.222438617958511</v>
      </c>
      <c r="AQ361">
        <f>(Table2[[#This Row],[Sharpe Ratio]]-AVERAGE(Table2[Sharpe Ratio]))/_xlfn.STDEV.P(Table2[Sharpe Ratio])</f>
        <v>1.9443819307243009</v>
      </c>
      <c r="AR3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1">
        <f>_xlfn.RANK.AVG(Table2[[#This Row],[1Y Return vs Nifty Z-Score]],Table2[1Y Return vs Nifty Z-Score])</f>
        <v>416</v>
      </c>
      <c r="AT361">
        <f>_xlfn.RANK.AVG(Table2[[#This Row],[6M Return vs Nifty Z-Score]],Table2[6M Return vs Nifty Z-Score])</f>
        <v>668</v>
      </c>
      <c r="AU361">
        <f>_xlfn.RANK.AVG(Table2[[#This Row],[Sharpe Ratio Z-Score]],Table2[Sharpe Ratio Z-Score])</f>
        <v>17</v>
      </c>
      <c r="AV361">
        <f>(Table2[[#This Row],[Rank 1Y]]+Table2[[#This Row],[Rank 6M]]+Table2[[#This Row],[Rank Sharpe]])/3</f>
        <v>367</v>
      </c>
    </row>
    <row r="362" spans="1:48" x14ac:dyDescent="0.3">
      <c r="A362" t="s">
        <v>989</v>
      </c>
      <c r="B362" t="s">
        <v>990</v>
      </c>
      <c r="C362" t="s">
        <v>3113</v>
      </c>
      <c r="D362" t="s">
        <v>268</v>
      </c>
      <c r="E362">
        <v>13896.161520899999</v>
      </c>
      <c r="F362">
        <v>798.45</v>
      </c>
      <c r="G362">
        <v>2.9689900727706902</v>
      </c>
      <c r="H362">
        <f>(Table2[[#This Row],[1Y Return vs Nifty]]-AVERAGE(Table2[1Y Return vs Nifty]))/_xlfn.STDEV.P(Table2[1Y Return vs Nifty])</f>
        <v>-0.24534094328519826</v>
      </c>
      <c r="I362">
        <v>-1.9446884333230401</v>
      </c>
      <c r="J362">
        <f>(Table2[[#This Row],[1M Return vs Nifty]]-AVERAGE(Table2[1M Return vs Nifty]))/_xlfn.STDEV.P(Table2[1M Return vs Nifty])</f>
        <v>-3.6728242450356205E-2</v>
      </c>
      <c r="K362">
        <v>-19.259677623698099</v>
      </c>
      <c r="L362">
        <f>(Table2[[#This Row],[6M Return vs Nifty]]-AVERAGE(Table2[6M Return vs Nifty]))/_xlfn.STDEV.P(Table2[6M Return vs Nifty])</f>
        <v>-0.76321948680591856</v>
      </c>
      <c r="M362">
        <v>2.97008114734688</v>
      </c>
      <c r="N362">
        <f>(Table2[[#This Row],[1W Return vs Nifty]]-AVERAGE(Table2[1W Return vs Nifty]))/_xlfn.STDEV.P(Table2[1W Return vs Nifty])</f>
        <v>0.99614249470176164</v>
      </c>
      <c r="O362">
        <v>825.57</v>
      </c>
      <c r="P362">
        <v>856.78865261028602</v>
      </c>
      <c r="Q362">
        <v>841.30187806086496</v>
      </c>
      <c r="R362">
        <v>39.8639261816488</v>
      </c>
      <c r="S362" s="1">
        <f>(Table2[[#This Row],[Close Price]]-Table2[[#This Row],[20D EMA]])/Table2[[#This Row],[20D EMA]]</f>
        <v>-3.2850030887750285E-2</v>
      </c>
      <c r="T362" s="1">
        <f>(Table2[[#This Row],[Close Price]]-Table2[[#This Row],[50D EMA]])/Table2[[#This Row],[50D EMA]]</f>
        <v>-6.8089898754555012E-2</v>
      </c>
      <c r="U362" s="1">
        <f>(Table2[[#This Row],[Close Price]]-Table2[[#This Row],[200D EMA]])/Table2[[#This Row],[200D EMA]]</f>
        <v>-5.0935198385192185E-2</v>
      </c>
      <c r="V362">
        <v>0.96095653873416498</v>
      </c>
      <c r="W362">
        <v>783.5</v>
      </c>
      <c r="X362">
        <v>817.35</v>
      </c>
      <c r="Y362">
        <v>783.5</v>
      </c>
      <c r="Z362">
        <v>817.35</v>
      </c>
      <c r="AA362">
        <v>777.05</v>
      </c>
      <c r="AB362">
        <v>852.25</v>
      </c>
      <c r="AC362" s="1">
        <f>(Table2[[#This Row],[Close Price]]/Table2[[#This Row],[Day Low]])-1</f>
        <v>1.9081046585832873E-2</v>
      </c>
      <c r="AD362" s="1">
        <f>(Table2[[#This Row],[Day High]]/Table2[[#This Row],[Close Price]])-1</f>
        <v>2.3670862295697814E-2</v>
      </c>
      <c r="AE362" s="1">
        <f>(Table2[[#This Row],[Close Price]]/Table2[[#This Row],[Current Week Low]])-1</f>
        <v>1.9081046585832873E-2</v>
      </c>
      <c r="AF362" s="1">
        <f>(Table2[[#This Row],[Current Week High]]/Table2[[#This Row],[Close Price]])-1</f>
        <v>2.3670862295697814E-2</v>
      </c>
      <c r="AG362" s="1">
        <f>(Table2[[#This Row],[Close Price]]/Table2[[#This Row],[Current Month Low]])-1</f>
        <v>2.7540055337494485E-2</v>
      </c>
      <c r="AH362" s="1">
        <f>(Table2[[#This Row],[Current Month High]]/Table2[[#This Row],[Close Price]])-1</f>
        <v>6.7380549815267088E-2</v>
      </c>
      <c r="AI362">
        <v>32.757217108147003</v>
      </c>
      <c r="AJ362">
        <v>25.859079445144999</v>
      </c>
      <c r="AK362" t="str">
        <f>IF(AND(Table2[[#This Row],[20D EMA]]&gt;Table2[[#This Row],[50D EMA]],Table2[[#This Row],[50D EMA]]&gt;Table2[[#This Row],[200D EMA]]),"Uptrend","Downtrend/NoTrend")</f>
        <v>Downtrend/NoTrend</v>
      </c>
      <c r="AL362">
        <v>-0.02</v>
      </c>
      <c r="AM362" t="s">
        <v>3147</v>
      </c>
      <c r="AN362">
        <v>-1.72</v>
      </c>
      <c r="AO362" t="s">
        <v>3147</v>
      </c>
      <c r="AP362">
        <v>0.14198042675080999</v>
      </c>
      <c r="AQ362">
        <f>(Table2[[#This Row],[Sharpe Ratio]]-AVERAGE(Table2[Sharpe Ratio]))/_xlfn.STDEV.P(Table2[Sharpe Ratio])</f>
        <v>1.0031940035826716</v>
      </c>
      <c r="AR3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2">
        <f>_xlfn.RANK.AVG(Table2[[#This Row],[1Y Return vs Nifty Z-Score]],Table2[1Y Return vs Nifty Z-Score])</f>
        <v>399</v>
      </c>
      <c r="AT362">
        <f>_xlfn.RANK.AVG(Table2[[#This Row],[6M Return vs Nifty Z-Score]],Table2[6M Return vs Nifty Z-Score])</f>
        <v>595</v>
      </c>
      <c r="AU362">
        <f>_xlfn.RANK.AVG(Table2[[#This Row],[Sharpe Ratio Z-Score]],Table2[Sharpe Ratio Z-Score])</f>
        <v>113</v>
      </c>
      <c r="AV362">
        <f>(Table2[[#This Row],[Rank 1Y]]+Table2[[#This Row],[Rank 6M]]+Table2[[#This Row],[Rank Sharpe]])/3</f>
        <v>369</v>
      </c>
    </row>
    <row r="363" spans="1:48" x14ac:dyDescent="0.3">
      <c r="A363" t="s">
        <v>597</v>
      </c>
      <c r="B363" t="s">
        <v>598</v>
      </c>
      <c r="C363" t="s">
        <v>580</v>
      </c>
      <c r="D363" t="s">
        <v>580</v>
      </c>
      <c r="E363">
        <v>30701.733479999999</v>
      </c>
      <c r="F363">
        <v>898.2</v>
      </c>
      <c r="G363">
        <v>-10.8088168505066</v>
      </c>
      <c r="H363">
        <f>(Table2[[#This Row],[1Y Return vs Nifty]]-AVERAGE(Table2[1Y Return vs Nifty]))/_xlfn.STDEV.P(Table2[1Y Return vs Nifty])</f>
        <v>-0.53107138271964305</v>
      </c>
      <c r="I363">
        <v>4.4682267086423799</v>
      </c>
      <c r="J363">
        <f>(Table2[[#This Row],[1M Return vs Nifty]]-AVERAGE(Table2[1M Return vs Nifty]))/_xlfn.STDEV.P(Table2[1M Return vs Nifty])</f>
        <v>0.68950517052230487</v>
      </c>
      <c r="K363">
        <v>6.2879336776129904</v>
      </c>
      <c r="L363">
        <f>(Table2[[#This Row],[6M Return vs Nifty]]-AVERAGE(Table2[6M Return vs Nifty]))/_xlfn.STDEV.P(Table2[6M Return vs Nifty])</f>
        <v>0.14453151971284092</v>
      </c>
      <c r="M363">
        <v>0.87125847408050805</v>
      </c>
      <c r="N363">
        <f>(Table2[[#This Row],[1W Return vs Nifty]]-AVERAGE(Table2[1W Return vs Nifty]))/_xlfn.STDEV.P(Table2[1W Return vs Nifty])</f>
        <v>0.49571003977251626</v>
      </c>
      <c r="O363">
        <v>916.05</v>
      </c>
      <c r="P363">
        <v>911.825039607951</v>
      </c>
      <c r="Q363">
        <v>857.406400499867</v>
      </c>
      <c r="R363">
        <v>43.712147080227602</v>
      </c>
      <c r="S363" s="1">
        <f>(Table2[[#This Row],[Close Price]]-Table2[[#This Row],[20D EMA]])/Table2[[#This Row],[20D EMA]]</f>
        <v>-1.9485835925986475E-2</v>
      </c>
      <c r="T363" s="1">
        <f>(Table2[[#This Row],[Close Price]]-Table2[[#This Row],[50D EMA]])/Table2[[#This Row],[50D EMA]]</f>
        <v>-1.4942603039075551E-2</v>
      </c>
      <c r="U363" s="1">
        <f>(Table2[[#This Row],[Close Price]]-Table2[[#This Row],[200D EMA]])/Table2[[#This Row],[200D EMA]]</f>
        <v>4.7577904102827334E-2</v>
      </c>
      <c r="V363">
        <v>0.68254466271407299</v>
      </c>
      <c r="W363">
        <v>890</v>
      </c>
      <c r="X363">
        <v>932.45</v>
      </c>
      <c r="Y363">
        <v>890</v>
      </c>
      <c r="Z363">
        <v>932.45</v>
      </c>
      <c r="AA363">
        <v>871.4</v>
      </c>
      <c r="AB363">
        <v>984.4</v>
      </c>
      <c r="AC363" s="1">
        <f>(Table2[[#This Row],[Close Price]]/Table2[[#This Row],[Day Low]])-1</f>
        <v>9.2134831460675137E-3</v>
      </c>
      <c r="AD363" s="1">
        <f>(Table2[[#This Row],[Day High]]/Table2[[#This Row],[Close Price]])-1</f>
        <v>3.8131819193943484E-2</v>
      </c>
      <c r="AE363" s="1">
        <f>(Table2[[#This Row],[Close Price]]/Table2[[#This Row],[Current Week Low]])-1</f>
        <v>9.2134831460675137E-3</v>
      </c>
      <c r="AF363" s="1">
        <f>(Table2[[#This Row],[Current Week High]]/Table2[[#This Row],[Close Price]])-1</f>
        <v>3.8131819193943484E-2</v>
      </c>
      <c r="AG363" s="1">
        <f>(Table2[[#This Row],[Close Price]]/Table2[[#This Row],[Current Month Low]])-1</f>
        <v>3.0755106724810632E-2</v>
      </c>
      <c r="AH363" s="1">
        <f>(Table2[[#This Row],[Current Month High]]/Table2[[#This Row],[Close Price]])-1</f>
        <v>9.5969717212202044E-2</v>
      </c>
      <c r="AI363">
        <v>17.2344689378757</v>
      </c>
      <c r="AJ363">
        <v>26.507042253521099</v>
      </c>
      <c r="AK363" t="str">
        <f>IF(AND(Table2[[#This Row],[20D EMA]]&gt;Table2[[#This Row],[50D EMA]],Table2[[#This Row],[50D EMA]]&gt;Table2[[#This Row],[200D EMA]]),"Uptrend","Downtrend/NoTrend")</f>
        <v>Uptrend</v>
      </c>
      <c r="AL363">
        <v>0.17</v>
      </c>
      <c r="AM363" t="s">
        <v>3148</v>
      </c>
      <c r="AN363">
        <v>-1.31</v>
      </c>
      <c r="AO363" t="s">
        <v>3147</v>
      </c>
      <c r="AP363">
        <v>5.7052704053930002E-2</v>
      </c>
      <c r="AQ363">
        <f>(Table2[[#This Row],[Sharpe Ratio]]-AVERAGE(Table2[Sharpe Ratio]))/_xlfn.STDEV.P(Table2[Sharpe Ratio])</f>
        <v>9.7221633372148661E-3</v>
      </c>
      <c r="AR3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0.80839751062523391</v>
      </c>
      <c r="AS363">
        <f>_xlfn.RANK.AVG(Table2[[#This Row],[1Y Return vs Nifty Z-Score]],Table2[1Y Return vs Nifty Z-Score])</f>
        <v>504</v>
      </c>
      <c r="AT363">
        <f>_xlfn.RANK.AVG(Table2[[#This Row],[6M Return vs Nifty Z-Score]],Table2[6M Return vs Nifty Z-Score])</f>
        <v>256</v>
      </c>
      <c r="AU363">
        <f>_xlfn.RANK.AVG(Table2[[#This Row],[Sharpe Ratio Z-Score]],Table2[Sharpe Ratio Z-Score])</f>
        <v>349</v>
      </c>
      <c r="AV363">
        <f>(Table2[[#This Row],[Rank 1Y]]+Table2[[#This Row],[Rank 6M]]+Table2[[#This Row],[Rank Sharpe]])/3</f>
        <v>369.66666666666669</v>
      </c>
    </row>
    <row r="364" spans="1:48" x14ac:dyDescent="0.3">
      <c r="A364" t="s">
        <v>1875</v>
      </c>
      <c r="B364" t="s">
        <v>1876</v>
      </c>
      <c r="C364" t="s">
        <v>3116</v>
      </c>
      <c r="D364" t="s">
        <v>481</v>
      </c>
      <c r="E364">
        <v>3811.9132442999999</v>
      </c>
      <c r="F364">
        <v>332.7</v>
      </c>
      <c r="G364">
        <v>-10.3334028359755</v>
      </c>
      <c r="H364">
        <f>(Table2[[#This Row],[1Y Return vs Nifty]]-AVERAGE(Table2[1Y Return vs Nifty]))/_xlfn.STDEV.P(Table2[1Y Return vs Nifty])</f>
        <v>-0.52121203020863016</v>
      </c>
      <c r="I364">
        <v>-5.8390170034487801</v>
      </c>
      <c r="J364">
        <f>(Table2[[#This Row],[1M Return vs Nifty]]-AVERAGE(Table2[1M Return vs Nifty]))/_xlfn.STDEV.P(Table2[1M Return vs Nifty])</f>
        <v>-0.47774320461818237</v>
      </c>
      <c r="K364">
        <v>-7.5094460135443901</v>
      </c>
      <c r="L364">
        <f>(Table2[[#This Row],[6M Return vs Nifty]]-AVERAGE(Table2[6M Return vs Nifty]))/_xlfn.STDEV.P(Table2[6M Return vs Nifty])</f>
        <v>-0.34571334718502239</v>
      </c>
      <c r="M364">
        <v>-3.0727022473516299</v>
      </c>
      <c r="N364">
        <f>(Table2[[#This Row],[1W Return vs Nifty]]-AVERAGE(Table2[1W Return vs Nifty]))/_xlfn.STDEV.P(Table2[1W Return vs Nifty])</f>
        <v>-0.44466761628700185</v>
      </c>
      <c r="O364">
        <v>369.29</v>
      </c>
      <c r="P364">
        <v>378.13309341780598</v>
      </c>
      <c r="Q364">
        <v>369.406921913448</v>
      </c>
      <c r="R364">
        <v>18.9604661793052</v>
      </c>
      <c r="S364" s="1">
        <f>(Table2[[#This Row],[Close Price]]-Table2[[#This Row],[20D EMA]])/Table2[[#This Row],[20D EMA]]</f>
        <v>-9.9082022258929384E-2</v>
      </c>
      <c r="T364" s="1">
        <f>(Table2[[#This Row],[Close Price]]-Table2[[#This Row],[50D EMA]])/Table2[[#This Row],[50D EMA]]</f>
        <v>-0.12015106376210812</v>
      </c>
      <c r="U364" s="1">
        <f>(Table2[[#This Row],[Close Price]]-Table2[[#This Row],[200D EMA]])/Table2[[#This Row],[200D EMA]]</f>
        <v>-9.9367174072738249E-2</v>
      </c>
      <c r="V364">
        <v>0.39782486379849502</v>
      </c>
      <c r="W364">
        <v>327.7</v>
      </c>
      <c r="X364">
        <v>352.7</v>
      </c>
      <c r="Y364">
        <v>327.7</v>
      </c>
      <c r="Z364">
        <v>352.7</v>
      </c>
      <c r="AA364">
        <v>327.7</v>
      </c>
      <c r="AB364">
        <v>383.9</v>
      </c>
      <c r="AC364" s="1">
        <f>(Table2[[#This Row],[Close Price]]/Table2[[#This Row],[Day Low]])-1</f>
        <v>1.5257857796765251E-2</v>
      </c>
      <c r="AD364" s="1">
        <f>(Table2[[#This Row],[Day High]]/Table2[[#This Row],[Close Price]])-1</f>
        <v>6.0114217012323445E-2</v>
      </c>
      <c r="AE364" s="1">
        <f>(Table2[[#This Row],[Close Price]]/Table2[[#This Row],[Current Week Low]])-1</f>
        <v>1.5257857796765251E-2</v>
      </c>
      <c r="AF364" s="1">
        <f>(Table2[[#This Row],[Current Week High]]/Table2[[#This Row],[Close Price]])-1</f>
        <v>6.0114217012323445E-2</v>
      </c>
      <c r="AG364" s="1">
        <f>(Table2[[#This Row],[Close Price]]/Table2[[#This Row],[Current Month Low]])-1</f>
        <v>1.5257857796765251E-2</v>
      </c>
      <c r="AH364" s="1">
        <f>(Table2[[#This Row],[Current Month High]]/Table2[[#This Row],[Close Price]])-1</f>
        <v>0.15389239555154788</v>
      </c>
      <c r="AI364">
        <v>37.917042380523</v>
      </c>
      <c r="AJ364">
        <v>9.5128373930217105</v>
      </c>
      <c r="AK364" t="str">
        <f>IF(AND(Table2[[#This Row],[20D EMA]]&gt;Table2[[#This Row],[50D EMA]],Table2[[#This Row],[50D EMA]]&gt;Table2[[#This Row],[200D EMA]]),"Uptrend","Downtrend/NoTrend")</f>
        <v>Downtrend/NoTrend</v>
      </c>
      <c r="AL364">
        <v>0.02</v>
      </c>
      <c r="AM364" t="s">
        <v>3148</v>
      </c>
      <c r="AN364">
        <v>-11.8</v>
      </c>
      <c r="AO364" t="s">
        <v>3147</v>
      </c>
      <c r="AP364">
        <v>0.115287219758342</v>
      </c>
      <c r="AQ364">
        <f>(Table2[[#This Row],[Sharpe Ratio]]-AVERAGE(Table2[Sharpe Ratio]))/_xlfn.STDEV.P(Table2[Sharpe Ratio])</f>
        <v>0.69094084724277716</v>
      </c>
      <c r="AR3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4">
        <f>_xlfn.RANK.AVG(Table2[[#This Row],[1Y Return vs Nifty Z-Score]],Table2[1Y Return vs Nifty Z-Score])</f>
        <v>498</v>
      </c>
      <c r="AT364">
        <f>_xlfn.RANK.AVG(Table2[[#This Row],[6M Return vs Nifty Z-Score]],Table2[6M Return vs Nifty Z-Score])</f>
        <v>434</v>
      </c>
      <c r="AU364">
        <f>_xlfn.RANK.AVG(Table2[[#This Row],[Sharpe Ratio Z-Score]],Table2[Sharpe Ratio Z-Score])</f>
        <v>177</v>
      </c>
      <c r="AV364">
        <f>(Table2[[#This Row],[Rank 1Y]]+Table2[[#This Row],[Rank 6M]]+Table2[[#This Row],[Rank Sharpe]])/3</f>
        <v>369.66666666666669</v>
      </c>
    </row>
    <row r="365" spans="1:48" x14ac:dyDescent="0.3">
      <c r="A365" t="s">
        <v>79</v>
      </c>
      <c r="B365" t="s">
        <v>80</v>
      </c>
      <c r="C365" t="s">
        <v>3101</v>
      </c>
      <c r="D365" t="s">
        <v>21</v>
      </c>
      <c r="E365">
        <v>288908.450025175</v>
      </c>
      <c r="F365">
        <v>552.85</v>
      </c>
      <c r="G365">
        <v>22.7412457121969</v>
      </c>
      <c r="H365">
        <f>(Table2[[#This Row],[1Y Return vs Nifty]]-AVERAGE(Table2[1Y Return vs Nifty]))/_xlfn.STDEV.P(Table2[1Y Return vs Nifty])</f>
        <v>0.16470510569220961</v>
      </c>
      <c r="I365">
        <v>12.3570544954438</v>
      </c>
      <c r="J365">
        <f>(Table2[[#This Row],[1M Return vs Nifty]]-AVERAGE(Table2[1M Return vs Nifty]))/_xlfn.STDEV.P(Table2[1M Return vs Nifty])</f>
        <v>1.5828789640521073</v>
      </c>
      <c r="K365">
        <v>18.286638468466101</v>
      </c>
      <c r="L365">
        <f>(Table2[[#This Row],[6M Return vs Nifty]]-AVERAGE(Table2[6M Return vs Nifty]))/_xlfn.STDEV.P(Table2[6M Return vs Nifty])</f>
        <v>0.57086634304951078</v>
      </c>
      <c r="M365">
        <v>2.7860938597329299</v>
      </c>
      <c r="N365">
        <f>(Table2[[#This Row],[1W Return vs Nifty]]-AVERAGE(Table2[1W Return vs Nifty]))/_xlfn.STDEV.P(Table2[1W Return vs Nifty])</f>
        <v>0.9522735146353658</v>
      </c>
      <c r="O365">
        <v>556.65</v>
      </c>
      <c r="P365">
        <v>544.99022183390105</v>
      </c>
      <c r="Q365">
        <v>506.93357997306401</v>
      </c>
      <c r="R365">
        <v>41.527130143595301</v>
      </c>
      <c r="S365" s="1">
        <f>(Table2[[#This Row],[Close Price]]-Table2[[#This Row],[20D EMA]])/Table2[[#This Row],[20D EMA]]</f>
        <v>-6.8265516931643845E-3</v>
      </c>
      <c r="T365" s="1">
        <f>(Table2[[#This Row],[Close Price]]-Table2[[#This Row],[50D EMA]])/Table2[[#This Row],[50D EMA]]</f>
        <v>1.4421870065210883E-2</v>
      </c>
      <c r="U365" s="1">
        <f>(Table2[[#This Row],[Close Price]]-Table2[[#This Row],[200D EMA]])/Table2[[#This Row],[200D EMA]]</f>
        <v>9.0576797120790031E-2</v>
      </c>
      <c r="V365">
        <v>0.85371790179448404</v>
      </c>
      <c r="W365">
        <v>540.29999999999995</v>
      </c>
      <c r="X365">
        <v>566.70000000000005</v>
      </c>
      <c r="Y365">
        <v>540.29999999999995</v>
      </c>
      <c r="Z365">
        <v>566.70000000000005</v>
      </c>
      <c r="AA365">
        <v>534.20000000000005</v>
      </c>
      <c r="AB365">
        <v>583.20000000000005</v>
      </c>
      <c r="AC365" s="1">
        <f>(Table2[[#This Row],[Close Price]]/Table2[[#This Row],[Day Low]])-1</f>
        <v>2.3227836387192502E-2</v>
      </c>
      <c r="AD365" s="1">
        <f>(Table2[[#This Row],[Day High]]/Table2[[#This Row],[Close Price]])-1</f>
        <v>2.5052003255856103E-2</v>
      </c>
      <c r="AE365" s="1">
        <f>(Table2[[#This Row],[Close Price]]/Table2[[#This Row],[Current Week Low]])-1</f>
        <v>2.3227836387192502E-2</v>
      </c>
      <c r="AF365" s="1">
        <f>(Table2[[#This Row],[Current Week High]]/Table2[[#This Row],[Close Price]])-1</f>
        <v>2.5052003255856103E-2</v>
      </c>
      <c r="AG365" s="1">
        <f>(Table2[[#This Row],[Close Price]]/Table2[[#This Row],[Current Month Low]])-1</f>
        <v>3.4912017970797349E-2</v>
      </c>
      <c r="AH365" s="1">
        <f>(Table2[[#This Row],[Current Month High]]/Table2[[#This Row],[Close Price]])-1</f>
        <v>5.4897350094962549E-2</v>
      </c>
      <c r="AI365">
        <v>5.4897350094962496</v>
      </c>
      <c r="AJ365">
        <v>40.638514372933003</v>
      </c>
      <c r="AK365" t="str">
        <f>IF(AND(Table2[[#This Row],[20D EMA]]&gt;Table2[[#This Row],[50D EMA]],Table2[[#This Row],[50D EMA]]&gt;Table2[[#This Row],[200D EMA]]),"Uptrend","Downtrend/NoTrend")</f>
        <v>Uptrend</v>
      </c>
      <c r="AL365">
        <v>0.06</v>
      </c>
      <c r="AM365" t="s">
        <v>3148</v>
      </c>
      <c r="AN365">
        <v>-2.19</v>
      </c>
      <c r="AO365" t="s">
        <v>3147</v>
      </c>
      <c r="AP365">
        <v>-7.9494679210767999E-2</v>
      </c>
      <c r="AQ365">
        <f>(Table2[[#This Row],[Sharpe Ratio]]-AVERAGE(Table2[Sharpe Ratio]))/_xlfn.STDEV.P(Table2[Sharpe Ratio])</f>
        <v>-1.5875887714780059</v>
      </c>
      <c r="AR3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1.6831351559511876</v>
      </c>
      <c r="AS365">
        <f>_xlfn.RANK.AVG(Table2[[#This Row],[1Y Return vs Nifty Z-Score]],Table2[1Y Return vs Nifty Z-Score])</f>
        <v>256</v>
      </c>
      <c r="AT365">
        <f>_xlfn.RANK.AVG(Table2[[#This Row],[6M Return vs Nifty Z-Score]],Table2[6M Return vs Nifty Z-Score])</f>
        <v>161</v>
      </c>
      <c r="AU365">
        <f>_xlfn.RANK.AVG(Table2[[#This Row],[Sharpe Ratio Z-Score]],Table2[Sharpe Ratio Z-Score])</f>
        <v>695</v>
      </c>
      <c r="AV365">
        <f>(Table2[[#This Row],[Rank 1Y]]+Table2[[#This Row],[Rank 6M]]+Table2[[#This Row],[Rank Sharpe]])/3</f>
        <v>370.66666666666669</v>
      </c>
    </row>
    <row r="366" spans="1:48" x14ac:dyDescent="0.3">
      <c r="A366" t="s">
        <v>112</v>
      </c>
      <c r="B366" t="s">
        <v>113</v>
      </c>
      <c r="C366" t="s">
        <v>3109</v>
      </c>
      <c r="D366" t="s">
        <v>114</v>
      </c>
      <c r="E366">
        <v>231723.16017466001</v>
      </c>
      <c r="F366">
        <v>949.85</v>
      </c>
      <c r="G366">
        <v>4.3962195641172199</v>
      </c>
      <c r="H366">
        <f>(Table2[[#This Row],[1Y Return vs Nifty]]-AVERAGE(Table2[1Y Return vs Nifty]))/_xlfn.STDEV.P(Table2[1Y Return vs Nifty])</f>
        <v>-0.21574240761060778</v>
      </c>
      <c r="I366">
        <v>1.40645567148395</v>
      </c>
      <c r="J366">
        <f>(Table2[[#This Row],[1M Return vs Nifty]]-AVERAGE(Table2[1M Return vs Nifty]))/_xlfn.STDEV.P(Table2[1M Return vs Nifty])</f>
        <v>0.34277355458282782</v>
      </c>
      <c r="K366">
        <v>1.1866333330366601</v>
      </c>
      <c r="L366">
        <f>(Table2[[#This Row],[6M Return vs Nifty]]-AVERAGE(Table2[6M Return vs Nifty]))/_xlfn.STDEV.P(Table2[6M Return vs Nifty])</f>
        <v>-3.6726542644872066E-2</v>
      </c>
      <c r="M366">
        <v>-2.10182638871329</v>
      </c>
      <c r="N366">
        <f>(Table2[[#This Row],[1W Return vs Nifty]]-AVERAGE(Table2[1W Return vs Nifty]))/_xlfn.STDEV.P(Table2[1W Return vs Nifty])</f>
        <v>-0.21317698320088746</v>
      </c>
      <c r="O366">
        <v>968.82</v>
      </c>
      <c r="P366">
        <v>967.847125787766</v>
      </c>
      <c r="Q366">
        <v>912.00149801509497</v>
      </c>
      <c r="R366">
        <v>41.245969857811502</v>
      </c>
      <c r="S366" s="1">
        <f>(Table2[[#This Row],[Close Price]]-Table2[[#This Row],[20D EMA]])/Table2[[#This Row],[20D EMA]]</f>
        <v>-1.9580520633347812E-2</v>
      </c>
      <c r="T366" s="1">
        <f>(Table2[[#This Row],[Close Price]]-Table2[[#This Row],[50D EMA]])/Table2[[#This Row],[50D EMA]]</f>
        <v>-1.8595008765581098E-2</v>
      </c>
      <c r="U366" s="1">
        <f>(Table2[[#This Row],[Close Price]]-Table2[[#This Row],[200D EMA]])/Table2[[#This Row],[200D EMA]]</f>
        <v>4.1500482254995821E-2</v>
      </c>
      <c r="V366">
        <v>1.0125528696807999</v>
      </c>
      <c r="W366">
        <v>934.9</v>
      </c>
      <c r="X366">
        <v>956.05</v>
      </c>
      <c r="Y366">
        <v>934.9</v>
      </c>
      <c r="Z366">
        <v>956.05</v>
      </c>
      <c r="AA366">
        <v>928.05</v>
      </c>
      <c r="AB366">
        <v>1018.95</v>
      </c>
      <c r="AC366" s="1">
        <f>(Table2[[#This Row],[Close Price]]/Table2[[#This Row],[Day Low]])-1</f>
        <v>1.5991015081826987E-2</v>
      </c>
      <c r="AD366" s="1">
        <f>(Table2[[#This Row],[Day High]]/Table2[[#This Row],[Close Price]])-1</f>
        <v>6.5273464231194733E-3</v>
      </c>
      <c r="AE366" s="1">
        <f>(Table2[[#This Row],[Close Price]]/Table2[[#This Row],[Current Week Low]])-1</f>
        <v>1.5991015081826987E-2</v>
      </c>
      <c r="AF366" s="1">
        <f>(Table2[[#This Row],[Current Week High]]/Table2[[#This Row],[Close Price]])-1</f>
        <v>6.5273464231194733E-3</v>
      </c>
      <c r="AG366" s="1">
        <f>(Table2[[#This Row],[Close Price]]/Table2[[#This Row],[Current Month Low]])-1</f>
        <v>2.3490113679220048E-2</v>
      </c>
      <c r="AH366" s="1">
        <f>(Table2[[#This Row],[Current Month High]]/Table2[[#This Row],[Close Price]])-1</f>
        <v>7.2748328683476471E-2</v>
      </c>
      <c r="AI366">
        <v>11.9124072221929</v>
      </c>
      <c r="AJ366">
        <v>24.873463485177101</v>
      </c>
      <c r="AK366" t="str">
        <f>IF(AND(Table2[[#This Row],[20D EMA]]&gt;Table2[[#This Row],[50D EMA]],Table2[[#This Row],[50D EMA]]&gt;Table2[[#This Row],[200D EMA]]),"Uptrend","Downtrend/NoTrend")</f>
        <v>Uptrend</v>
      </c>
      <c r="AL366">
        <v>0.05</v>
      </c>
      <c r="AM366" t="s">
        <v>3148</v>
      </c>
      <c r="AN366">
        <v>-0.78</v>
      </c>
      <c r="AO366" t="s">
        <v>3147</v>
      </c>
      <c r="AP366">
        <v>3.9212903340072998E-2</v>
      </c>
      <c r="AQ366">
        <f>(Table2[[#This Row],[Sharpe Ratio]]-AVERAGE(Table2[Sharpe Ratio]))/_xlfn.STDEV.P(Table2[Sharpe Ratio])</f>
        <v>-0.19896516610013548</v>
      </c>
      <c r="AR3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-0.321837544973675</v>
      </c>
      <c r="AS366">
        <f>_xlfn.RANK.AVG(Table2[[#This Row],[1Y Return vs Nifty Z-Score]],Table2[1Y Return vs Nifty Z-Score])</f>
        <v>388</v>
      </c>
      <c r="AT366">
        <f>_xlfn.RANK.AVG(Table2[[#This Row],[6M Return vs Nifty Z-Score]],Table2[6M Return vs Nifty Z-Score])</f>
        <v>324</v>
      </c>
      <c r="AU366">
        <f>_xlfn.RANK.AVG(Table2[[#This Row],[Sharpe Ratio Z-Score]],Table2[Sharpe Ratio Z-Score])</f>
        <v>400</v>
      </c>
      <c r="AV366">
        <f>(Table2[[#This Row],[Rank 1Y]]+Table2[[#This Row],[Rank 6M]]+Table2[[#This Row],[Rank Sharpe]])/3</f>
        <v>370.66666666666669</v>
      </c>
    </row>
    <row r="367" spans="1:48" x14ac:dyDescent="0.3">
      <c r="A367" t="s">
        <v>1885</v>
      </c>
      <c r="B367" t="s">
        <v>1886</v>
      </c>
      <c r="C367" t="s">
        <v>3105</v>
      </c>
      <c r="D367" t="s">
        <v>48</v>
      </c>
      <c r="E367">
        <v>3779.2373554649998</v>
      </c>
      <c r="F367">
        <v>546.15</v>
      </c>
      <c r="G367">
        <v>-45.133623805457297</v>
      </c>
      <c r="H367">
        <f>(Table2[[#This Row],[1Y Return vs Nifty]]-AVERAGE(Table2[1Y Return vs Nifty]))/_xlfn.STDEV.P(Table2[1Y Return vs Nifty])</f>
        <v>-1.2429148734402713</v>
      </c>
      <c r="I367">
        <v>-10.187209217056999</v>
      </c>
      <c r="J367">
        <f>(Table2[[#This Row],[1M Return vs Nifty]]-AVERAGE(Table2[1M Return vs Nifty]))/_xlfn.STDEV.P(Table2[1M Return vs Nifty])</f>
        <v>-0.97015615592725724</v>
      </c>
      <c r="K367">
        <v>6.9851070351378901</v>
      </c>
      <c r="L367">
        <f>(Table2[[#This Row],[6M Return vs Nifty]]-AVERAGE(Table2[6M Return vs Nifty]))/_xlfn.STDEV.P(Table2[6M Return vs Nifty])</f>
        <v>0.16930330011717221</v>
      </c>
      <c r="M367">
        <v>-7.4536907258348801</v>
      </c>
      <c r="N367">
        <f>(Table2[[#This Row],[1W Return vs Nifty]]-AVERAGE(Table2[1W Return vs Nifty]))/_xlfn.STDEV.P(Table2[1W Return vs Nifty])</f>
        <v>-1.4892479170573023</v>
      </c>
      <c r="O367">
        <v>601.02</v>
      </c>
      <c r="P367">
        <v>629.24779314898797</v>
      </c>
      <c r="Q367">
        <v>623.63644848439105</v>
      </c>
      <c r="R367">
        <v>22.781411062298801</v>
      </c>
      <c r="S367" s="1">
        <f>(Table2[[#This Row],[Close Price]]-Table2[[#This Row],[20D EMA]])/Table2[[#This Row],[20D EMA]]</f>
        <v>-9.1294798841968658E-2</v>
      </c>
      <c r="T367" s="1">
        <f>(Table2[[#This Row],[Close Price]]-Table2[[#This Row],[50D EMA]])/Table2[[#This Row],[50D EMA]]</f>
        <v>-0.13205893457827797</v>
      </c>
      <c r="U367" s="1">
        <f>(Table2[[#This Row],[Close Price]]-Table2[[#This Row],[200D EMA]])/Table2[[#This Row],[200D EMA]]</f>
        <v>-0.12424939028612673</v>
      </c>
      <c r="V367">
        <v>0.742750681902412</v>
      </c>
      <c r="W367">
        <v>532</v>
      </c>
      <c r="X367">
        <v>553</v>
      </c>
      <c r="Y367">
        <v>532</v>
      </c>
      <c r="Z367">
        <v>553</v>
      </c>
      <c r="AA367">
        <v>532</v>
      </c>
      <c r="AB367">
        <v>649</v>
      </c>
      <c r="AC367" s="1">
        <f>(Table2[[#This Row],[Close Price]]/Table2[[#This Row],[Day Low]])-1</f>
        <v>2.6597744360902231E-2</v>
      </c>
      <c r="AD367" s="1">
        <f>(Table2[[#This Row],[Day High]]/Table2[[#This Row],[Close Price]])-1</f>
        <v>1.2542341847477934E-2</v>
      </c>
      <c r="AE367" s="1">
        <f>(Table2[[#This Row],[Close Price]]/Table2[[#This Row],[Current Week Low]])-1</f>
        <v>2.6597744360902231E-2</v>
      </c>
      <c r="AF367" s="1">
        <f>(Table2[[#This Row],[Current Week High]]/Table2[[#This Row],[Close Price]])-1</f>
        <v>1.2542341847477934E-2</v>
      </c>
      <c r="AG367" s="1">
        <f>(Table2[[#This Row],[Close Price]]/Table2[[#This Row],[Current Month Low]])-1</f>
        <v>2.6597744360902231E-2</v>
      </c>
      <c r="AH367" s="1">
        <f>(Table2[[#This Row],[Current Month High]]/Table2[[#This Row],[Close Price]])-1</f>
        <v>0.18831822759315209</v>
      </c>
      <c r="AI367">
        <v>84.756934907992303</v>
      </c>
      <c r="AJ367">
        <v>27.978910369068501</v>
      </c>
      <c r="AK367" t="str">
        <f>IF(AND(Table2[[#This Row],[20D EMA]]&gt;Table2[[#This Row],[50D EMA]],Table2[[#This Row],[50D EMA]]&gt;Table2[[#This Row],[200D EMA]]),"Uptrend","Downtrend/NoTrend")</f>
        <v>Downtrend/NoTrend</v>
      </c>
      <c r="AL367">
        <v>-0.13</v>
      </c>
      <c r="AM367" t="s">
        <v>3147</v>
      </c>
      <c r="AN367">
        <v>-8.98</v>
      </c>
      <c r="AO367" t="s">
        <v>3147</v>
      </c>
      <c r="AP367">
        <v>0.11889065560942599</v>
      </c>
      <c r="AQ367">
        <f>(Table2[[#This Row],[Sharpe Ratio]]-AVERAGE(Table2[Sharpe Ratio]))/_xlfn.STDEV.P(Table2[Sharpe Ratio])</f>
        <v>0.73309330267785489</v>
      </c>
      <c r="AR3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7">
        <f>_xlfn.RANK.AVG(Table2[[#This Row],[1Y Return vs Nifty Z-Score]],Table2[1Y Return vs Nifty Z-Score])</f>
        <v>706</v>
      </c>
      <c r="AT367">
        <f>_xlfn.RANK.AVG(Table2[[#This Row],[6M Return vs Nifty Z-Score]],Table2[6M Return vs Nifty Z-Score])</f>
        <v>248</v>
      </c>
      <c r="AU367">
        <f>_xlfn.RANK.AVG(Table2[[#This Row],[Sharpe Ratio Z-Score]],Table2[Sharpe Ratio Z-Score])</f>
        <v>158</v>
      </c>
      <c r="AV367">
        <f>(Table2[[#This Row],[Rank 1Y]]+Table2[[#This Row],[Rank 6M]]+Table2[[#This Row],[Rank Sharpe]])/3</f>
        <v>370.66666666666669</v>
      </c>
    </row>
    <row r="368" spans="1:48" x14ac:dyDescent="0.3">
      <c r="A368" t="s">
        <v>377</v>
      </c>
      <c r="B368" t="s">
        <v>378</v>
      </c>
      <c r="C368" t="s">
        <v>3112</v>
      </c>
      <c r="D368" t="s">
        <v>88</v>
      </c>
      <c r="E368">
        <v>61501.731482080002</v>
      </c>
      <c r="F368">
        <v>296.89999999999998</v>
      </c>
      <c r="G368">
        <v>21.829374124388799</v>
      </c>
      <c r="H368">
        <f>(Table2[[#This Row],[1Y Return vs Nifty]]-AVERAGE(Table2[1Y Return vs Nifty]))/_xlfn.STDEV.P(Table2[1Y Return vs Nifty])</f>
        <v>0.14579429710394284</v>
      </c>
      <c r="I368">
        <v>-4.0335013264697501</v>
      </c>
      <c r="J368">
        <f>(Table2[[#This Row],[1M Return vs Nifty]]-AVERAGE(Table2[1M Return vs Nifty]))/_xlfn.STDEV.P(Table2[1M Return vs Nifty])</f>
        <v>-0.27327678283636175</v>
      </c>
      <c r="K368">
        <v>1.2510975027668501</v>
      </c>
      <c r="L368">
        <f>(Table2[[#This Row],[6M Return vs Nifty]]-AVERAGE(Table2[6M Return vs Nifty]))/_xlfn.STDEV.P(Table2[6M Return vs Nifty])</f>
        <v>-3.4436018718121505E-2</v>
      </c>
      <c r="M368">
        <v>-1.3394565148856501</v>
      </c>
      <c r="N368">
        <f>(Table2[[#This Row],[1W Return vs Nifty]]-AVERAGE(Table2[1W Return vs Nifty]))/_xlfn.STDEV.P(Table2[1W Return vs Nifty])</f>
        <v>-3.140144190186079E-2</v>
      </c>
      <c r="O368">
        <v>306.39999999999998</v>
      </c>
      <c r="P368">
        <v>313.30114021053299</v>
      </c>
      <c r="Q368">
        <v>284.26664202579502</v>
      </c>
      <c r="R368">
        <v>41.067913694851299</v>
      </c>
      <c r="S368" s="1">
        <f>(Table2[[#This Row],[Close Price]]-Table2[[#This Row],[20D EMA]])/Table2[[#This Row],[20D EMA]]</f>
        <v>-3.1005221932114885E-2</v>
      </c>
      <c r="T368" s="1">
        <f>(Table2[[#This Row],[Close Price]]-Table2[[#This Row],[50D EMA]])/Table2[[#This Row],[50D EMA]]</f>
        <v>-5.2349443093350156E-2</v>
      </c>
      <c r="U368" s="1">
        <f>(Table2[[#This Row],[Close Price]]-Table2[[#This Row],[200D EMA]])/Table2[[#This Row],[200D EMA]]</f>
        <v>4.4441929183722424E-2</v>
      </c>
      <c r="V368">
        <v>0.58181819958475001</v>
      </c>
      <c r="W368">
        <v>286.60000000000002</v>
      </c>
      <c r="X368">
        <v>299</v>
      </c>
      <c r="Y368">
        <v>286.60000000000002</v>
      </c>
      <c r="Z368">
        <v>299</v>
      </c>
      <c r="AA368">
        <v>286.60000000000002</v>
      </c>
      <c r="AB368">
        <v>323.39999999999998</v>
      </c>
      <c r="AC368" s="1">
        <f>(Table2[[#This Row],[Close Price]]/Table2[[#This Row],[Day Low]])-1</f>
        <v>3.5938590369853252E-2</v>
      </c>
      <c r="AD368" s="1">
        <f>(Table2[[#This Row],[Day High]]/Table2[[#This Row],[Close Price]])-1</f>
        <v>7.0730885820142753E-3</v>
      </c>
      <c r="AE368" s="1">
        <f>(Table2[[#This Row],[Close Price]]/Table2[[#This Row],[Current Week Low]])-1</f>
        <v>3.5938590369853252E-2</v>
      </c>
      <c r="AF368" s="1">
        <f>(Table2[[#This Row],[Current Week High]]/Table2[[#This Row],[Close Price]])-1</f>
        <v>7.0730885820142753E-3</v>
      </c>
      <c r="AG368" s="1">
        <f>(Table2[[#This Row],[Close Price]]/Table2[[#This Row],[Current Month Low]])-1</f>
        <v>3.5938590369853252E-2</v>
      </c>
      <c r="AH368" s="1">
        <f>(Table2[[#This Row],[Current Month High]]/Table2[[#This Row],[Close Price]])-1</f>
        <v>8.9255641630178628E-2</v>
      </c>
      <c r="AI368">
        <v>21.5729201751431</v>
      </c>
      <c r="AJ368">
        <v>46.980198019801897</v>
      </c>
      <c r="AK368" t="str">
        <f>IF(AND(Table2[[#This Row],[20D EMA]]&gt;Table2[[#This Row],[50D EMA]],Table2[[#This Row],[50D EMA]]&gt;Table2[[#This Row],[200D EMA]]),"Uptrend","Downtrend/NoTrend")</f>
        <v>Downtrend/NoTrend</v>
      </c>
      <c r="AL368">
        <v>0.02</v>
      </c>
      <c r="AM368" t="s">
        <v>3148</v>
      </c>
      <c r="AN368">
        <v>-6.07</v>
      </c>
      <c r="AO368" t="s">
        <v>3147</v>
      </c>
      <c r="AQ368">
        <f>(Table2[[#This Row],[Sharpe Ratio]]-AVERAGE(Table2[Sharpe Ratio]))/_xlfn.STDEV.P(Table2[Sharpe Ratio])</f>
        <v>-0.65767186404931655</v>
      </c>
      <c r="AR3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8">
        <f>_xlfn.RANK.AVG(Table2[[#This Row],[1Y Return vs Nifty Z-Score]],Table2[1Y Return vs Nifty Z-Score])</f>
        <v>262</v>
      </c>
      <c r="AT368">
        <f>_xlfn.RANK.AVG(Table2[[#This Row],[6M Return vs Nifty Z-Score]],Table2[6M Return vs Nifty Z-Score])</f>
        <v>323</v>
      </c>
      <c r="AU368">
        <f>_xlfn.RANK.AVG(Table2[[#This Row],[Sharpe Ratio Z-Score]],Table2[Sharpe Ratio Z-Score])</f>
        <v>532</v>
      </c>
      <c r="AV368">
        <f>(Table2[[#This Row],[Rank 1Y]]+Table2[[#This Row],[Rank 6M]]+Table2[[#This Row],[Rank Sharpe]])/3</f>
        <v>372.33333333333331</v>
      </c>
    </row>
    <row r="369" spans="1:48" x14ac:dyDescent="0.3">
      <c r="A369" t="s">
        <v>1371</v>
      </c>
      <c r="B369" t="s">
        <v>1372</v>
      </c>
      <c r="C369" t="s">
        <v>3105</v>
      </c>
      <c r="D369" t="s">
        <v>48</v>
      </c>
      <c r="E369">
        <v>7836.5002421949903</v>
      </c>
      <c r="F369">
        <v>1202.45</v>
      </c>
      <c r="G369">
        <v>17.577533457351901</v>
      </c>
      <c r="H369">
        <f>(Table2[[#This Row],[1Y Return vs Nifty]]-AVERAGE(Table2[1Y Return vs Nifty]))/_xlfn.STDEV.P(Table2[1Y Return vs Nifty])</f>
        <v>5.7617687505416459E-2</v>
      </c>
      <c r="I369">
        <v>-10.8312478047584</v>
      </c>
      <c r="J369">
        <f>(Table2[[#This Row],[1M Return vs Nifty]]-AVERAGE(Table2[1M Return vs Nifty]))/_xlfn.STDEV.P(Table2[1M Return vs Nifty])</f>
        <v>-1.0430905907791634</v>
      </c>
      <c r="K369">
        <v>-15.5318353859805</v>
      </c>
      <c r="L369">
        <f>(Table2[[#This Row],[6M Return vs Nifty]]-AVERAGE(Table2[6M Return vs Nifty]))/_xlfn.STDEV.P(Table2[6M Return vs Nifty])</f>
        <v>-0.63076277672368741</v>
      </c>
      <c r="M369">
        <v>-1.5195062530713901</v>
      </c>
      <c r="N369">
        <f>(Table2[[#This Row],[1W Return vs Nifty]]-AVERAGE(Table2[1W Return vs Nifty]))/_xlfn.STDEV.P(Table2[1W Return vs Nifty])</f>
        <v>-7.4331572987891031E-2</v>
      </c>
      <c r="O369">
        <v>1311.66</v>
      </c>
      <c r="P369">
        <v>1401.77087037865</v>
      </c>
      <c r="Q369">
        <v>1351.33142193556</v>
      </c>
      <c r="R369">
        <v>30.497414171765602</v>
      </c>
      <c r="S369" s="1">
        <f>(Table2[[#This Row],[Close Price]]-Table2[[#This Row],[20D EMA]])/Table2[[#This Row],[20D EMA]]</f>
        <v>-8.3260906027476655E-2</v>
      </c>
      <c r="T369" s="1">
        <f>(Table2[[#This Row],[Close Price]]-Table2[[#This Row],[50D EMA]])/Table2[[#This Row],[50D EMA]]</f>
        <v>-0.14219219031481861</v>
      </c>
      <c r="U369" s="1">
        <f>(Table2[[#This Row],[Close Price]]-Table2[[#This Row],[200D EMA]])/Table2[[#This Row],[200D EMA]]</f>
        <v>-0.11017387705105813</v>
      </c>
      <c r="V369">
        <v>1.07315864547441</v>
      </c>
      <c r="W369">
        <v>1191.0999999999999</v>
      </c>
      <c r="X369">
        <v>1234.95</v>
      </c>
      <c r="Y369">
        <v>1191.0999999999999</v>
      </c>
      <c r="Z369">
        <v>1234.95</v>
      </c>
      <c r="AA369">
        <v>1177.7</v>
      </c>
      <c r="AB369">
        <v>1415.6</v>
      </c>
      <c r="AC369" s="1">
        <f>(Table2[[#This Row],[Close Price]]/Table2[[#This Row],[Day Low]])-1</f>
        <v>9.5290068004367789E-3</v>
      </c>
      <c r="AD369" s="1">
        <f>(Table2[[#This Row],[Day High]]/Table2[[#This Row],[Close Price]])-1</f>
        <v>2.7028150858663613E-2</v>
      </c>
      <c r="AE369" s="1">
        <f>(Table2[[#This Row],[Close Price]]/Table2[[#This Row],[Current Week Low]])-1</f>
        <v>9.5290068004367789E-3</v>
      </c>
      <c r="AF369" s="1">
        <f>(Table2[[#This Row],[Current Week High]]/Table2[[#This Row],[Close Price]])-1</f>
        <v>2.7028150858663613E-2</v>
      </c>
      <c r="AG369" s="1">
        <f>(Table2[[#This Row],[Close Price]]/Table2[[#This Row],[Current Month Low]])-1</f>
        <v>2.1015538761993691E-2</v>
      </c>
      <c r="AH369" s="1">
        <f>(Table2[[#This Row],[Current Month High]]/Table2[[#This Row],[Close Price]])-1</f>
        <v>0.17726308786228095</v>
      </c>
      <c r="AI369">
        <v>56.339140920620402</v>
      </c>
      <c r="AJ369">
        <v>49.354117500931501</v>
      </c>
      <c r="AK369" t="str">
        <f>IF(AND(Table2[[#This Row],[20D EMA]]&gt;Table2[[#This Row],[50D EMA]],Table2[[#This Row],[50D EMA]]&gt;Table2[[#This Row],[200D EMA]]),"Uptrend","Downtrend/NoTrend")</f>
        <v>Downtrend/NoTrend</v>
      </c>
      <c r="AL369">
        <v>-0.12</v>
      </c>
      <c r="AM369" t="s">
        <v>3147</v>
      </c>
      <c r="AN369">
        <v>-9.58</v>
      </c>
      <c r="AO369" t="s">
        <v>3147</v>
      </c>
      <c r="AP369">
        <v>7.5440890199027E-2</v>
      </c>
      <c r="AQ369">
        <f>(Table2[[#This Row],[Sharpe Ratio]]-AVERAGE(Table2[Sharpe Ratio]))/_xlfn.STDEV.P(Table2[Sharpe Ratio])</f>
        <v>0.22482442380341536</v>
      </c>
      <c r="AR3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9">
        <f>_xlfn.RANK.AVG(Table2[[#This Row],[1Y Return vs Nifty Z-Score]],Table2[1Y Return vs Nifty Z-Score])</f>
        <v>291</v>
      </c>
      <c r="AT369">
        <f>_xlfn.RANK.AVG(Table2[[#This Row],[6M Return vs Nifty Z-Score]],Table2[6M Return vs Nifty Z-Score])</f>
        <v>539</v>
      </c>
      <c r="AU369">
        <f>_xlfn.RANK.AVG(Table2[[#This Row],[Sharpe Ratio Z-Score]],Table2[Sharpe Ratio Z-Score])</f>
        <v>290</v>
      </c>
      <c r="AV369">
        <f>(Table2[[#This Row],[Rank 1Y]]+Table2[[#This Row],[Rank 6M]]+Table2[[#This Row],[Rank Sharpe]])/3</f>
        <v>373.33333333333331</v>
      </c>
    </row>
    <row r="370" spans="1:48" x14ac:dyDescent="0.3">
      <c r="A370" t="s">
        <v>301</v>
      </c>
      <c r="B370" t="s">
        <v>302</v>
      </c>
      <c r="C370" t="s">
        <v>3103</v>
      </c>
      <c r="D370" t="s">
        <v>303</v>
      </c>
      <c r="E370">
        <v>85243.323058359994</v>
      </c>
      <c r="F370">
        <v>323.14999999999998</v>
      </c>
      <c r="G370">
        <v>46.4596284563087</v>
      </c>
      <c r="H370">
        <f>(Table2[[#This Row],[1Y Return vs Nifty]]-AVERAGE(Table2[1Y Return vs Nifty]))/_xlfn.STDEV.P(Table2[1Y Return vs Nifty])</f>
        <v>0.65658773707817575</v>
      </c>
      <c r="I370">
        <v>-11.5108290334566</v>
      </c>
      <c r="J370">
        <f>(Table2[[#This Row],[1M Return vs Nifty]]-AVERAGE(Table2[1M Return vs Nifty]))/_xlfn.STDEV.P(Table2[1M Return vs Nifty])</f>
        <v>-1.1200500677384035</v>
      </c>
      <c r="K370">
        <v>-12.115046989622501</v>
      </c>
      <c r="L370">
        <f>(Table2[[#This Row],[6M Return vs Nifty]]-AVERAGE(Table2[6M Return vs Nifty]))/_xlfn.STDEV.P(Table2[6M Return vs Nifty])</f>
        <v>-0.50935834993501072</v>
      </c>
      <c r="M370">
        <v>2.7220899534534202</v>
      </c>
      <c r="N370">
        <f>(Table2[[#This Row],[1W Return vs Nifty]]-AVERAGE(Table2[1W Return vs Nifty]))/_xlfn.STDEV.P(Table2[1W Return vs Nifty])</f>
        <v>0.93701275327972977</v>
      </c>
      <c r="O370">
        <v>340.18</v>
      </c>
      <c r="P370">
        <v>364.34451179395302</v>
      </c>
      <c r="Q370">
        <v>342.67985171677299</v>
      </c>
      <c r="R370">
        <v>31.756040164849601</v>
      </c>
      <c r="S370" s="1">
        <f>(Table2[[#This Row],[Close Price]]-Table2[[#This Row],[20D EMA]])/Table2[[#This Row],[20D EMA]]</f>
        <v>-5.0061732024222559E-2</v>
      </c>
      <c r="T370" s="1">
        <f>(Table2[[#This Row],[Close Price]]-Table2[[#This Row],[50D EMA]])/Table2[[#This Row],[50D EMA]]</f>
        <v>-0.11306472434872214</v>
      </c>
      <c r="U370" s="1">
        <f>(Table2[[#This Row],[Close Price]]-Table2[[#This Row],[200D EMA]])/Table2[[#This Row],[200D EMA]]</f>
        <v>-5.6991537783536085E-2</v>
      </c>
      <c r="V370">
        <v>0.65679943565647003</v>
      </c>
      <c r="W370">
        <v>317</v>
      </c>
      <c r="X370">
        <v>326.60000000000002</v>
      </c>
      <c r="Y370">
        <v>317</v>
      </c>
      <c r="Z370">
        <v>326.60000000000002</v>
      </c>
      <c r="AA370">
        <v>315.5</v>
      </c>
      <c r="AB370">
        <v>350</v>
      </c>
      <c r="AC370" s="1">
        <f>(Table2[[#This Row],[Close Price]]/Table2[[#This Row],[Day Low]])-1</f>
        <v>1.9400630914826467E-2</v>
      </c>
      <c r="AD370" s="1">
        <f>(Table2[[#This Row],[Day High]]/Table2[[#This Row],[Close Price]])-1</f>
        <v>1.067615658362997E-2</v>
      </c>
      <c r="AE370" s="1">
        <f>(Table2[[#This Row],[Close Price]]/Table2[[#This Row],[Current Week Low]])-1</f>
        <v>1.9400630914826467E-2</v>
      </c>
      <c r="AF370" s="1">
        <f>(Table2[[#This Row],[Current Week High]]/Table2[[#This Row],[Close Price]])-1</f>
        <v>1.067615658362997E-2</v>
      </c>
      <c r="AG370" s="1">
        <f>(Table2[[#This Row],[Close Price]]/Table2[[#This Row],[Current Month Low]])-1</f>
        <v>2.4247226624405593E-2</v>
      </c>
      <c r="AH370" s="1">
        <f>(Table2[[#This Row],[Current Month High]]/Table2[[#This Row],[Close Price]])-1</f>
        <v>8.3088349063902278E-2</v>
      </c>
      <c r="AI370">
        <v>42.457063283304898</v>
      </c>
      <c r="AJ370">
        <v>83.035967148116598</v>
      </c>
      <c r="AK370" t="str">
        <f>IF(AND(Table2[[#This Row],[20D EMA]]&gt;Table2[[#This Row],[50D EMA]],Table2[[#This Row],[50D EMA]]&gt;Table2[[#This Row],[200D EMA]]),"Uptrend","Downtrend/NoTrend")</f>
        <v>Downtrend/NoTrend</v>
      </c>
      <c r="AL370">
        <v>-0.26</v>
      </c>
      <c r="AM370" t="s">
        <v>3147</v>
      </c>
      <c r="AN370">
        <v>-5.72</v>
      </c>
      <c r="AO370" t="s">
        <v>3147</v>
      </c>
      <c r="AP370">
        <v>4.7084344992430003E-3</v>
      </c>
      <c r="AQ370">
        <f>(Table2[[#This Row],[Sharpe Ratio]]-AVERAGE(Table2[Sharpe Ratio]))/_xlfn.STDEV.P(Table2[Sharpe Ratio])</f>
        <v>-0.60259329914615123</v>
      </c>
      <c r="AR3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0">
        <f>_xlfn.RANK.AVG(Table2[[#This Row],[1Y Return vs Nifty Z-Score]],Table2[1Y Return vs Nifty Z-Score])</f>
        <v>141</v>
      </c>
      <c r="AT370">
        <f>_xlfn.RANK.AVG(Table2[[#This Row],[6M Return vs Nifty Z-Score]],Table2[6M Return vs Nifty Z-Score])</f>
        <v>484</v>
      </c>
      <c r="AU370">
        <f>_xlfn.RANK.AVG(Table2[[#This Row],[Sharpe Ratio Z-Score]],Table2[Sharpe Ratio Z-Score])</f>
        <v>498</v>
      </c>
      <c r="AV370">
        <f>(Table2[[#This Row],[Rank 1Y]]+Table2[[#This Row],[Rank 6M]]+Table2[[#This Row],[Rank Sharpe]])/3</f>
        <v>374.33333333333331</v>
      </c>
    </row>
    <row r="371" spans="1:48" x14ac:dyDescent="0.3">
      <c r="A371" t="s">
        <v>809</v>
      </c>
      <c r="B371" t="s">
        <v>810</v>
      </c>
      <c r="C371" t="s">
        <v>3100</v>
      </c>
      <c r="D371" t="s">
        <v>198</v>
      </c>
      <c r="E371">
        <v>18308.659151200001</v>
      </c>
      <c r="F371">
        <v>324.5</v>
      </c>
      <c r="G371">
        <v>8.1074021133889698</v>
      </c>
      <c r="H371">
        <f>(Table2[[#This Row],[1Y Return vs Nifty]]-AVERAGE(Table2[1Y Return vs Nifty]))/_xlfn.STDEV.P(Table2[1Y Return vs Nifty])</f>
        <v>-0.13877821247202282</v>
      </c>
      <c r="I371">
        <v>-3.9787718093675499</v>
      </c>
      <c r="J371">
        <f>(Table2[[#This Row],[1M Return vs Nifty]]-AVERAGE(Table2[1M Return vs Nifty]))/_xlfn.STDEV.P(Table2[1M Return vs Nifty])</f>
        <v>-0.26707891445426196</v>
      </c>
      <c r="K371">
        <v>13.860268088252401</v>
      </c>
      <c r="L371">
        <f>(Table2[[#This Row],[6M Return vs Nifty]]-AVERAGE(Table2[6M Return vs Nifty]))/_xlfn.STDEV.P(Table2[6M Return vs Nifty])</f>
        <v>0.41358971469961858</v>
      </c>
      <c r="M371">
        <v>-4.7311305565674999</v>
      </c>
      <c r="N371">
        <f>(Table2[[#This Row],[1W Return vs Nifty]]-AVERAGE(Table2[1W Return vs Nifty]))/_xlfn.STDEV.P(Table2[1W Return vs Nifty])</f>
        <v>-0.84009471009357095</v>
      </c>
      <c r="O371">
        <v>377.58</v>
      </c>
      <c r="P371">
        <v>385.40416801107898</v>
      </c>
      <c r="Q371">
        <v>354.18011789521501</v>
      </c>
      <c r="R371">
        <v>9.0996672079114092</v>
      </c>
      <c r="S371" s="1">
        <f>(Table2[[#This Row],[Close Price]]-Table2[[#This Row],[20D EMA]])/Table2[[#This Row],[20D EMA]]</f>
        <v>-0.14057947984533076</v>
      </c>
      <c r="T371" s="1">
        <f>(Table2[[#This Row],[Close Price]]-Table2[[#This Row],[50D EMA]])/Table2[[#This Row],[50D EMA]]</f>
        <v>-0.15802674975048064</v>
      </c>
      <c r="U371" s="1">
        <f>(Table2[[#This Row],[Close Price]]-Table2[[#This Row],[200D EMA]])/Table2[[#This Row],[200D EMA]]</f>
        <v>-8.3799503121730665E-2</v>
      </c>
      <c r="V371">
        <v>0.23348901717770701</v>
      </c>
      <c r="W371">
        <v>322.2</v>
      </c>
      <c r="X371">
        <v>349</v>
      </c>
      <c r="Y371">
        <v>322.2</v>
      </c>
      <c r="Z371">
        <v>349</v>
      </c>
      <c r="AA371">
        <v>322.2</v>
      </c>
      <c r="AB371">
        <v>401.4</v>
      </c>
      <c r="AC371" s="1">
        <f>(Table2[[#This Row],[Close Price]]/Table2[[#This Row],[Day Low]])-1</f>
        <v>7.1384233395406227E-3</v>
      </c>
      <c r="AD371" s="1">
        <f>(Table2[[#This Row],[Day High]]/Table2[[#This Row],[Close Price]])-1</f>
        <v>7.5500770416024654E-2</v>
      </c>
      <c r="AE371" s="1">
        <f>(Table2[[#This Row],[Close Price]]/Table2[[#This Row],[Current Week Low]])-1</f>
        <v>7.1384233395406227E-3</v>
      </c>
      <c r="AF371" s="1">
        <f>(Table2[[#This Row],[Current Week High]]/Table2[[#This Row],[Close Price]])-1</f>
        <v>7.5500770416024654E-2</v>
      </c>
      <c r="AG371" s="1">
        <f>(Table2[[#This Row],[Close Price]]/Table2[[#This Row],[Current Month Low]])-1</f>
        <v>7.1384233395406227E-3</v>
      </c>
      <c r="AH371" s="1">
        <f>(Table2[[#This Row],[Current Month High]]/Table2[[#This Row],[Close Price]])-1</f>
        <v>0.23697996918335895</v>
      </c>
      <c r="AI371">
        <v>44.745762711864401</v>
      </c>
      <c r="AJ371">
        <v>24.783695443183898</v>
      </c>
      <c r="AK371" t="str">
        <f>IF(AND(Table2[[#This Row],[20D EMA]]&gt;Table2[[#This Row],[50D EMA]],Table2[[#This Row],[50D EMA]]&gt;Table2[[#This Row],[200D EMA]]),"Uptrend","Downtrend/NoTrend")</f>
        <v>Downtrend/NoTrend</v>
      </c>
      <c r="AL371">
        <v>-0.08</v>
      </c>
      <c r="AM371" t="s">
        <v>3147</v>
      </c>
      <c r="AN371">
        <v>-16.48</v>
      </c>
      <c r="AO371" t="s">
        <v>3147</v>
      </c>
      <c r="AP371">
        <v>-8.8752590897830004E-3</v>
      </c>
      <c r="AQ371">
        <f>(Table2[[#This Row],[Sharpe Ratio]]-AVERAGE(Table2[Sharpe Ratio]))/_xlfn.STDEV.P(Table2[Sharpe Ratio])</f>
        <v>-0.76149332187943286</v>
      </c>
      <c r="AR3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1">
        <f>_xlfn.RANK.AVG(Table2[[#This Row],[1Y Return vs Nifty Z-Score]],Table2[1Y Return vs Nifty Z-Score])</f>
        <v>347</v>
      </c>
      <c r="AT371">
        <f>_xlfn.RANK.AVG(Table2[[#This Row],[6M Return vs Nifty Z-Score]],Table2[6M Return vs Nifty Z-Score])</f>
        <v>193</v>
      </c>
      <c r="AU371">
        <f>_xlfn.RANK.AVG(Table2[[#This Row],[Sharpe Ratio Z-Score]],Table2[Sharpe Ratio Z-Score])</f>
        <v>584</v>
      </c>
      <c r="AV371">
        <f>(Table2[[#This Row],[Rank 1Y]]+Table2[[#This Row],[Rank 6M]]+Table2[[#This Row],[Rank Sharpe]])/3</f>
        <v>374.66666666666669</v>
      </c>
    </row>
    <row r="372" spans="1:48" x14ac:dyDescent="0.3">
      <c r="A372" t="s">
        <v>1634</v>
      </c>
      <c r="B372" t="s">
        <v>1635</v>
      </c>
      <c r="C372" t="s">
        <v>3116</v>
      </c>
      <c r="D372" t="s">
        <v>292</v>
      </c>
      <c r="E372">
        <v>5462.0587500000001</v>
      </c>
      <c r="F372">
        <v>570.45000000000005</v>
      </c>
      <c r="G372">
        <v>-12.706546198835801</v>
      </c>
      <c r="H372">
        <f>(Table2[[#This Row],[1Y Return vs Nifty]]-AVERAGE(Table2[1Y Return vs Nifty]))/_xlfn.STDEV.P(Table2[1Y Return vs Nifty])</f>
        <v>-0.57042735886629992</v>
      </c>
      <c r="I372">
        <v>0.49594252873919498</v>
      </c>
      <c r="J372">
        <f>(Table2[[#This Row],[1M Return vs Nifty]]-AVERAGE(Table2[1M Return vs Nifty]))/_xlfn.STDEV.P(Table2[1M Return vs Nifty])</f>
        <v>0.23966209082980366</v>
      </c>
      <c r="K372">
        <v>10.266664232704001</v>
      </c>
      <c r="L372">
        <f>(Table2[[#This Row],[6M Return vs Nifty]]-AVERAGE(Table2[6M Return vs Nifty]))/_xlfn.STDEV.P(Table2[6M Return vs Nifty])</f>
        <v>0.2859027275120396</v>
      </c>
      <c r="M372">
        <v>-1.5159406831497699</v>
      </c>
      <c r="N372">
        <f>(Table2[[#This Row],[1W Return vs Nifty]]-AVERAGE(Table2[1W Return vs Nifty]))/_xlfn.STDEV.P(Table2[1W Return vs Nifty])</f>
        <v>-7.3481416882839379E-2</v>
      </c>
      <c r="O372">
        <v>591.57000000000005</v>
      </c>
      <c r="P372">
        <v>607.63071495325698</v>
      </c>
      <c r="Q372">
        <v>582.51659600383505</v>
      </c>
      <c r="R372">
        <v>37.829415176972702</v>
      </c>
      <c r="S372" s="1">
        <f>(Table2[[#This Row],[Close Price]]-Table2[[#This Row],[20D EMA]])/Table2[[#This Row],[20D EMA]]</f>
        <v>-3.5701607586591619E-2</v>
      </c>
      <c r="T372" s="1">
        <f>(Table2[[#This Row],[Close Price]]-Table2[[#This Row],[50D EMA]])/Table2[[#This Row],[50D EMA]]</f>
        <v>-6.1189656872623906E-2</v>
      </c>
      <c r="U372" s="1">
        <f>(Table2[[#This Row],[Close Price]]-Table2[[#This Row],[200D EMA]])/Table2[[#This Row],[200D EMA]]</f>
        <v>-2.0714596093251155E-2</v>
      </c>
      <c r="V372">
        <v>0.473777886823396</v>
      </c>
      <c r="W372">
        <v>550</v>
      </c>
      <c r="X372">
        <v>579.95000000000005</v>
      </c>
      <c r="Y372">
        <v>550</v>
      </c>
      <c r="Z372">
        <v>579.95000000000005</v>
      </c>
      <c r="AA372">
        <v>550</v>
      </c>
      <c r="AB372">
        <v>621</v>
      </c>
      <c r="AC372" s="1">
        <f>(Table2[[#This Row],[Close Price]]/Table2[[#This Row],[Day Low]])-1</f>
        <v>3.7181818181818205E-2</v>
      </c>
      <c r="AD372" s="1">
        <f>(Table2[[#This Row],[Day High]]/Table2[[#This Row],[Close Price]])-1</f>
        <v>1.6653519151547114E-2</v>
      </c>
      <c r="AE372" s="1">
        <f>(Table2[[#This Row],[Close Price]]/Table2[[#This Row],[Current Week Low]])-1</f>
        <v>3.7181818181818205E-2</v>
      </c>
      <c r="AF372" s="1">
        <f>(Table2[[#This Row],[Current Week High]]/Table2[[#This Row],[Close Price]])-1</f>
        <v>1.6653519151547114E-2</v>
      </c>
      <c r="AG372" s="1">
        <f>(Table2[[#This Row],[Close Price]]/Table2[[#This Row],[Current Month Low]])-1</f>
        <v>3.7181818181818205E-2</v>
      </c>
      <c r="AH372" s="1">
        <f>(Table2[[#This Row],[Current Month High]]/Table2[[#This Row],[Close Price]])-1</f>
        <v>8.8614251906389496E-2</v>
      </c>
      <c r="AI372">
        <v>27.4081865194144</v>
      </c>
      <c r="AJ372">
        <v>31.153006092654302</v>
      </c>
      <c r="AK372" t="str">
        <f>IF(AND(Table2[[#This Row],[20D EMA]]&gt;Table2[[#This Row],[50D EMA]],Table2[[#This Row],[50D EMA]]&gt;Table2[[#This Row],[200D EMA]]),"Uptrend","Downtrend/NoTrend")</f>
        <v>Downtrend/NoTrend</v>
      </c>
      <c r="AL372">
        <v>-7.0000000000000007E-2</v>
      </c>
      <c r="AM372" t="s">
        <v>3147</v>
      </c>
      <c r="AN372">
        <v>-6.02</v>
      </c>
      <c r="AO372" t="s">
        <v>3147</v>
      </c>
      <c r="AP372">
        <v>4.848565286822E-2</v>
      </c>
      <c r="AQ372">
        <f>(Table2[[#This Row],[Sharpe Ratio]]-AVERAGE(Table2[Sharpe Ratio]))/_xlfn.STDEV.P(Table2[Sharpe Ratio])</f>
        <v>-9.0493924374471929E-2</v>
      </c>
      <c r="AR3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2">
        <f>_xlfn.RANK.AVG(Table2[[#This Row],[1Y Return vs Nifty Z-Score]],Table2[1Y Return vs Nifty Z-Score])</f>
        <v>522</v>
      </c>
      <c r="AT372">
        <f>_xlfn.RANK.AVG(Table2[[#This Row],[6M Return vs Nifty Z-Score]],Table2[6M Return vs Nifty Z-Score])</f>
        <v>220</v>
      </c>
      <c r="AU372">
        <f>_xlfn.RANK.AVG(Table2[[#This Row],[Sharpe Ratio Z-Score]],Table2[Sharpe Ratio Z-Score])</f>
        <v>382</v>
      </c>
      <c r="AV372">
        <f>(Table2[[#This Row],[Rank 1Y]]+Table2[[#This Row],[Rank 6M]]+Table2[[#This Row],[Rank Sharpe]])/3</f>
        <v>374.66666666666669</v>
      </c>
    </row>
    <row r="373" spans="1:48" x14ac:dyDescent="0.3">
      <c r="A373" t="s">
        <v>854</v>
      </c>
      <c r="B373" t="s">
        <v>855</v>
      </c>
      <c r="C373" t="s">
        <v>3118</v>
      </c>
      <c r="D373" t="s">
        <v>580</v>
      </c>
      <c r="E373">
        <v>17095.938562439998</v>
      </c>
      <c r="F373">
        <v>545.4</v>
      </c>
      <c r="G373">
        <v>7.3267550439840706E-2</v>
      </c>
      <c r="H373">
        <f>(Table2[[#This Row],[1Y Return vs Nifty]]-AVERAGE(Table2[1Y Return vs Nifty]))/_xlfn.STDEV.P(Table2[1Y Return vs Nifty])</f>
        <v>-0.30539375672591684</v>
      </c>
      <c r="I373">
        <v>0.606009612743731</v>
      </c>
      <c r="J373">
        <f>(Table2[[#This Row],[1M Return vs Nifty]]-AVERAGE(Table2[1M Return vs Nifty]))/_xlfn.STDEV.P(Table2[1M Return vs Nifty])</f>
        <v>0.25212668646268221</v>
      </c>
      <c r="K373">
        <v>-19.057317481097598</v>
      </c>
      <c r="L373">
        <f>(Table2[[#This Row],[6M Return vs Nifty]]-AVERAGE(Table2[6M Return vs Nifty]))/_xlfn.STDEV.P(Table2[6M Return vs Nifty])</f>
        <v>-0.75602927943355824</v>
      </c>
      <c r="M373">
        <v>1.3347096414603301</v>
      </c>
      <c r="N373">
        <f>(Table2[[#This Row],[1W Return vs Nifty]]-AVERAGE(Table2[1W Return vs Nifty]))/_xlfn.STDEV.P(Table2[1W Return vs Nifty])</f>
        <v>0.60621294618088162</v>
      </c>
      <c r="O373">
        <v>519.53</v>
      </c>
      <c r="P373">
        <v>549.56340082536894</v>
      </c>
      <c r="Q373">
        <v>573.73960745241595</v>
      </c>
      <c r="R373">
        <v>63.981678747528598</v>
      </c>
      <c r="S373" s="1">
        <f>(Table2[[#This Row],[Close Price]]-Table2[[#This Row],[20D EMA]])/Table2[[#This Row],[20D EMA]]</f>
        <v>4.9795007025580824E-2</v>
      </c>
      <c r="T373" s="1">
        <f>(Table2[[#This Row],[Close Price]]-Table2[[#This Row],[50D EMA]])/Table2[[#This Row],[50D EMA]]</f>
        <v>-7.5758335054992914E-3</v>
      </c>
      <c r="U373" s="1">
        <f>(Table2[[#This Row],[Close Price]]-Table2[[#This Row],[200D EMA]])/Table2[[#This Row],[200D EMA]]</f>
        <v>-4.9394546035008341E-2</v>
      </c>
      <c r="V373">
        <v>2.9090539896273002</v>
      </c>
      <c r="W373">
        <v>477</v>
      </c>
      <c r="X373">
        <v>552.70000000000005</v>
      </c>
      <c r="Y373">
        <v>477</v>
      </c>
      <c r="Z373">
        <v>552.70000000000005</v>
      </c>
      <c r="AA373">
        <v>477</v>
      </c>
      <c r="AB373">
        <v>569.6</v>
      </c>
      <c r="AC373" s="1">
        <f>(Table2[[#This Row],[Close Price]]/Table2[[#This Row],[Day Low]])-1</f>
        <v>0.14339622641509431</v>
      </c>
      <c r="AD373" s="1">
        <f>(Table2[[#This Row],[Day High]]/Table2[[#This Row],[Close Price]])-1</f>
        <v>1.3384671800513503E-2</v>
      </c>
      <c r="AE373" s="1">
        <f>(Table2[[#This Row],[Close Price]]/Table2[[#This Row],[Current Week Low]])-1</f>
        <v>0.14339622641509431</v>
      </c>
      <c r="AF373" s="1">
        <f>(Table2[[#This Row],[Current Week High]]/Table2[[#This Row],[Close Price]])-1</f>
        <v>1.3384671800513503E-2</v>
      </c>
      <c r="AG373" s="1">
        <f>(Table2[[#This Row],[Close Price]]/Table2[[#This Row],[Current Month Low]])-1</f>
        <v>0.14339622641509431</v>
      </c>
      <c r="AH373" s="1">
        <f>(Table2[[#This Row],[Current Month High]]/Table2[[#This Row],[Close Price]])-1</f>
        <v>4.4371103777044452E-2</v>
      </c>
      <c r="AI373">
        <v>43.426842684268401</v>
      </c>
      <c r="AJ373">
        <v>32.058111380145199</v>
      </c>
      <c r="AK373" t="str">
        <f>IF(AND(Table2[[#This Row],[20D EMA]]&gt;Table2[[#This Row],[50D EMA]],Table2[[#This Row],[50D EMA]]&gt;Table2[[#This Row],[200D EMA]]),"Uptrend","Downtrend/NoTrend")</f>
        <v>Downtrend/NoTrend</v>
      </c>
      <c r="AL373">
        <v>-0.12</v>
      </c>
      <c r="AM373" t="s">
        <v>3147</v>
      </c>
      <c r="AN373">
        <v>9.2100000000000009</v>
      </c>
      <c r="AO373" t="s">
        <v>3148</v>
      </c>
      <c r="AP373">
        <v>0.14061219239629399</v>
      </c>
      <c r="AQ373">
        <f>(Table2[[#This Row],[Sharpe Ratio]]-AVERAGE(Table2[Sharpe Ratio]))/_xlfn.STDEV.P(Table2[Sharpe Ratio])</f>
        <v>0.98718860206119652</v>
      </c>
      <c r="AR3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3">
        <f>_xlfn.RANK.AVG(Table2[[#This Row],[1Y Return vs Nifty Z-Score]],Table2[1Y Return vs Nifty Z-Score])</f>
        <v>417</v>
      </c>
      <c r="AT373">
        <f>_xlfn.RANK.AVG(Table2[[#This Row],[6M Return vs Nifty Z-Score]],Table2[6M Return vs Nifty Z-Score])</f>
        <v>591</v>
      </c>
      <c r="AU373">
        <f>_xlfn.RANK.AVG(Table2[[#This Row],[Sharpe Ratio Z-Score]],Table2[Sharpe Ratio Z-Score])</f>
        <v>119</v>
      </c>
      <c r="AV373">
        <f>(Table2[[#This Row],[Rank 1Y]]+Table2[[#This Row],[Rank 6M]]+Table2[[#This Row],[Rank Sharpe]])/3</f>
        <v>375.66666666666669</v>
      </c>
    </row>
    <row r="374" spans="1:48" x14ac:dyDescent="0.3">
      <c r="A374" t="s">
        <v>356</v>
      </c>
      <c r="B374" t="s">
        <v>357</v>
      </c>
      <c r="C374" t="s">
        <v>3106</v>
      </c>
      <c r="D374" t="s">
        <v>51</v>
      </c>
      <c r="E374">
        <v>65941.890975000002</v>
      </c>
      <c r="F374">
        <v>5515.15</v>
      </c>
      <c r="G374">
        <v>6.9743574876116998</v>
      </c>
      <c r="H374">
        <f>(Table2[[#This Row],[1Y Return vs Nifty]]-AVERAGE(Table2[1Y Return vs Nifty]))/_xlfn.STDEV.P(Table2[1Y Return vs Nifty])</f>
        <v>-0.16227580832490235</v>
      </c>
      <c r="I374">
        <v>-3.1953172671561498</v>
      </c>
      <c r="J374">
        <f>(Table2[[#This Row],[1M Return vs Nifty]]-AVERAGE(Table2[1M Return vs Nifty]))/_xlfn.STDEV.P(Table2[1M Return vs Nifty])</f>
        <v>-0.17835625814218395</v>
      </c>
      <c r="K374">
        <v>-2.6355833755950102</v>
      </c>
      <c r="L374">
        <f>(Table2[[#This Row],[6M Return vs Nifty]]-AVERAGE(Table2[6M Return vs Nifty]))/_xlfn.STDEV.P(Table2[6M Return vs Nifty])</f>
        <v>-0.17253654161002621</v>
      </c>
      <c r="M374">
        <v>-9.6382185081050606E-2</v>
      </c>
      <c r="N374">
        <f>(Table2[[#This Row],[1W Return vs Nifty]]-AVERAGE(Table2[1W Return vs Nifty]))/_xlfn.STDEV.P(Table2[1W Return vs Nifty])</f>
        <v>0.26499079096625233</v>
      </c>
      <c r="O374">
        <v>5759.91</v>
      </c>
      <c r="P374">
        <v>5864.6883248394597</v>
      </c>
      <c r="Q374">
        <v>5406.4022393020005</v>
      </c>
      <c r="R374">
        <v>30.917577403727599</v>
      </c>
      <c r="S374" s="1">
        <f>(Table2[[#This Row],[Close Price]]-Table2[[#This Row],[20D EMA]])/Table2[[#This Row],[20D EMA]]</f>
        <v>-4.249371951992309E-2</v>
      </c>
      <c r="T374" s="1">
        <f>(Table2[[#This Row],[Close Price]]-Table2[[#This Row],[50D EMA]])/Table2[[#This Row],[50D EMA]]</f>
        <v>-5.9600494600713219E-2</v>
      </c>
      <c r="U374" s="1">
        <f>(Table2[[#This Row],[Close Price]]-Table2[[#This Row],[200D EMA]])/Table2[[#This Row],[200D EMA]]</f>
        <v>2.0114626304985991E-2</v>
      </c>
      <c r="V374">
        <v>1.35926695260534</v>
      </c>
      <c r="W374">
        <v>5492.5</v>
      </c>
      <c r="X374">
        <v>5608.6</v>
      </c>
      <c r="Y374">
        <v>5492.5</v>
      </c>
      <c r="Z374">
        <v>5608.6</v>
      </c>
      <c r="AA374">
        <v>5361.05</v>
      </c>
      <c r="AB374">
        <v>5958.9</v>
      </c>
      <c r="AC374" s="1">
        <f>(Table2[[#This Row],[Close Price]]/Table2[[#This Row],[Day Low]])-1</f>
        <v>4.1238051888938809E-3</v>
      </c>
      <c r="AD374" s="1">
        <f>(Table2[[#This Row],[Day High]]/Table2[[#This Row],[Close Price]])-1</f>
        <v>1.6944235424240617E-2</v>
      </c>
      <c r="AE374" s="1">
        <f>(Table2[[#This Row],[Close Price]]/Table2[[#This Row],[Current Week Low]])-1</f>
        <v>4.1238051888938809E-3</v>
      </c>
      <c r="AF374" s="1">
        <f>(Table2[[#This Row],[Current Week High]]/Table2[[#This Row],[Close Price]])-1</f>
        <v>1.6944235424240617E-2</v>
      </c>
      <c r="AG374" s="1">
        <f>(Table2[[#This Row],[Close Price]]/Table2[[#This Row],[Current Month Low]])-1</f>
        <v>2.8744369106797896E-2</v>
      </c>
      <c r="AH374" s="1">
        <f>(Table2[[#This Row],[Current Month High]]/Table2[[#This Row],[Close Price]])-1</f>
        <v>8.0460186939611766E-2</v>
      </c>
      <c r="AI374">
        <v>16.7674496613872</v>
      </c>
      <c r="AJ374">
        <v>25.893672388604799</v>
      </c>
      <c r="AK374" t="str">
        <f>IF(AND(Table2[[#This Row],[20D EMA]]&gt;Table2[[#This Row],[50D EMA]],Table2[[#This Row],[50D EMA]]&gt;Table2[[#This Row],[200D EMA]]),"Uptrend","Downtrend/NoTrend")</f>
        <v>Downtrend/NoTrend</v>
      </c>
      <c r="AL374">
        <v>-0.02</v>
      </c>
      <c r="AM374" t="s">
        <v>3147</v>
      </c>
      <c r="AN374">
        <v>-4.84</v>
      </c>
      <c r="AO374" t="s">
        <v>3147</v>
      </c>
      <c r="AP374">
        <v>3.8725873426228997E-2</v>
      </c>
      <c r="AQ374">
        <f>(Table2[[#This Row],[Sharpe Ratio]]-AVERAGE(Table2[Sharpe Ratio]))/_xlfn.STDEV.P(Table2[Sharpe Ratio])</f>
        <v>-0.20466236943252816</v>
      </c>
      <c r="AR3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4">
        <f>_xlfn.RANK.AVG(Table2[[#This Row],[1Y Return vs Nifty Z-Score]],Table2[1Y Return vs Nifty Z-Score])</f>
        <v>362</v>
      </c>
      <c r="AT374">
        <f>_xlfn.RANK.AVG(Table2[[#This Row],[6M Return vs Nifty Z-Score]],Table2[6M Return vs Nifty Z-Score])</f>
        <v>364</v>
      </c>
      <c r="AU374">
        <f>_xlfn.RANK.AVG(Table2[[#This Row],[Sharpe Ratio Z-Score]],Table2[Sharpe Ratio Z-Score])</f>
        <v>403</v>
      </c>
      <c r="AV374">
        <f>(Table2[[#This Row],[Rank 1Y]]+Table2[[#This Row],[Rank 6M]]+Table2[[#This Row],[Rank Sharpe]])/3</f>
        <v>376.33333333333331</v>
      </c>
    </row>
    <row r="375" spans="1:48" x14ac:dyDescent="0.3">
      <c r="A375" t="s">
        <v>205</v>
      </c>
      <c r="B375" t="s">
        <v>206</v>
      </c>
      <c r="C375" t="s">
        <v>3106</v>
      </c>
      <c r="D375" t="s">
        <v>51</v>
      </c>
      <c r="E375">
        <v>118335.4227347</v>
      </c>
      <c r="F375">
        <v>1465.25</v>
      </c>
      <c r="G375">
        <v>1.3960486931938401</v>
      </c>
      <c r="H375">
        <f>(Table2[[#This Row],[1Y Return vs Nifty]]-AVERAGE(Table2[1Y Return vs Nifty]))/_xlfn.STDEV.P(Table2[1Y Return vs Nifty])</f>
        <v>-0.27796131850847133</v>
      </c>
      <c r="I375">
        <v>2.4013197596784499</v>
      </c>
      <c r="J375">
        <f>(Table2[[#This Row],[1M Return vs Nifty]]-AVERAGE(Table2[1M Return vs Nifty]))/_xlfn.STDEV.P(Table2[1M Return vs Nifty])</f>
        <v>0.45543737847867849</v>
      </c>
      <c r="K375">
        <v>2.58615034542819</v>
      </c>
      <c r="L375">
        <f>(Table2[[#This Row],[6M Return vs Nifty]]-AVERAGE(Table2[6M Return vs Nifty]))/_xlfn.STDEV.P(Table2[6M Return vs Nifty])</f>
        <v>1.3000727809307016E-2</v>
      </c>
      <c r="M375">
        <v>-2.9319852927482999</v>
      </c>
      <c r="N375">
        <f>(Table2[[#This Row],[1W Return vs Nifty]]-AVERAGE(Table2[1W Return vs Nifty]))/_xlfn.STDEV.P(Table2[1W Return vs Nifty])</f>
        <v>-0.41111579128564579</v>
      </c>
      <c r="O375">
        <v>1539.11</v>
      </c>
      <c r="P375">
        <v>1561.82797634242</v>
      </c>
      <c r="Q375">
        <v>1489.8649707592001</v>
      </c>
      <c r="R375">
        <v>29.4542609410002</v>
      </c>
      <c r="S375" s="1">
        <f>(Table2[[#This Row],[Close Price]]-Table2[[#This Row],[20D EMA]])/Table2[[#This Row],[20D EMA]]</f>
        <v>-4.7988772732293274E-2</v>
      </c>
      <c r="T375" s="1">
        <f>(Table2[[#This Row],[Close Price]]-Table2[[#This Row],[50D EMA]])/Table2[[#This Row],[50D EMA]]</f>
        <v>-6.1836500437514229E-2</v>
      </c>
      <c r="U375" s="1">
        <f>(Table2[[#This Row],[Close Price]]-Table2[[#This Row],[200D EMA]])/Table2[[#This Row],[200D EMA]]</f>
        <v>-1.6521611852285442E-2</v>
      </c>
      <c r="V375">
        <v>1.0909994530985201</v>
      </c>
      <c r="W375">
        <v>1460.85</v>
      </c>
      <c r="X375">
        <v>1505.15</v>
      </c>
      <c r="Y375">
        <v>1460.85</v>
      </c>
      <c r="Z375">
        <v>1505.15</v>
      </c>
      <c r="AA375">
        <v>1460.85</v>
      </c>
      <c r="AB375">
        <v>1612.35</v>
      </c>
      <c r="AC375" s="1">
        <f>(Table2[[#This Row],[Close Price]]/Table2[[#This Row],[Day Low]])-1</f>
        <v>3.0119451004553266E-3</v>
      </c>
      <c r="AD375" s="1">
        <f>(Table2[[#This Row],[Day High]]/Table2[[#This Row],[Close Price]])-1</f>
        <v>2.7230847978160888E-2</v>
      </c>
      <c r="AE375" s="1">
        <f>(Table2[[#This Row],[Close Price]]/Table2[[#This Row],[Current Week Low]])-1</f>
        <v>3.0119451004553266E-3</v>
      </c>
      <c r="AF375" s="1">
        <f>(Table2[[#This Row],[Current Week High]]/Table2[[#This Row],[Close Price]])-1</f>
        <v>2.7230847978160888E-2</v>
      </c>
      <c r="AG375" s="1">
        <f>(Table2[[#This Row],[Close Price]]/Table2[[#This Row],[Current Month Low]])-1</f>
        <v>3.0119451004553266E-3</v>
      </c>
      <c r="AH375" s="1">
        <f>(Table2[[#This Row],[Current Month High]]/Table2[[#This Row],[Close Price]])-1</f>
        <v>0.10039242450093844</v>
      </c>
      <c r="AI375">
        <v>16.161064664732901</v>
      </c>
      <c r="AJ375">
        <v>25.821132626336301</v>
      </c>
      <c r="AK375" t="str">
        <f>IF(AND(Table2[[#This Row],[20D EMA]]&gt;Table2[[#This Row],[50D EMA]],Table2[[#This Row],[50D EMA]]&gt;Table2[[#This Row],[200D EMA]]),"Uptrend","Downtrend/NoTrend")</f>
        <v>Downtrend/NoTrend</v>
      </c>
      <c r="AL375">
        <v>-0.04</v>
      </c>
      <c r="AM375" t="s">
        <v>3147</v>
      </c>
      <c r="AN375">
        <v>3.31</v>
      </c>
      <c r="AO375" t="s">
        <v>3148</v>
      </c>
      <c r="AP375">
        <v>3.3432374001922997E-2</v>
      </c>
      <c r="AQ375">
        <f>(Table2[[#This Row],[Sharpe Ratio]]-AVERAGE(Table2[Sharpe Ratio]))/_xlfn.STDEV.P(Table2[Sharpe Ratio])</f>
        <v>-0.26658493661560828</v>
      </c>
      <c r="AR3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5">
        <f>_xlfn.RANK.AVG(Table2[[#This Row],[1Y Return vs Nifty Z-Score]],Table2[1Y Return vs Nifty Z-Score])</f>
        <v>409</v>
      </c>
      <c r="AT375">
        <f>_xlfn.RANK.AVG(Table2[[#This Row],[6M Return vs Nifty Z-Score]],Table2[6M Return vs Nifty Z-Score])</f>
        <v>307</v>
      </c>
      <c r="AU375">
        <f>_xlfn.RANK.AVG(Table2[[#This Row],[Sharpe Ratio Z-Score]],Table2[Sharpe Ratio Z-Score])</f>
        <v>414</v>
      </c>
      <c r="AV375">
        <f>(Table2[[#This Row],[Rank 1Y]]+Table2[[#This Row],[Rank 6M]]+Table2[[#This Row],[Rank Sharpe]])/3</f>
        <v>376.66666666666669</v>
      </c>
    </row>
    <row r="376" spans="1:48" x14ac:dyDescent="0.3">
      <c r="A376" t="s">
        <v>97</v>
      </c>
      <c r="B376" t="s">
        <v>98</v>
      </c>
      <c r="C376" t="s">
        <v>3100</v>
      </c>
      <c r="D376" t="s">
        <v>99</v>
      </c>
      <c r="E376">
        <v>254736.37539654499</v>
      </c>
      <c r="F376">
        <v>413.35</v>
      </c>
      <c r="G376">
        <v>-1.03405211696178</v>
      </c>
      <c r="H376">
        <f>(Table2[[#This Row],[1Y Return vs Nifty]]-AVERAGE(Table2[1Y Return vs Nifty]))/_xlfn.STDEV.P(Table2[1Y Return vs Nifty])</f>
        <v>-0.32835785666743411</v>
      </c>
      <c r="I376">
        <v>-10.3579084237602</v>
      </c>
      <c r="J376">
        <f>(Table2[[#This Row],[1M Return vs Nifty]]-AVERAGE(Table2[1M Return vs Nifty]))/_xlfn.STDEV.P(Table2[1M Return vs Nifty])</f>
        <v>-0.98948706312491552</v>
      </c>
      <c r="K376">
        <v>-16.993312278044701</v>
      </c>
      <c r="L376">
        <f>(Table2[[#This Row],[6M Return vs Nifty]]-AVERAGE(Table2[6M Return vs Nifty]))/_xlfn.STDEV.P(Table2[6M Return vs Nifty])</f>
        <v>-0.68269158932884488</v>
      </c>
      <c r="M376">
        <v>0.21029750568744801</v>
      </c>
      <c r="N376">
        <f>(Table2[[#This Row],[1W Return vs Nifty]]-AVERAGE(Table2[1W Return vs Nifty]))/_xlfn.STDEV.P(Table2[1W Return vs Nifty])</f>
        <v>0.33811391493621323</v>
      </c>
      <c r="O376">
        <v>439.51</v>
      </c>
      <c r="P376">
        <v>465.10157032813203</v>
      </c>
      <c r="Q376">
        <v>454.07109869542501</v>
      </c>
      <c r="R376">
        <v>25.751362868160399</v>
      </c>
      <c r="S376" s="1">
        <f>(Table2[[#This Row],[Close Price]]-Table2[[#This Row],[20D EMA]])/Table2[[#This Row],[20D EMA]]</f>
        <v>-5.9520830015244178E-2</v>
      </c>
      <c r="T376" s="1">
        <f>(Table2[[#This Row],[Close Price]]-Table2[[#This Row],[50D EMA]])/Table2[[#This Row],[50D EMA]]</f>
        <v>-0.11126939496596615</v>
      </c>
      <c r="U376" s="1">
        <f>(Table2[[#This Row],[Close Price]]-Table2[[#This Row],[200D EMA]])/Table2[[#This Row],[200D EMA]]</f>
        <v>-8.9680005647616148E-2</v>
      </c>
      <c r="V376">
        <v>1.0116843898266801</v>
      </c>
      <c r="W376">
        <v>411</v>
      </c>
      <c r="X376">
        <v>418.5</v>
      </c>
      <c r="Y376">
        <v>411</v>
      </c>
      <c r="Z376">
        <v>418.5</v>
      </c>
      <c r="AA376">
        <v>402.6</v>
      </c>
      <c r="AB376">
        <v>459.55</v>
      </c>
      <c r="AC376" s="1">
        <f>(Table2[[#This Row],[Close Price]]/Table2[[#This Row],[Day Low]])-1</f>
        <v>5.7177615571777363E-3</v>
      </c>
      <c r="AD376" s="1">
        <f>(Table2[[#This Row],[Day High]]/Table2[[#This Row],[Close Price]])-1</f>
        <v>1.2459175033264769E-2</v>
      </c>
      <c r="AE376" s="1">
        <f>(Table2[[#This Row],[Close Price]]/Table2[[#This Row],[Current Week Low]])-1</f>
        <v>5.7177615571777363E-3</v>
      </c>
      <c r="AF376" s="1">
        <f>(Table2[[#This Row],[Current Week High]]/Table2[[#This Row],[Close Price]])-1</f>
        <v>1.2459175033264769E-2</v>
      </c>
      <c r="AG376" s="1">
        <f>(Table2[[#This Row],[Close Price]]/Table2[[#This Row],[Current Month Low]])-1</f>
        <v>2.6701440635866769E-2</v>
      </c>
      <c r="AH376" s="1">
        <f>(Table2[[#This Row],[Current Month High]]/Table2[[#This Row],[Close Price]])-1</f>
        <v>0.11176968670618126</v>
      </c>
      <c r="AI376">
        <v>31.498729889923698</v>
      </c>
      <c r="AJ376">
        <v>25.695605899346202</v>
      </c>
      <c r="AK376" t="str">
        <f>IF(AND(Table2[[#This Row],[20D EMA]]&gt;Table2[[#This Row],[50D EMA]],Table2[[#This Row],[50D EMA]]&gt;Table2[[#This Row],[200D EMA]]),"Uptrend","Downtrend/NoTrend")</f>
        <v>Downtrend/NoTrend</v>
      </c>
      <c r="AL376">
        <v>-0.18</v>
      </c>
      <c r="AM376" t="s">
        <v>3147</v>
      </c>
      <c r="AN376">
        <v>-7.97</v>
      </c>
      <c r="AO376" t="s">
        <v>3147</v>
      </c>
      <c r="AP376">
        <v>0.12459135636134901</v>
      </c>
      <c r="AQ376">
        <f>(Table2[[#This Row],[Sharpe Ratio]]-AVERAGE(Table2[Sharpe Ratio]))/_xlfn.STDEV.P(Table2[Sharpe Ratio])</f>
        <v>0.79977925029139751</v>
      </c>
      <c r="AR3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6">
        <f>_xlfn.RANK.AVG(Table2[[#This Row],[1Y Return vs Nifty Z-Score]],Table2[1Y Return vs Nifty Z-Score])</f>
        <v>424</v>
      </c>
      <c r="AT376">
        <f>_xlfn.RANK.AVG(Table2[[#This Row],[6M Return vs Nifty Z-Score]],Table2[6M Return vs Nifty Z-Score])</f>
        <v>562</v>
      </c>
      <c r="AU376">
        <f>_xlfn.RANK.AVG(Table2[[#This Row],[Sharpe Ratio Z-Score]],Table2[Sharpe Ratio Z-Score])</f>
        <v>146</v>
      </c>
      <c r="AV376">
        <f>(Table2[[#This Row],[Rank 1Y]]+Table2[[#This Row],[Rank 6M]]+Table2[[#This Row],[Rank Sharpe]])/3</f>
        <v>377.33333333333331</v>
      </c>
    </row>
    <row r="377" spans="1:48" x14ac:dyDescent="0.3">
      <c r="A377" t="s">
        <v>330</v>
      </c>
      <c r="B377" t="s">
        <v>331</v>
      </c>
      <c r="C377" t="s">
        <v>3102</v>
      </c>
      <c r="D377" t="s">
        <v>54</v>
      </c>
      <c r="E377">
        <v>75702.038606414993</v>
      </c>
      <c r="F377">
        <v>1885.65</v>
      </c>
      <c r="G377">
        <v>14.9765925976719</v>
      </c>
      <c r="H377">
        <f>(Table2[[#This Row],[1Y Return vs Nifty]]-AVERAGE(Table2[1Y Return vs Nifty]))/_xlfn.STDEV.P(Table2[1Y Return vs Nifty])</f>
        <v>3.678190536286785E-3</v>
      </c>
      <c r="I377">
        <v>-3.0181501889349902</v>
      </c>
      <c r="J377">
        <f>(Table2[[#This Row],[1M Return vs Nifty]]-AVERAGE(Table2[1M Return vs Nifty]))/_xlfn.STDEV.P(Table2[1M Return vs Nifty])</f>
        <v>-0.15829289397243537</v>
      </c>
      <c r="K377">
        <v>2.3411953613195799E-2</v>
      </c>
      <c r="L377">
        <f>(Table2[[#This Row],[6M Return vs Nifty]]-AVERAGE(Table2[6M Return vs Nifty]))/_xlfn.STDEV.P(Table2[6M Return vs Nifty])</f>
        <v>-7.8057818806945206E-2</v>
      </c>
      <c r="M377">
        <v>2.5614527926503001</v>
      </c>
      <c r="N377">
        <f>(Table2[[#This Row],[1W Return vs Nifty]]-AVERAGE(Table2[1W Return vs Nifty]))/_xlfn.STDEV.P(Table2[1W Return vs Nifty])</f>
        <v>0.89871125703733268</v>
      </c>
      <c r="O377">
        <v>1872.5</v>
      </c>
      <c r="P377">
        <v>1903.13512662586</v>
      </c>
      <c r="Q377">
        <v>1751.9306832038901</v>
      </c>
      <c r="R377">
        <v>57.311592756554901</v>
      </c>
      <c r="S377" s="1">
        <f>(Table2[[#This Row],[Close Price]]-Table2[[#This Row],[20D EMA]])/Table2[[#This Row],[20D EMA]]</f>
        <v>7.022696929239034E-3</v>
      </c>
      <c r="T377" s="1">
        <f>(Table2[[#This Row],[Close Price]]-Table2[[#This Row],[50D EMA]])/Table2[[#This Row],[50D EMA]]</f>
        <v>-9.1875381738447479E-3</v>
      </c>
      <c r="U377" s="1">
        <f>(Table2[[#This Row],[Close Price]]-Table2[[#This Row],[200D EMA]])/Table2[[#This Row],[200D EMA]]</f>
        <v>7.6326830780523353E-2</v>
      </c>
      <c r="V377">
        <v>1.1926957730154899</v>
      </c>
      <c r="W377">
        <v>1846.05</v>
      </c>
      <c r="X377">
        <v>1925</v>
      </c>
      <c r="Y377">
        <v>1846.05</v>
      </c>
      <c r="Z377">
        <v>1925</v>
      </c>
      <c r="AA377">
        <v>1756.05</v>
      </c>
      <c r="AB377">
        <v>1962.45</v>
      </c>
      <c r="AC377" s="1">
        <f>(Table2[[#This Row],[Close Price]]/Table2[[#This Row],[Day Low]])-1</f>
        <v>2.1451206630373143E-2</v>
      </c>
      <c r="AD377" s="1">
        <f>(Table2[[#This Row],[Day High]]/Table2[[#This Row],[Close Price]])-1</f>
        <v>2.0868135656139764E-2</v>
      </c>
      <c r="AE377" s="1">
        <f>(Table2[[#This Row],[Close Price]]/Table2[[#This Row],[Current Week Low]])-1</f>
        <v>2.1451206630373143E-2</v>
      </c>
      <c r="AF377" s="1">
        <f>(Table2[[#This Row],[Current Week High]]/Table2[[#This Row],[Close Price]])-1</f>
        <v>2.0868135656139764E-2</v>
      </c>
      <c r="AG377" s="1">
        <f>(Table2[[#This Row],[Close Price]]/Table2[[#This Row],[Current Month Low]])-1</f>
        <v>7.3801998804134294E-2</v>
      </c>
      <c r="AH377" s="1">
        <f>(Table2[[#This Row],[Current Month High]]/Table2[[#This Row],[Close Price]])-1</f>
        <v>4.072866120435914E-2</v>
      </c>
      <c r="AI377">
        <v>10.2405006231272</v>
      </c>
      <c r="AJ377">
        <v>49.429431809176599</v>
      </c>
      <c r="AK377" t="str">
        <f>IF(AND(Table2[[#This Row],[20D EMA]]&gt;Table2[[#This Row],[50D EMA]],Table2[[#This Row],[50D EMA]]&gt;Table2[[#This Row],[200D EMA]]),"Uptrend","Downtrend/NoTrend")</f>
        <v>Downtrend/NoTrend</v>
      </c>
      <c r="AL377">
        <v>-0.03</v>
      </c>
      <c r="AM377" t="s">
        <v>3147</v>
      </c>
      <c r="AN377">
        <v>-4.21</v>
      </c>
      <c r="AO377" t="s">
        <v>3147</v>
      </c>
      <c r="AP377">
        <v>6.0365125107070001E-3</v>
      </c>
      <c r="AQ377">
        <f>(Table2[[#This Row],[Sharpe Ratio]]-AVERAGE(Table2[Sharpe Ratio]))/_xlfn.STDEV.P(Table2[Sharpe Ratio])</f>
        <v>-0.58705764053974019</v>
      </c>
      <c r="AR3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7">
        <f>_xlfn.RANK.AVG(Table2[[#This Row],[1Y Return vs Nifty Z-Score]],Table2[1Y Return vs Nifty Z-Score])</f>
        <v>304</v>
      </c>
      <c r="AT377">
        <f>_xlfn.RANK.AVG(Table2[[#This Row],[6M Return vs Nifty Z-Score]],Table2[6M Return vs Nifty Z-Score])</f>
        <v>335</v>
      </c>
      <c r="AU377">
        <f>_xlfn.RANK.AVG(Table2[[#This Row],[Sharpe Ratio Z-Score]],Table2[Sharpe Ratio Z-Score])</f>
        <v>495</v>
      </c>
      <c r="AV377">
        <f>(Table2[[#This Row],[Rank 1Y]]+Table2[[#This Row],[Rank 6M]]+Table2[[#This Row],[Rank Sharpe]])/3</f>
        <v>378</v>
      </c>
    </row>
    <row r="378" spans="1:48" x14ac:dyDescent="0.3">
      <c r="A378" t="s">
        <v>67</v>
      </c>
      <c r="B378" t="s">
        <v>68</v>
      </c>
      <c r="C378" t="s">
        <v>3109</v>
      </c>
      <c r="D378" t="s">
        <v>69</v>
      </c>
      <c r="E378">
        <v>325328.92208322999</v>
      </c>
      <c r="F378">
        <v>2818.7</v>
      </c>
      <c r="G378">
        <v>12.248520704605101</v>
      </c>
      <c r="H378">
        <f>(Table2[[#This Row],[1Y Return vs Nifty]]-AVERAGE(Table2[1Y Return vs Nifty]))/_xlfn.STDEV.P(Table2[1Y Return vs Nifty])</f>
        <v>-5.2897807745253808E-2</v>
      </c>
      <c r="I378">
        <v>0.14408791207792501</v>
      </c>
      <c r="J378">
        <f>(Table2[[#This Row],[1M Return vs Nifty]]-AVERAGE(Table2[1M Return vs Nifty]))/_xlfn.STDEV.P(Table2[1M Return vs Nifty])</f>
        <v>0.19981615907001005</v>
      </c>
      <c r="K378">
        <v>-11.843213341045701</v>
      </c>
      <c r="L378">
        <f>(Table2[[#This Row],[6M Return vs Nifty]]-AVERAGE(Table2[6M Return vs Nifty]))/_xlfn.STDEV.P(Table2[6M Return vs Nifty])</f>
        <v>-0.49969962821770503</v>
      </c>
      <c r="M378">
        <v>-0.37710615973152101</v>
      </c>
      <c r="N378">
        <f>(Table2[[#This Row],[1W Return vs Nifty]]-AVERAGE(Table2[1W Return vs Nifty]))/_xlfn.STDEV.P(Table2[1W Return vs Nifty])</f>
        <v>0.19805641409810196</v>
      </c>
      <c r="O378">
        <v>2908.77</v>
      </c>
      <c r="P378">
        <v>2970.1900722579198</v>
      </c>
      <c r="Q378">
        <v>2993.0951635592901</v>
      </c>
      <c r="R378">
        <v>36.583864450061299</v>
      </c>
      <c r="S378" s="1">
        <f>(Table2[[#This Row],[Close Price]]-Table2[[#This Row],[20D EMA]])/Table2[[#This Row],[20D EMA]]</f>
        <v>-3.096497832417144E-2</v>
      </c>
      <c r="T378" s="1">
        <f>(Table2[[#This Row],[Close Price]]-Table2[[#This Row],[50D EMA]])/Table2[[#This Row],[50D EMA]]</f>
        <v>-5.1003494245322224E-2</v>
      </c>
      <c r="U378" s="1">
        <f>(Table2[[#This Row],[Close Price]]-Table2[[#This Row],[200D EMA]])/Table2[[#This Row],[200D EMA]]</f>
        <v>-5.8265826520499032E-2</v>
      </c>
      <c r="V378">
        <v>0.70532877820615303</v>
      </c>
      <c r="W378">
        <v>2793.3</v>
      </c>
      <c r="X378">
        <v>2858.65</v>
      </c>
      <c r="Y378">
        <v>2793.3</v>
      </c>
      <c r="Z378">
        <v>2858.65</v>
      </c>
      <c r="AA378">
        <v>2793.3</v>
      </c>
      <c r="AB378">
        <v>3070</v>
      </c>
      <c r="AC378" s="1">
        <f>(Table2[[#This Row],[Close Price]]/Table2[[#This Row],[Day Low]])-1</f>
        <v>9.0931872695376725E-3</v>
      </c>
      <c r="AD378" s="1">
        <f>(Table2[[#This Row],[Day High]]/Table2[[#This Row],[Close Price]])-1</f>
        <v>1.4173200411537357E-2</v>
      </c>
      <c r="AE378" s="1">
        <f>(Table2[[#This Row],[Close Price]]/Table2[[#This Row],[Current Week Low]])-1</f>
        <v>9.0931872695376725E-3</v>
      </c>
      <c r="AF378" s="1">
        <f>(Table2[[#This Row],[Current Week High]]/Table2[[#This Row],[Close Price]])-1</f>
        <v>1.4173200411537357E-2</v>
      </c>
      <c r="AG378" s="1">
        <f>(Table2[[#This Row],[Close Price]]/Table2[[#This Row],[Current Month Low]])-1</f>
        <v>9.0931872695376725E-3</v>
      </c>
      <c r="AH378" s="1">
        <f>(Table2[[#This Row],[Current Month High]]/Table2[[#This Row],[Close Price]])-1</f>
        <v>8.9154574803987696E-2</v>
      </c>
      <c r="AI378">
        <v>32.823642104516203</v>
      </c>
      <c r="AJ378">
        <v>31.591970121381799</v>
      </c>
      <c r="AK378" t="str">
        <f>IF(AND(Table2[[#This Row],[20D EMA]]&gt;Table2[[#This Row],[50D EMA]],Table2[[#This Row],[50D EMA]]&gt;Table2[[#This Row],[200D EMA]]),"Uptrend","Downtrend/NoTrend")</f>
        <v>Downtrend/NoTrend</v>
      </c>
      <c r="AL378">
        <v>-0.04</v>
      </c>
      <c r="AM378" t="s">
        <v>3147</v>
      </c>
      <c r="AN378">
        <v>-5.07</v>
      </c>
      <c r="AO378" t="s">
        <v>3147</v>
      </c>
      <c r="AP378">
        <v>5.9128429652404002E-2</v>
      </c>
      <c r="AQ378">
        <f>(Table2[[#This Row],[Sharpe Ratio]]-AVERAGE(Table2[Sharpe Ratio]))/_xlfn.STDEV.P(Table2[Sharpe Ratio])</f>
        <v>3.4003691967398254E-2</v>
      </c>
      <c r="AR3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8">
        <f>_xlfn.RANK.AVG(Table2[[#This Row],[1Y Return vs Nifty Z-Score]],Table2[1Y Return vs Nifty Z-Score])</f>
        <v>317</v>
      </c>
      <c r="AT378">
        <f>_xlfn.RANK.AVG(Table2[[#This Row],[6M Return vs Nifty Z-Score]],Table2[6M Return vs Nifty Z-Score])</f>
        <v>481</v>
      </c>
      <c r="AU378">
        <f>_xlfn.RANK.AVG(Table2[[#This Row],[Sharpe Ratio Z-Score]],Table2[Sharpe Ratio Z-Score])</f>
        <v>339</v>
      </c>
      <c r="AV378">
        <f>(Table2[[#This Row],[Rank 1Y]]+Table2[[#This Row],[Rank 6M]]+Table2[[#This Row],[Rank Sharpe]])/3</f>
        <v>379</v>
      </c>
    </row>
    <row r="379" spans="1:48" x14ac:dyDescent="0.3">
      <c r="A379" t="s">
        <v>560</v>
      </c>
      <c r="B379" t="s">
        <v>561</v>
      </c>
      <c r="C379" t="s">
        <v>3102</v>
      </c>
      <c r="D379" t="s">
        <v>562</v>
      </c>
      <c r="E379">
        <v>33617.100245000001</v>
      </c>
      <c r="F379">
        <v>611.15</v>
      </c>
      <c r="G379">
        <v>12.6803108331018</v>
      </c>
      <c r="H379">
        <f>(Table2[[#This Row],[1Y Return vs Nifty]]-AVERAGE(Table2[1Y Return vs Nifty]))/_xlfn.STDEV.P(Table2[1Y Return vs Nifty])</f>
        <v>-4.3943147265117673E-2</v>
      </c>
      <c r="I379">
        <v>5.28976939185796</v>
      </c>
      <c r="J379">
        <f>(Table2[[#This Row],[1M Return vs Nifty]]-AVERAGE(Table2[1M Return vs Nifty]))/_xlfn.STDEV.P(Table2[1M Return vs Nifty])</f>
        <v>0.78254113521643831</v>
      </c>
      <c r="K379">
        <v>-9.9210922620977904</v>
      </c>
      <c r="L379">
        <f>(Table2[[#This Row],[6M Return vs Nifty]]-AVERAGE(Table2[6M Return vs Nifty]))/_xlfn.STDEV.P(Table2[6M Return vs Nifty])</f>
        <v>-0.43140332749951038</v>
      </c>
      <c r="M379">
        <v>-0.92591736536164704</v>
      </c>
      <c r="N379">
        <f>(Table2[[#This Row],[1W Return vs Nifty]]-AVERAGE(Table2[1W Return vs Nifty]))/_xlfn.STDEV.P(Table2[1W Return vs Nifty])</f>
        <v>6.7200700357055193E-2</v>
      </c>
      <c r="O379">
        <v>622.45000000000005</v>
      </c>
      <c r="P379">
        <v>639.04713576573204</v>
      </c>
      <c r="Q379">
        <v>638.13632459855296</v>
      </c>
      <c r="R379">
        <v>38.8676988670383</v>
      </c>
      <c r="S379" s="1">
        <f>(Table2[[#This Row],[Close Price]]-Table2[[#This Row],[20D EMA]])/Table2[[#This Row],[20D EMA]]</f>
        <v>-1.8154068599887649E-2</v>
      </c>
      <c r="T379" s="1">
        <f>(Table2[[#This Row],[Close Price]]-Table2[[#This Row],[50D EMA]])/Table2[[#This Row],[50D EMA]]</f>
        <v>-4.3654269308796116E-2</v>
      </c>
      <c r="U379" s="1">
        <f>(Table2[[#This Row],[Close Price]]-Table2[[#This Row],[200D EMA]])/Table2[[#This Row],[200D EMA]]</f>
        <v>-4.228927825967263E-2</v>
      </c>
      <c r="V379">
        <v>0.66039739280244203</v>
      </c>
      <c r="W379">
        <v>602</v>
      </c>
      <c r="X379">
        <v>618.54999999999995</v>
      </c>
      <c r="Y379">
        <v>602</v>
      </c>
      <c r="Z379">
        <v>618.54999999999995</v>
      </c>
      <c r="AA379">
        <v>601.45000000000005</v>
      </c>
      <c r="AB379">
        <v>644.20000000000005</v>
      </c>
      <c r="AC379" s="1">
        <f>(Table2[[#This Row],[Close Price]]/Table2[[#This Row],[Day Low]])-1</f>
        <v>1.5199335548172765E-2</v>
      </c>
      <c r="AD379" s="1">
        <f>(Table2[[#This Row],[Day High]]/Table2[[#This Row],[Close Price]])-1</f>
        <v>1.2108320379612181E-2</v>
      </c>
      <c r="AE379" s="1">
        <f>(Table2[[#This Row],[Close Price]]/Table2[[#This Row],[Current Week Low]])-1</f>
        <v>1.5199335548172765E-2</v>
      </c>
      <c r="AF379" s="1">
        <f>(Table2[[#This Row],[Current Week High]]/Table2[[#This Row],[Close Price]])-1</f>
        <v>1.2108320379612181E-2</v>
      </c>
      <c r="AG379" s="1">
        <f>(Table2[[#This Row],[Close Price]]/Table2[[#This Row],[Current Month Low]])-1</f>
        <v>1.6127691412419765E-2</v>
      </c>
      <c r="AH379" s="1">
        <f>(Table2[[#This Row],[Current Month High]]/Table2[[#This Row],[Close Price]])-1</f>
        <v>5.4078376830565489E-2</v>
      </c>
      <c r="AI379">
        <v>35.277755051951203</v>
      </c>
      <c r="AJ379">
        <v>35.180269851802599</v>
      </c>
      <c r="AK379" t="str">
        <f>IF(AND(Table2[[#This Row],[20D EMA]]&gt;Table2[[#This Row],[50D EMA]],Table2[[#This Row],[50D EMA]]&gt;Table2[[#This Row],[200D EMA]]),"Uptrend","Downtrend/NoTrend")</f>
        <v>Downtrend/NoTrend</v>
      </c>
      <c r="AL379">
        <v>-0.08</v>
      </c>
      <c r="AM379" t="s">
        <v>3147</v>
      </c>
      <c r="AN379">
        <v>-3.45</v>
      </c>
      <c r="AO379" t="s">
        <v>3147</v>
      </c>
      <c r="AP379">
        <v>5.1819498453362998E-2</v>
      </c>
      <c r="AQ379">
        <f>(Table2[[#This Row],[Sharpe Ratio]]-AVERAGE(Table2[Sharpe Ratio]))/_xlfn.STDEV.P(Table2[Sharpe Ratio])</f>
        <v>-5.1495095683544566E-2</v>
      </c>
      <c r="AR3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9">
        <f>_xlfn.RANK.AVG(Table2[[#This Row],[1Y Return vs Nifty Z-Score]],Table2[1Y Return vs Nifty Z-Score])</f>
        <v>313</v>
      </c>
      <c r="AT379">
        <f>_xlfn.RANK.AVG(Table2[[#This Row],[6M Return vs Nifty Z-Score]],Table2[6M Return vs Nifty Z-Score])</f>
        <v>459</v>
      </c>
      <c r="AU379">
        <f>_xlfn.RANK.AVG(Table2[[#This Row],[Sharpe Ratio Z-Score]],Table2[Sharpe Ratio Z-Score])</f>
        <v>367</v>
      </c>
      <c r="AV379">
        <f>(Table2[[#This Row],[Rank 1Y]]+Table2[[#This Row],[Rank 6M]]+Table2[[#This Row],[Rank Sharpe]])/3</f>
        <v>379.66666666666669</v>
      </c>
    </row>
    <row r="380" spans="1:48" x14ac:dyDescent="0.3">
      <c r="A380" t="s">
        <v>240</v>
      </c>
      <c r="B380" t="s">
        <v>241</v>
      </c>
      <c r="C380" t="s">
        <v>3102</v>
      </c>
      <c r="D380" t="s">
        <v>40</v>
      </c>
      <c r="E380">
        <v>100160.18732332</v>
      </c>
      <c r="F380">
        <v>693.2</v>
      </c>
      <c r="G380">
        <v>7.3465785495978304</v>
      </c>
      <c r="H380">
        <f>(Table2[[#This Row],[1Y Return vs Nifty]]-AVERAGE(Table2[1Y Return vs Nifty]))/_xlfn.STDEV.P(Table2[1Y Return vs Nifty])</f>
        <v>-0.15455651829563299</v>
      </c>
      <c r="I380">
        <v>0.30610567512442299</v>
      </c>
      <c r="J380">
        <f>(Table2[[#This Row],[1M Return vs Nifty]]-AVERAGE(Table2[1M Return vs Nifty]))/_xlfn.STDEV.P(Table2[1M Return vs Nifty])</f>
        <v>0.21816393233921832</v>
      </c>
      <c r="K380">
        <v>13.440155459887301</v>
      </c>
      <c r="L380">
        <f>(Table2[[#This Row],[6M Return vs Nifty]]-AVERAGE(Table2[6M Return vs Nifty]))/_xlfn.STDEV.P(Table2[6M Return vs Nifty])</f>
        <v>0.39866238326530595</v>
      </c>
      <c r="M380">
        <v>1.1269755116623399</v>
      </c>
      <c r="N380">
        <f>(Table2[[#This Row],[1W Return vs Nifty]]-AVERAGE(Table2[1W Return vs Nifty]))/_xlfn.STDEV.P(Table2[1W Return vs Nifty])</f>
        <v>0.55668189152269454</v>
      </c>
      <c r="O380">
        <v>721.3</v>
      </c>
      <c r="P380">
        <v>730.44885308520395</v>
      </c>
      <c r="Q380">
        <v>664.54368314749502</v>
      </c>
      <c r="R380">
        <v>27.946148846914198</v>
      </c>
      <c r="S380" s="1">
        <f>(Table2[[#This Row],[Close Price]]-Table2[[#This Row],[20D EMA]])/Table2[[#This Row],[20D EMA]]</f>
        <v>-3.8957437959240136E-2</v>
      </c>
      <c r="T380" s="1">
        <f>(Table2[[#This Row],[Close Price]]-Table2[[#This Row],[50D EMA]])/Table2[[#This Row],[50D EMA]]</f>
        <v>-5.0994471314282391E-2</v>
      </c>
      <c r="U380" s="1">
        <f>(Table2[[#This Row],[Close Price]]-Table2[[#This Row],[200D EMA]])/Table2[[#This Row],[200D EMA]]</f>
        <v>4.3121795570728164E-2</v>
      </c>
      <c r="V380">
        <v>0.65608268050788698</v>
      </c>
      <c r="W380">
        <v>683</v>
      </c>
      <c r="X380">
        <v>698.75</v>
      </c>
      <c r="Y380">
        <v>683</v>
      </c>
      <c r="Z380">
        <v>698.75</v>
      </c>
      <c r="AA380">
        <v>683</v>
      </c>
      <c r="AB380">
        <v>750</v>
      </c>
      <c r="AC380" s="1">
        <f>(Table2[[#This Row],[Close Price]]/Table2[[#This Row],[Day Low]])-1</f>
        <v>1.493411420204982E-2</v>
      </c>
      <c r="AD380" s="1">
        <f>(Table2[[#This Row],[Day High]]/Table2[[#This Row],[Close Price]])-1</f>
        <v>8.0063473744951263E-3</v>
      </c>
      <c r="AE380" s="1">
        <f>(Table2[[#This Row],[Close Price]]/Table2[[#This Row],[Current Week Low]])-1</f>
        <v>1.493411420204982E-2</v>
      </c>
      <c r="AF380" s="1">
        <f>(Table2[[#This Row],[Current Week High]]/Table2[[#This Row],[Close Price]])-1</f>
        <v>8.0063473744951263E-3</v>
      </c>
      <c r="AG380" s="1">
        <f>(Table2[[#This Row],[Close Price]]/Table2[[#This Row],[Current Month Low]])-1</f>
        <v>1.493411420204982E-2</v>
      </c>
      <c r="AH380" s="1">
        <f>(Table2[[#This Row],[Current Month High]]/Table2[[#This Row],[Close Price]])-1</f>
        <v>8.1938834391229065E-2</v>
      </c>
      <c r="AI380">
        <v>14.945181765724101</v>
      </c>
      <c r="AJ380">
        <v>49.573848311576199</v>
      </c>
      <c r="AK380" t="str">
        <f>IF(AND(Table2[[#This Row],[20D EMA]]&gt;Table2[[#This Row],[50D EMA]],Table2[[#This Row],[50D EMA]]&gt;Table2[[#This Row],[200D EMA]]),"Uptrend","Downtrend/NoTrend")</f>
        <v>Downtrend/NoTrend</v>
      </c>
      <c r="AL380">
        <v>-0.05</v>
      </c>
      <c r="AM380" t="s">
        <v>3147</v>
      </c>
      <c r="AN380">
        <v>-7.27</v>
      </c>
      <c r="AO380" t="s">
        <v>3147</v>
      </c>
      <c r="AP380">
        <v>-1.0962035956867001E-2</v>
      </c>
      <c r="AQ380">
        <f>(Table2[[#This Row],[Sharpe Ratio]]-AVERAGE(Table2[Sharpe Ratio]))/_xlfn.STDEV.P(Table2[Sharpe Ratio])</f>
        <v>-0.78590412660244413</v>
      </c>
      <c r="AR3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0">
        <f>_xlfn.RANK.AVG(Table2[[#This Row],[1Y Return vs Nifty Z-Score]],Table2[1Y Return vs Nifty Z-Score])</f>
        <v>357</v>
      </c>
      <c r="AT380">
        <f>_xlfn.RANK.AVG(Table2[[#This Row],[6M Return vs Nifty Z-Score]],Table2[6M Return vs Nifty Z-Score])</f>
        <v>195</v>
      </c>
      <c r="AU380">
        <f>_xlfn.RANK.AVG(Table2[[#This Row],[Sharpe Ratio Z-Score]],Table2[Sharpe Ratio Z-Score])</f>
        <v>589</v>
      </c>
      <c r="AV380">
        <f>(Table2[[#This Row],[Rank 1Y]]+Table2[[#This Row],[Rank 6M]]+Table2[[#This Row],[Rank Sharpe]])/3</f>
        <v>380.33333333333331</v>
      </c>
    </row>
    <row r="381" spans="1:48" x14ac:dyDescent="0.3">
      <c r="A381" t="s">
        <v>1473</v>
      </c>
      <c r="B381" t="s">
        <v>1474</v>
      </c>
      <c r="C381" t="s">
        <v>3120</v>
      </c>
      <c r="D381" t="s">
        <v>1475</v>
      </c>
      <c r="E381">
        <v>6782.0228420399999</v>
      </c>
      <c r="F381">
        <v>400.35</v>
      </c>
      <c r="G381">
        <v>-11.743211088528801</v>
      </c>
      <c r="H381">
        <f>(Table2[[#This Row],[1Y Return vs Nifty]]-AVERAGE(Table2[1Y Return vs Nifty]))/_xlfn.STDEV.P(Table2[1Y Return vs Nifty])</f>
        <v>-0.5504492762931138</v>
      </c>
      <c r="I381">
        <v>-13.4946851378737</v>
      </c>
      <c r="J381">
        <f>(Table2[[#This Row],[1M Return vs Nifty]]-AVERAGE(Table2[1M Return vs Nifty]))/_xlfn.STDEV.P(Table2[1M Return vs Nifty])</f>
        <v>-1.3447127301412498</v>
      </c>
      <c r="K381">
        <v>0.51698920714783503</v>
      </c>
      <c r="L381">
        <f>(Table2[[#This Row],[6M Return vs Nifty]]-AVERAGE(Table2[6M Return vs Nifty]))/_xlfn.STDEV.P(Table2[6M Return vs Nifty])</f>
        <v>-6.0520161630055247E-2</v>
      </c>
      <c r="M381">
        <v>-6.3220894310003297</v>
      </c>
      <c r="N381">
        <f>(Table2[[#This Row],[1W Return vs Nifty]]-AVERAGE(Table2[1W Return vs Nifty]))/_xlfn.STDEV.P(Table2[1W Return vs Nifty])</f>
        <v>-1.2194347397992842</v>
      </c>
      <c r="O381">
        <v>440.24</v>
      </c>
      <c r="P381">
        <v>457.74540978399</v>
      </c>
      <c r="Q381">
        <v>444.08670371160201</v>
      </c>
      <c r="R381">
        <v>18.0534183756562</v>
      </c>
      <c r="S381" s="1">
        <f>(Table2[[#This Row],[Close Price]]-Table2[[#This Row],[20D EMA]])/Table2[[#This Row],[20D EMA]]</f>
        <v>-9.0609667454115903E-2</v>
      </c>
      <c r="T381" s="1">
        <f>(Table2[[#This Row],[Close Price]]-Table2[[#This Row],[50D EMA]])/Table2[[#This Row],[50D EMA]]</f>
        <v>-0.12538718806830823</v>
      </c>
      <c r="U381" s="1">
        <f>(Table2[[#This Row],[Close Price]]-Table2[[#This Row],[200D EMA]])/Table2[[#This Row],[200D EMA]]</f>
        <v>-9.8486857062051111E-2</v>
      </c>
      <c r="V381">
        <v>0.77158100908403904</v>
      </c>
      <c r="W381">
        <v>388.1</v>
      </c>
      <c r="X381">
        <v>402.95</v>
      </c>
      <c r="Y381">
        <v>388.1</v>
      </c>
      <c r="Z381">
        <v>402.95</v>
      </c>
      <c r="AA381">
        <v>388.1</v>
      </c>
      <c r="AB381">
        <v>468.35</v>
      </c>
      <c r="AC381" s="1">
        <f>(Table2[[#This Row],[Close Price]]/Table2[[#This Row],[Day Low]])-1</f>
        <v>3.1564029889203704E-2</v>
      </c>
      <c r="AD381" s="1">
        <f>(Table2[[#This Row],[Day High]]/Table2[[#This Row],[Close Price]])-1</f>
        <v>6.4943174722116304E-3</v>
      </c>
      <c r="AE381" s="1">
        <f>(Table2[[#This Row],[Close Price]]/Table2[[#This Row],[Current Week Low]])-1</f>
        <v>3.1564029889203704E-2</v>
      </c>
      <c r="AF381" s="1">
        <f>(Table2[[#This Row],[Current Week High]]/Table2[[#This Row],[Close Price]])-1</f>
        <v>6.4943174722116304E-3</v>
      </c>
      <c r="AG381" s="1">
        <f>(Table2[[#This Row],[Close Price]]/Table2[[#This Row],[Current Month Low]])-1</f>
        <v>3.1564029889203704E-2</v>
      </c>
      <c r="AH381" s="1">
        <f>(Table2[[#This Row],[Current Month High]]/Table2[[#This Row],[Close Price]])-1</f>
        <v>0.16985138004246281</v>
      </c>
      <c r="AI381">
        <v>59.547895591357502</v>
      </c>
      <c r="AJ381">
        <v>25.462237543089898</v>
      </c>
      <c r="AK381" t="str">
        <f>IF(AND(Table2[[#This Row],[20D EMA]]&gt;Table2[[#This Row],[50D EMA]],Table2[[#This Row],[50D EMA]]&gt;Table2[[#This Row],[200D EMA]]),"Uptrend","Downtrend/NoTrend")</f>
        <v>Downtrend/NoTrend</v>
      </c>
      <c r="AL381">
        <v>-7.0000000000000007E-2</v>
      </c>
      <c r="AM381" t="s">
        <v>3147</v>
      </c>
      <c r="AN381">
        <v>-12.13</v>
      </c>
      <c r="AO381" t="s">
        <v>3147</v>
      </c>
      <c r="AP381">
        <v>6.9546337369878003E-2</v>
      </c>
      <c r="AQ381">
        <f>(Table2[[#This Row],[Sharpe Ratio]]-AVERAGE(Table2[Sharpe Ratio]))/_xlfn.STDEV.P(Table2[Sharpe Ratio])</f>
        <v>0.15587082348729792</v>
      </c>
      <c r="AR3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1">
        <f>_xlfn.RANK.AVG(Table2[[#This Row],[1Y Return vs Nifty Z-Score]],Table2[1Y Return vs Nifty Z-Score])</f>
        <v>508</v>
      </c>
      <c r="AT381">
        <f>_xlfn.RANK.AVG(Table2[[#This Row],[6M Return vs Nifty Z-Score]],Table2[6M Return vs Nifty Z-Score])</f>
        <v>328</v>
      </c>
      <c r="AU381">
        <f>_xlfn.RANK.AVG(Table2[[#This Row],[Sharpe Ratio Z-Score]],Table2[Sharpe Ratio Z-Score])</f>
        <v>305</v>
      </c>
      <c r="AV381">
        <f>(Table2[[#This Row],[Rank 1Y]]+Table2[[#This Row],[Rank 6M]]+Table2[[#This Row],[Rank Sharpe]])/3</f>
        <v>380.33333333333331</v>
      </c>
    </row>
    <row r="382" spans="1:48" x14ac:dyDescent="0.3">
      <c r="A382" t="s">
        <v>1441</v>
      </c>
      <c r="B382" t="s">
        <v>1442</v>
      </c>
      <c r="C382" t="s">
        <v>3119</v>
      </c>
      <c r="D382" t="s">
        <v>1443</v>
      </c>
      <c r="E382">
        <v>7052.5467096000002</v>
      </c>
      <c r="F382">
        <v>921.4</v>
      </c>
      <c r="G382">
        <v>-5.0771621570391501</v>
      </c>
      <c r="H382">
        <f>(Table2[[#This Row],[1Y Return vs Nifty]]-AVERAGE(Table2[1Y Return vs Nifty]))/_xlfn.STDEV.P(Table2[1Y Return vs Nifty])</f>
        <v>-0.41220571539169681</v>
      </c>
      <c r="I382">
        <v>7.3060382485303004</v>
      </c>
      <c r="J382">
        <f>(Table2[[#This Row],[1M Return vs Nifty]]-AVERAGE(Table2[1M Return vs Nifty]))/_xlfn.STDEV.P(Table2[1M Return vs Nifty])</f>
        <v>1.0108743940911016</v>
      </c>
      <c r="K382">
        <v>41.826683510286401</v>
      </c>
      <c r="L382">
        <f>(Table2[[#This Row],[6M Return vs Nifty]]-AVERAGE(Table2[6M Return vs Nifty]))/_xlfn.STDEV.P(Table2[6M Return vs Nifty])</f>
        <v>1.4072850331644919</v>
      </c>
      <c r="M382">
        <v>2.85329926799389</v>
      </c>
      <c r="N382">
        <f>(Table2[[#This Row],[1W Return vs Nifty]]-AVERAGE(Table2[1W Return vs Nifty]))/_xlfn.STDEV.P(Table2[1W Return vs Nifty])</f>
        <v>0.96829762561383814</v>
      </c>
      <c r="O382">
        <v>917.46</v>
      </c>
      <c r="P382">
        <v>927.77465964620296</v>
      </c>
      <c r="Q382">
        <v>864.78284981018999</v>
      </c>
      <c r="R382">
        <v>53.651787363039098</v>
      </c>
      <c r="S382" s="1">
        <f>(Table2[[#This Row],[Close Price]]-Table2[[#This Row],[20D EMA]])/Table2[[#This Row],[20D EMA]]</f>
        <v>4.2944651537941058E-3</v>
      </c>
      <c r="T382" s="1">
        <f>(Table2[[#This Row],[Close Price]]-Table2[[#This Row],[50D EMA]])/Table2[[#This Row],[50D EMA]]</f>
        <v>-6.8709137288076984E-3</v>
      </c>
      <c r="U382" s="1">
        <f>(Table2[[#This Row],[Close Price]]-Table2[[#This Row],[200D EMA]])/Table2[[#This Row],[200D EMA]]</f>
        <v>6.5469788400911069E-2</v>
      </c>
      <c r="V382">
        <v>0.45214727578045499</v>
      </c>
      <c r="W382">
        <v>875.1</v>
      </c>
      <c r="X382">
        <v>932</v>
      </c>
      <c r="Y382">
        <v>875.1</v>
      </c>
      <c r="Z382">
        <v>932</v>
      </c>
      <c r="AA382">
        <v>872.15</v>
      </c>
      <c r="AB382">
        <v>967</v>
      </c>
      <c r="AC382" s="1">
        <f>(Table2[[#This Row],[Close Price]]/Table2[[#This Row],[Day Low]])-1</f>
        <v>5.2908239058393258E-2</v>
      </c>
      <c r="AD382" s="1">
        <f>(Table2[[#This Row],[Day High]]/Table2[[#This Row],[Close Price]])-1</f>
        <v>1.1504232689385718E-2</v>
      </c>
      <c r="AE382" s="1">
        <f>(Table2[[#This Row],[Close Price]]/Table2[[#This Row],[Current Week Low]])-1</f>
        <v>5.2908239058393258E-2</v>
      </c>
      <c r="AF382" s="1">
        <f>(Table2[[#This Row],[Current Week High]]/Table2[[#This Row],[Close Price]])-1</f>
        <v>1.1504232689385718E-2</v>
      </c>
      <c r="AG382" s="1">
        <f>(Table2[[#This Row],[Close Price]]/Table2[[#This Row],[Current Month Low]])-1</f>
        <v>5.646964398325971E-2</v>
      </c>
      <c r="AH382" s="1">
        <f>(Table2[[#This Row],[Current Month High]]/Table2[[#This Row],[Close Price]])-1</f>
        <v>4.948990666377262E-2</v>
      </c>
      <c r="AI382">
        <v>21.2285652268287</v>
      </c>
      <c r="AJ382">
        <v>55.773457311918797</v>
      </c>
      <c r="AK382" t="str">
        <f>IF(AND(Table2[[#This Row],[20D EMA]]&gt;Table2[[#This Row],[50D EMA]],Table2[[#This Row],[50D EMA]]&gt;Table2[[#This Row],[200D EMA]]),"Uptrend","Downtrend/NoTrend")</f>
        <v>Downtrend/NoTrend</v>
      </c>
      <c r="AL382">
        <v>0.01</v>
      </c>
      <c r="AM382" t="s">
        <v>3148</v>
      </c>
      <c r="AN382">
        <v>-1.55</v>
      </c>
      <c r="AO382" t="s">
        <v>3147</v>
      </c>
      <c r="AP382">
        <v>-3.5775882314947001E-2</v>
      </c>
      <c r="AQ382">
        <f>(Table2[[#This Row],[Sharpe Ratio]]-AVERAGE(Table2[Sharpe Ratio]))/_xlfn.STDEV.P(Table2[Sharpe Ratio])</f>
        <v>-1.0761728023906318</v>
      </c>
      <c r="AR3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2">
        <f>_xlfn.RANK.AVG(Table2[[#This Row],[1Y Return vs Nifty Z-Score]],Table2[1Y Return vs Nifty Z-Score])</f>
        <v>453</v>
      </c>
      <c r="AT382">
        <f>_xlfn.RANK.AVG(Table2[[#This Row],[6M Return vs Nifty Z-Score]],Table2[6M Return vs Nifty Z-Score])</f>
        <v>58</v>
      </c>
      <c r="AU382">
        <f>_xlfn.RANK.AVG(Table2[[#This Row],[Sharpe Ratio Z-Score]],Table2[Sharpe Ratio Z-Score])</f>
        <v>631</v>
      </c>
      <c r="AV382">
        <f>(Table2[[#This Row],[Rank 1Y]]+Table2[[#This Row],[Rank 6M]]+Table2[[#This Row],[Rank Sharpe]])/3</f>
        <v>380.66666666666669</v>
      </c>
    </row>
    <row r="383" spans="1:48" x14ac:dyDescent="0.3">
      <c r="A383" t="s">
        <v>139</v>
      </c>
      <c r="B383" t="s">
        <v>140</v>
      </c>
      <c r="C383" t="s">
        <v>3115</v>
      </c>
      <c r="D383" t="s">
        <v>141</v>
      </c>
      <c r="E383">
        <v>188024.67718776001</v>
      </c>
      <c r="F383">
        <v>759.6</v>
      </c>
      <c r="G383">
        <v>2.4304609848001801</v>
      </c>
      <c r="H383">
        <f>(Table2[[#This Row],[1Y Return vs Nifty]]-AVERAGE(Table2[1Y Return vs Nifty]))/_xlfn.STDEV.P(Table2[1Y Return vs Nifty])</f>
        <v>-0.25650920495491858</v>
      </c>
      <c r="I383">
        <v>-5.26564205664444</v>
      </c>
      <c r="J383">
        <f>(Table2[[#This Row],[1M Return vs Nifty]]-AVERAGE(Table2[1M Return vs Nifty]))/_xlfn.STDEV.P(Table2[1M Return vs Nifty])</f>
        <v>-0.41281110504838903</v>
      </c>
      <c r="K383">
        <v>-14.6479810726296</v>
      </c>
      <c r="L383">
        <f>(Table2[[#This Row],[6M Return vs Nifty]]-AVERAGE(Table2[6M Return vs Nifty]))/_xlfn.STDEV.P(Table2[6M Return vs Nifty])</f>
        <v>-0.59935789768832137</v>
      </c>
      <c r="M383">
        <v>0.44218661351701799</v>
      </c>
      <c r="N383">
        <f>(Table2[[#This Row],[1W Return vs Nifty]]-AVERAGE(Table2[1W Return vs Nifty]))/_xlfn.STDEV.P(Table2[1W Return vs Nifty])</f>
        <v>0.39340435799298901</v>
      </c>
      <c r="O383">
        <v>798.72</v>
      </c>
      <c r="P383">
        <v>824.78110830954404</v>
      </c>
      <c r="Q383">
        <v>807.268784769268</v>
      </c>
      <c r="R383">
        <v>34.9587121754046</v>
      </c>
      <c r="S383" s="1">
        <f>(Table2[[#This Row],[Close Price]]-Table2[[#This Row],[20D EMA]])/Table2[[#This Row],[20D EMA]]</f>
        <v>-4.8978365384615391E-2</v>
      </c>
      <c r="T383" s="1">
        <f>(Table2[[#This Row],[Close Price]]-Table2[[#This Row],[50D EMA]])/Table2[[#This Row],[50D EMA]]</f>
        <v>-7.9028372076972025E-2</v>
      </c>
      <c r="U383" s="1">
        <f>(Table2[[#This Row],[Close Price]]-Table2[[#This Row],[200D EMA]])/Table2[[#This Row],[200D EMA]]</f>
        <v>-5.9049458704008448E-2</v>
      </c>
      <c r="V383">
        <v>0.86987063893401795</v>
      </c>
      <c r="W383">
        <v>756.1</v>
      </c>
      <c r="X383">
        <v>779.95</v>
      </c>
      <c r="Y383">
        <v>756.1</v>
      </c>
      <c r="Z383">
        <v>779.95</v>
      </c>
      <c r="AA383">
        <v>743.95</v>
      </c>
      <c r="AB383">
        <v>831</v>
      </c>
      <c r="AC383" s="1">
        <f>(Table2[[#This Row],[Close Price]]/Table2[[#This Row],[Day Low]])-1</f>
        <v>4.6290173257506062E-3</v>
      </c>
      <c r="AD383" s="1">
        <f>(Table2[[#This Row],[Day High]]/Table2[[#This Row],[Close Price]])-1</f>
        <v>2.6790416008425577E-2</v>
      </c>
      <c r="AE383" s="1">
        <f>(Table2[[#This Row],[Close Price]]/Table2[[#This Row],[Current Week Low]])-1</f>
        <v>4.6290173257506062E-3</v>
      </c>
      <c r="AF383" s="1">
        <f>(Table2[[#This Row],[Current Week High]]/Table2[[#This Row],[Close Price]])-1</f>
        <v>2.6790416008425577E-2</v>
      </c>
      <c r="AG383" s="1">
        <f>(Table2[[#This Row],[Close Price]]/Table2[[#This Row],[Current Month Low]])-1</f>
        <v>2.1036359970428187E-2</v>
      </c>
      <c r="AH383" s="1">
        <f>(Table2[[#This Row],[Current Month High]]/Table2[[#This Row],[Close Price]])-1</f>
        <v>9.3996840442338137E-2</v>
      </c>
      <c r="AI383">
        <v>27.382833070036799</v>
      </c>
      <c r="AJ383">
        <v>22.664513524424699</v>
      </c>
      <c r="AK383" t="str">
        <f>IF(AND(Table2[[#This Row],[20D EMA]]&gt;Table2[[#This Row],[50D EMA]],Table2[[#This Row],[50D EMA]]&gt;Table2[[#This Row],[200D EMA]]),"Uptrend","Downtrend/NoTrend")</f>
        <v>Downtrend/NoTrend</v>
      </c>
      <c r="AL383">
        <v>-0.01</v>
      </c>
      <c r="AM383" t="s">
        <v>3147</v>
      </c>
      <c r="AN383">
        <v>-8.08</v>
      </c>
      <c r="AO383" t="s">
        <v>3147</v>
      </c>
      <c r="AP383">
        <v>9.8778876917340996E-2</v>
      </c>
      <c r="AQ383">
        <f>(Table2[[#This Row],[Sharpe Ratio]]-AVERAGE(Table2[Sharpe Ratio]))/_xlfn.STDEV.P(Table2[Sharpe Ratio])</f>
        <v>0.49782871352657793</v>
      </c>
      <c r="AR3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3">
        <f>_xlfn.RANK.AVG(Table2[[#This Row],[1Y Return vs Nifty Z-Score]],Table2[1Y Return vs Nifty Z-Score])</f>
        <v>401</v>
      </c>
      <c r="AT383">
        <f>_xlfn.RANK.AVG(Table2[[#This Row],[6M Return vs Nifty Z-Score]],Table2[6M Return vs Nifty Z-Score])</f>
        <v>524</v>
      </c>
      <c r="AU383">
        <f>_xlfn.RANK.AVG(Table2[[#This Row],[Sharpe Ratio Z-Score]],Table2[Sharpe Ratio Z-Score])</f>
        <v>221</v>
      </c>
      <c r="AV383">
        <f>(Table2[[#This Row],[Rank 1Y]]+Table2[[#This Row],[Rank 6M]]+Table2[[#This Row],[Rank Sharpe]])/3</f>
        <v>382</v>
      </c>
    </row>
    <row r="384" spans="1:48" x14ac:dyDescent="0.3">
      <c r="A384" t="s">
        <v>61</v>
      </c>
      <c r="B384" t="s">
        <v>62</v>
      </c>
      <c r="C384" t="s">
        <v>3102</v>
      </c>
      <c r="D384" t="s">
        <v>24</v>
      </c>
      <c r="E384">
        <v>348480.85265070002</v>
      </c>
      <c r="F384">
        <v>1126.2</v>
      </c>
      <c r="G384">
        <v>-3.4892291181536099</v>
      </c>
      <c r="H384">
        <f>(Table2[[#This Row],[1Y Return vs Nifty]]-AVERAGE(Table2[1Y Return vs Nifty]))/_xlfn.STDEV.P(Table2[1Y Return vs Nifty])</f>
        <v>-0.37927443630498764</v>
      </c>
      <c r="I384">
        <v>3.7923968062906099</v>
      </c>
      <c r="J384">
        <f>(Table2[[#This Row],[1M Return vs Nifty]]-AVERAGE(Table2[1M Return vs Nifty]))/_xlfn.STDEV.P(Table2[1M Return vs Nifty])</f>
        <v>0.61297051417513171</v>
      </c>
      <c r="K384">
        <v>-4.4965129025568</v>
      </c>
      <c r="L384">
        <f>(Table2[[#This Row],[6M Return vs Nifty]]-AVERAGE(Table2[6M Return vs Nifty]))/_xlfn.STDEV.P(Table2[6M Return vs Nifty])</f>
        <v>-0.23865860019455429</v>
      </c>
      <c r="M384">
        <v>1.9873961617579501</v>
      </c>
      <c r="N384">
        <f>(Table2[[#This Row],[1W Return vs Nifty]]-AVERAGE(Table2[1W Return vs Nifty]))/_xlfn.STDEV.P(Table2[1W Return vs Nifty])</f>
        <v>0.76183615428328</v>
      </c>
      <c r="O384">
        <v>1160.3499999999999</v>
      </c>
      <c r="P384">
        <v>1175.11606068675</v>
      </c>
      <c r="Q384">
        <v>1150.0329325932</v>
      </c>
      <c r="R384">
        <v>32.419972273815503</v>
      </c>
      <c r="S384" s="1">
        <f>(Table2[[#This Row],[Close Price]]-Table2[[#This Row],[20D EMA]])/Table2[[#This Row],[20D EMA]]</f>
        <v>-2.943077519713868E-2</v>
      </c>
      <c r="T384" s="1">
        <f>(Table2[[#This Row],[Close Price]]-Table2[[#This Row],[50D EMA]])/Table2[[#This Row],[50D EMA]]</f>
        <v>-4.162657827871305E-2</v>
      </c>
      <c r="U384" s="1">
        <f>(Table2[[#This Row],[Close Price]]-Table2[[#This Row],[200D EMA]])/Table2[[#This Row],[200D EMA]]</f>
        <v>-2.0723695746224673E-2</v>
      </c>
      <c r="V384">
        <v>0.967300029259755</v>
      </c>
      <c r="W384">
        <v>1121.55</v>
      </c>
      <c r="X384">
        <v>1135</v>
      </c>
      <c r="Y384">
        <v>1121.55</v>
      </c>
      <c r="Z384">
        <v>1135</v>
      </c>
      <c r="AA384">
        <v>1121.55</v>
      </c>
      <c r="AB384">
        <v>1187</v>
      </c>
      <c r="AC384" s="1">
        <f>(Table2[[#This Row],[Close Price]]/Table2[[#This Row],[Day Low]])-1</f>
        <v>4.1460478801658152E-3</v>
      </c>
      <c r="AD384" s="1">
        <f>(Table2[[#This Row],[Day High]]/Table2[[#This Row],[Close Price]])-1</f>
        <v>7.81388740898592E-3</v>
      </c>
      <c r="AE384" s="1">
        <f>(Table2[[#This Row],[Close Price]]/Table2[[#This Row],[Current Week Low]])-1</f>
        <v>4.1460478801658152E-3</v>
      </c>
      <c r="AF384" s="1">
        <f>(Table2[[#This Row],[Current Week High]]/Table2[[#This Row],[Close Price]])-1</f>
        <v>7.81388740898592E-3</v>
      </c>
      <c r="AG384" s="1">
        <f>(Table2[[#This Row],[Close Price]]/Table2[[#This Row],[Current Month Low]])-1</f>
        <v>4.1460478801658152E-3</v>
      </c>
      <c r="AH384" s="1">
        <f>(Table2[[#This Row],[Current Month High]]/Table2[[#This Row],[Close Price]])-1</f>
        <v>5.3986858462084841E-2</v>
      </c>
      <c r="AI384">
        <v>18.953116675545999</v>
      </c>
      <c r="AJ384">
        <v>14.8773397256082</v>
      </c>
      <c r="AK384" t="str">
        <f>IF(AND(Table2[[#This Row],[20D EMA]]&gt;Table2[[#This Row],[50D EMA]],Table2[[#This Row],[50D EMA]]&gt;Table2[[#This Row],[200D EMA]]),"Uptrend","Downtrend/NoTrend")</f>
        <v>Downtrend/NoTrend</v>
      </c>
      <c r="AL384">
        <v>-0.03</v>
      </c>
      <c r="AM384" t="s">
        <v>3147</v>
      </c>
      <c r="AN384">
        <v>-3.78</v>
      </c>
      <c r="AO384" t="s">
        <v>3147</v>
      </c>
      <c r="AP384">
        <v>6.5371804723846003E-2</v>
      </c>
      <c r="AQ384">
        <f>(Table2[[#This Row],[Sharpe Ratio]]-AVERAGE(Table2[Sharpe Ratio]))/_xlfn.STDEV.P(Table2[Sharpe Ratio])</f>
        <v>0.10703776287621307</v>
      </c>
      <c r="AR3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4">
        <f>_xlfn.RANK.AVG(Table2[[#This Row],[1Y Return vs Nifty Z-Score]],Table2[1Y Return vs Nifty Z-Score])</f>
        <v>440</v>
      </c>
      <c r="AT384">
        <f>_xlfn.RANK.AVG(Table2[[#This Row],[6M Return vs Nifty Z-Score]],Table2[6M Return vs Nifty Z-Score])</f>
        <v>389</v>
      </c>
      <c r="AU384">
        <f>_xlfn.RANK.AVG(Table2[[#This Row],[Sharpe Ratio Z-Score]],Table2[Sharpe Ratio Z-Score])</f>
        <v>320</v>
      </c>
      <c r="AV384">
        <f>(Table2[[#This Row],[Rank 1Y]]+Table2[[#This Row],[Rank 6M]]+Table2[[#This Row],[Rank Sharpe]])/3</f>
        <v>383</v>
      </c>
    </row>
    <row r="385" spans="1:48" x14ac:dyDescent="0.3">
      <c r="A385" t="s">
        <v>274</v>
      </c>
      <c r="B385" t="s">
        <v>275</v>
      </c>
      <c r="C385" t="s">
        <v>3102</v>
      </c>
      <c r="D385" t="s">
        <v>40</v>
      </c>
      <c r="E385">
        <v>91061.559845309996</v>
      </c>
      <c r="F385">
        <v>1839.45</v>
      </c>
      <c r="G385">
        <v>9.9939733349701907</v>
      </c>
      <c r="H385">
        <f>(Table2[[#This Row],[1Y Return vs Nifty]]-AVERAGE(Table2[1Y Return vs Nifty]))/_xlfn.STDEV.P(Table2[1Y Return vs Nifty])</f>
        <v>-9.9653638643363227E-2</v>
      </c>
      <c r="I385">
        <v>-1.78860537180126</v>
      </c>
      <c r="J385">
        <f>(Table2[[#This Row],[1M Return vs Nifty]]-AVERAGE(Table2[1M Return vs Nifty]))/_xlfn.STDEV.P(Table2[1M Return vs Nifty])</f>
        <v>-1.9052547081425435E-2</v>
      </c>
      <c r="K385">
        <v>7.0677497025897802</v>
      </c>
      <c r="L385">
        <f>(Table2[[#This Row],[6M Return vs Nifty]]-AVERAGE(Table2[6M Return vs Nifty]))/_xlfn.STDEV.P(Table2[6M Return vs Nifty])</f>
        <v>0.172239737644582</v>
      </c>
      <c r="M385">
        <v>1.2789614951771999</v>
      </c>
      <c r="N385">
        <f>(Table2[[#This Row],[1W Return vs Nifty]]-AVERAGE(Table2[1W Return vs Nifty]))/_xlfn.STDEV.P(Table2[1W Return vs Nifty])</f>
        <v>0.59292064566518154</v>
      </c>
      <c r="O385">
        <v>1928.14</v>
      </c>
      <c r="P385">
        <v>1990.2671272191201</v>
      </c>
      <c r="Q385">
        <v>1845.7406817405999</v>
      </c>
      <c r="R385">
        <v>23.934645084817902</v>
      </c>
      <c r="S385" s="1">
        <f>(Table2[[#This Row],[Close Price]]-Table2[[#This Row],[20D EMA]])/Table2[[#This Row],[20D EMA]]</f>
        <v>-4.5997697262646929E-2</v>
      </c>
      <c r="T385" s="1">
        <f>(Table2[[#This Row],[Close Price]]-Table2[[#This Row],[50D EMA]])/Table2[[#This Row],[50D EMA]]</f>
        <v>-7.5777329161763177E-2</v>
      </c>
      <c r="U385" s="1">
        <f>(Table2[[#This Row],[Close Price]]-Table2[[#This Row],[200D EMA]])/Table2[[#This Row],[200D EMA]]</f>
        <v>-3.4082153591952873E-3</v>
      </c>
      <c r="V385">
        <v>0.61670593875200796</v>
      </c>
      <c r="W385">
        <v>1834.55</v>
      </c>
      <c r="X385">
        <v>1873.2</v>
      </c>
      <c r="Y385">
        <v>1834.55</v>
      </c>
      <c r="Z385">
        <v>1873.2</v>
      </c>
      <c r="AA385">
        <v>1834.55</v>
      </c>
      <c r="AB385">
        <v>2003.75</v>
      </c>
      <c r="AC385" s="1">
        <f>(Table2[[#This Row],[Close Price]]/Table2[[#This Row],[Day Low]])-1</f>
        <v>2.6709547300427516E-3</v>
      </c>
      <c r="AD385" s="1">
        <f>(Table2[[#This Row],[Day High]]/Table2[[#This Row],[Close Price]])-1</f>
        <v>1.8347875723721874E-2</v>
      </c>
      <c r="AE385" s="1">
        <f>(Table2[[#This Row],[Close Price]]/Table2[[#This Row],[Current Week Low]])-1</f>
        <v>2.6709547300427516E-3</v>
      </c>
      <c r="AF385" s="1">
        <f>(Table2[[#This Row],[Current Week High]]/Table2[[#This Row],[Close Price]])-1</f>
        <v>1.8347875723721874E-2</v>
      </c>
      <c r="AG385" s="1">
        <f>(Table2[[#This Row],[Close Price]]/Table2[[#This Row],[Current Month Low]])-1</f>
        <v>2.6709547300427516E-3</v>
      </c>
      <c r="AH385" s="1">
        <f>(Table2[[#This Row],[Current Month High]]/Table2[[#This Row],[Close Price]])-1</f>
        <v>8.9320177226888342E-2</v>
      </c>
      <c r="AI385">
        <v>25.140667047215199</v>
      </c>
      <c r="AJ385">
        <v>35.903213889915001</v>
      </c>
      <c r="AK385" t="str">
        <f>IF(AND(Table2[[#This Row],[20D EMA]]&gt;Table2[[#This Row],[50D EMA]],Table2[[#This Row],[50D EMA]]&gt;Table2[[#This Row],[200D EMA]]),"Uptrend","Downtrend/NoTrend")</f>
        <v>Downtrend/NoTrend</v>
      </c>
      <c r="AL385">
        <v>-0.13</v>
      </c>
      <c r="AM385" t="s">
        <v>3147</v>
      </c>
      <c r="AN385">
        <v>-4.59</v>
      </c>
      <c r="AO385" t="s">
        <v>3147</v>
      </c>
      <c r="AP385">
        <v>-4.1754938390169997E-3</v>
      </c>
      <c r="AQ385">
        <f>(Table2[[#This Row],[Sharpe Ratio]]-AVERAGE(Table2[Sharpe Ratio]))/_xlfn.STDEV.P(Table2[Sharpe Ratio])</f>
        <v>-0.70651616855265842</v>
      </c>
      <c r="AR3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5">
        <f>_xlfn.RANK.AVG(Table2[[#This Row],[1Y Return vs Nifty Z-Score]],Table2[1Y Return vs Nifty Z-Score])</f>
        <v>336</v>
      </c>
      <c r="AT385">
        <f>_xlfn.RANK.AVG(Table2[[#This Row],[6M Return vs Nifty Z-Score]],Table2[6M Return vs Nifty Z-Score])</f>
        <v>246</v>
      </c>
      <c r="AU385">
        <f>_xlfn.RANK.AVG(Table2[[#This Row],[Sharpe Ratio Z-Score]],Table2[Sharpe Ratio Z-Score])</f>
        <v>567</v>
      </c>
      <c r="AV385">
        <f>(Table2[[#This Row],[Rank 1Y]]+Table2[[#This Row],[Rank 6M]]+Table2[[#This Row],[Rank Sharpe]])/3</f>
        <v>383</v>
      </c>
    </row>
    <row r="386" spans="1:48" x14ac:dyDescent="0.3">
      <c r="A386" t="s">
        <v>616</v>
      </c>
      <c r="B386" t="s">
        <v>617</v>
      </c>
      <c r="C386" t="s">
        <v>3106</v>
      </c>
      <c r="D386" t="s">
        <v>253</v>
      </c>
      <c r="E386">
        <v>29031.610120379999</v>
      </c>
      <c r="F386">
        <v>1080.9000000000001</v>
      </c>
      <c r="G386">
        <v>1.65887420352079</v>
      </c>
      <c r="H386">
        <f>(Table2[[#This Row],[1Y Return vs Nifty]]-AVERAGE(Table2[1Y Return vs Nifty]))/_xlfn.STDEV.P(Table2[1Y Return vs Nifty])</f>
        <v>-0.27251072328831144</v>
      </c>
      <c r="I386">
        <v>4.1224977833676304</v>
      </c>
      <c r="J386">
        <f>(Table2[[#This Row],[1M Return vs Nifty]]-AVERAGE(Table2[1M Return vs Nifty]))/_xlfn.STDEV.P(Table2[1M Return vs Nifty])</f>
        <v>0.65035294539420174</v>
      </c>
      <c r="K386">
        <v>-27.885568762775598</v>
      </c>
      <c r="L386">
        <f>(Table2[[#This Row],[6M Return vs Nifty]]-AVERAGE(Table2[6M Return vs Nifty]))/_xlfn.STDEV.P(Table2[6M Return vs Nifty])</f>
        <v>-1.0697123824144019</v>
      </c>
      <c r="M386">
        <v>3.5240318858145701</v>
      </c>
      <c r="N386">
        <f>(Table2[[#This Row],[1W Return vs Nifty]]-AVERAGE(Table2[1W Return vs Nifty]))/_xlfn.STDEV.P(Table2[1W Return vs Nifty])</f>
        <v>1.1282236521488691</v>
      </c>
      <c r="O386">
        <v>1067.24</v>
      </c>
      <c r="P386">
        <v>1078.7909956212</v>
      </c>
      <c r="Q386">
        <v>1109.2636714953801</v>
      </c>
      <c r="R386">
        <v>55.5722750834138</v>
      </c>
      <c r="S386" s="1">
        <f>(Table2[[#This Row],[Close Price]]-Table2[[#This Row],[20D EMA]])/Table2[[#This Row],[20D EMA]]</f>
        <v>1.2799370338443163E-2</v>
      </c>
      <c r="T386" s="1">
        <f>(Table2[[#This Row],[Close Price]]-Table2[[#This Row],[50D EMA]])/Table2[[#This Row],[50D EMA]]</f>
        <v>1.9549703208133558E-3</v>
      </c>
      <c r="U386" s="1">
        <f>(Table2[[#This Row],[Close Price]]-Table2[[#This Row],[200D EMA]])/Table2[[#This Row],[200D EMA]]</f>
        <v>-2.5569819173058651E-2</v>
      </c>
      <c r="V386">
        <v>0.41020374624133898</v>
      </c>
      <c r="W386">
        <v>1053.95</v>
      </c>
      <c r="X386">
        <v>1089</v>
      </c>
      <c r="Y386">
        <v>1053.95</v>
      </c>
      <c r="Z386">
        <v>1089</v>
      </c>
      <c r="AA386">
        <v>1016.6</v>
      </c>
      <c r="AB386">
        <v>1124</v>
      </c>
      <c r="AC386" s="1">
        <f>(Table2[[#This Row],[Close Price]]/Table2[[#This Row],[Day Low]])-1</f>
        <v>2.5570472982589409E-2</v>
      </c>
      <c r="AD386" s="1">
        <f>(Table2[[#This Row],[Day High]]/Table2[[#This Row],[Close Price]])-1</f>
        <v>7.4937552039966437E-3</v>
      </c>
      <c r="AE386" s="1">
        <f>(Table2[[#This Row],[Close Price]]/Table2[[#This Row],[Current Week Low]])-1</f>
        <v>2.5570472982589409E-2</v>
      </c>
      <c r="AF386" s="1">
        <f>(Table2[[#This Row],[Current Week High]]/Table2[[#This Row],[Close Price]])-1</f>
        <v>7.4937552039966437E-3</v>
      </c>
      <c r="AG386" s="1">
        <f>(Table2[[#This Row],[Close Price]]/Table2[[#This Row],[Current Month Low]])-1</f>
        <v>6.3250049183553037E-2</v>
      </c>
      <c r="AH386" s="1">
        <f>(Table2[[#This Row],[Current Month High]]/Table2[[#This Row],[Close Price]])-1</f>
        <v>3.9874178924969916E-2</v>
      </c>
      <c r="AI386">
        <v>40.0592099176612</v>
      </c>
      <c r="AJ386">
        <v>21.592890488778899</v>
      </c>
      <c r="AK386" t="str">
        <f>IF(AND(Table2[[#This Row],[20D EMA]]&gt;Table2[[#This Row],[50D EMA]],Table2[[#This Row],[50D EMA]]&gt;Table2[[#This Row],[200D EMA]]),"Uptrend","Downtrend/NoTrend")</f>
        <v>Downtrend/NoTrend</v>
      </c>
      <c r="AL386">
        <v>0.02</v>
      </c>
      <c r="AM386" t="s">
        <v>3148</v>
      </c>
      <c r="AN386">
        <v>-0.18</v>
      </c>
      <c r="AO386" t="s">
        <v>3147</v>
      </c>
      <c r="AP386">
        <v>0.16539153796279299</v>
      </c>
      <c r="AQ386">
        <f>(Table2[[#This Row],[Sharpe Ratio]]-AVERAGE(Table2[Sharpe Ratio]))/_xlfn.STDEV.P(Table2[Sharpe Ratio])</f>
        <v>1.2770536927323755</v>
      </c>
      <c r="AR3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6">
        <f>_xlfn.RANK.AVG(Table2[[#This Row],[1Y Return vs Nifty Z-Score]],Table2[1Y Return vs Nifty Z-Score])</f>
        <v>405</v>
      </c>
      <c r="AT386">
        <f>_xlfn.RANK.AVG(Table2[[#This Row],[6M Return vs Nifty Z-Score]],Table2[6M Return vs Nifty Z-Score])</f>
        <v>684</v>
      </c>
      <c r="AU386">
        <f>_xlfn.RANK.AVG(Table2[[#This Row],[Sharpe Ratio Z-Score]],Table2[Sharpe Ratio Z-Score])</f>
        <v>64</v>
      </c>
      <c r="AV386">
        <f>(Table2[[#This Row],[Rank 1Y]]+Table2[[#This Row],[Rank 6M]]+Table2[[#This Row],[Rank Sharpe]])/3</f>
        <v>384.33333333333331</v>
      </c>
    </row>
    <row r="387" spans="1:48" x14ac:dyDescent="0.3">
      <c r="A387" t="s">
        <v>675</v>
      </c>
      <c r="B387" t="s">
        <v>676</v>
      </c>
      <c r="C387" t="s">
        <v>3106</v>
      </c>
      <c r="D387" t="s">
        <v>253</v>
      </c>
      <c r="E387">
        <v>25613.935691024999</v>
      </c>
      <c r="F387">
        <v>1261.1500000000001</v>
      </c>
      <c r="G387">
        <v>-14.2744807234094</v>
      </c>
      <c r="H387">
        <f>(Table2[[#This Row],[1Y Return vs Nifty]]-AVERAGE(Table2[1Y Return vs Nifty]))/_xlfn.STDEV.P(Table2[1Y Return vs Nifty])</f>
        <v>-0.60294389964855999</v>
      </c>
      <c r="I387">
        <v>5.7790342280906604</v>
      </c>
      <c r="J387">
        <f>(Table2[[#This Row],[1M Return vs Nifty]]-AVERAGE(Table2[1M Return vs Nifty]))/_xlfn.STDEV.P(Table2[1M Return vs Nifty])</f>
        <v>0.8379481480957458</v>
      </c>
      <c r="K387">
        <v>-5.45634163169606</v>
      </c>
      <c r="L387">
        <f>(Table2[[#This Row],[6M Return vs Nifty]]-AVERAGE(Table2[6M Return vs Nifty]))/_xlfn.STDEV.P(Table2[6M Return vs Nifty])</f>
        <v>-0.27276298219276762</v>
      </c>
      <c r="M387">
        <v>0.94572643374103404</v>
      </c>
      <c r="N387">
        <f>(Table2[[#This Row],[1W Return vs Nifty]]-AVERAGE(Table2[1W Return vs Nifty]))/_xlfn.STDEV.P(Table2[1W Return vs Nifty])</f>
        <v>0.51346579605491438</v>
      </c>
      <c r="O387">
        <v>1258.47</v>
      </c>
      <c r="P387">
        <v>1255.21376536816</v>
      </c>
      <c r="Q387">
        <v>1228.05391381962</v>
      </c>
      <c r="R387">
        <v>49.979432680730298</v>
      </c>
      <c r="S387" s="1">
        <f>(Table2[[#This Row],[Close Price]]-Table2[[#This Row],[20D EMA]])/Table2[[#This Row],[20D EMA]]</f>
        <v>2.1295700334533711E-3</v>
      </c>
      <c r="T387" s="1">
        <f>(Table2[[#This Row],[Close Price]]-Table2[[#This Row],[50D EMA]])/Table2[[#This Row],[50D EMA]]</f>
        <v>4.7292618959599714E-3</v>
      </c>
      <c r="U387" s="1">
        <f>(Table2[[#This Row],[Close Price]]-Table2[[#This Row],[200D EMA]])/Table2[[#This Row],[200D EMA]]</f>
        <v>2.6950027037038818E-2</v>
      </c>
      <c r="V387">
        <v>0.98770685099298705</v>
      </c>
      <c r="W387">
        <v>1255</v>
      </c>
      <c r="X387">
        <v>1298</v>
      </c>
      <c r="Y387">
        <v>1255</v>
      </c>
      <c r="Z387">
        <v>1298</v>
      </c>
      <c r="AA387">
        <v>1185</v>
      </c>
      <c r="AB387">
        <v>1319.7</v>
      </c>
      <c r="AC387" s="1">
        <f>(Table2[[#This Row],[Close Price]]/Table2[[#This Row],[Day Low]])-1</f>
        <v>4.9003984063746842E-3</v>
      </c>
      <c r="AD387" s="1">
        <f>(Table2[[#This Row],[Day High]]/Table2[[#This Row],[Close Price]])-1</f>
        <v>2.9219363279546329E-2</v>
      </c>
      <c r="AE387" s="1">
        <f>(Table2[[#This Row],[Close Price]]/Table2[[#This Row],[Current Week Low]])-1</f>
        <v>4.9003984063746842E-3</v>
      </c>
      <c r="AF387" s="1">
        <f>(Table2[[#This Row],[Current Week High]]/Table2[[#This Row],[Close Price]])-1</f>
        <v>2.9219363279546329E-2</v>
      </c>
      <c r="AG387" s="1">
        <f>(Table2[[#This Row],[Close Price]]/Table2[[#This Row],[Current Month Low]])-1</f>
        <v>6.4261603375527443E-2</v>
      </c>
      <c r="AH387" s="1">
        <f>(Table2[[#This Row],[Current Month High]]/Table2[[#This Row],[Close Price]])-1</f>
        <v>4.6425881140229164E-2</v>
      </c>
      <c r="AI387">
        <v>14.5700352852555</v>
      </c>
      <c r="AJ387">
        <v>16.773148148148099</v>
      </c>
      <c r="AK387" t="str">
        <f>IF(AND(Table2[[#This Row],[20D EMA]]&gt;Table2[[#This Row],[50D EMA]],Table2[[#This Row],[50D EMA]]&gt;Table2[[#This Row],[200D EMA]]),"Uptrend","Downtrend/NoTrend")</f>
        <v>Uptrend</v>
      </c>
      <c r="AL387">
        <v>0.06</v>
      </c>
      <c r="AM387" t="s">
        <v>3148</v>
      </c>
      <c r="AN387">
        <v>3.16</v>
      </c>
      <c r="AO387" t="s">
        <v>3148</v>
      </c>
      <c r="AP387">
        <v>0.103085453465337</v>
      </c>
      <c r="AQ387">
        <f>(Table2[[#This Row],[Sharpe Ratio]]-AVERAGE(Table2[Sharpe Ratio]))/_xlfn.STDEV.P(Table2[Sharpe Ratio])</f>
        <v>0.54820640401953979</v>
      </c>
      <c r="AR3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1.0239134663288723</v>
      </c>
      <c r="AS387">
        <f>_xlfn.RANK.AVG(Table2[[#This Row],[1Y Return vs Nifty Z-Score]],Table2[1Y Return vs Nifty Z-Score])</f>
        <v>539</v>
      </c>
      <c r="AT387">
        <f>_xlfn.RANK.AVG(Table2[[#This Row],[6M Return vs Nifty Z-Score]],Table2[6M Return vs Nifty Z-Score])</f>
        <v>402</v>
      </c>
      <c r="AU387">
        <f>_xlfn.RANK.AVG(Table2[[#This Row],[Sharpe Ratio Z-Score]],Table2[Sharpe Ratio Z-Score])</f>
        <v>212</v>
      </c>
      <c r="AV387">
        <f>(Table2[[#This Row],[Rank 1Y]]+Table2[[#This Row],[Rank 6M]]+Table2[[#This Row],[Rank Sharpe]])/3</f>
        <v>384.33333333333331</v>
      </c>
    </row>
    <row r="388" spans="1:48" x14ac:dyDescent="0.3">
      <c r="A388" t="s">
        <v>915</v>
      </c>
      <c r="B388" t="s">
        <v>916</v>
      </c>
      <c r="C388" t="s">
        <v>3108</v>
      </c>
      <c r="D388" t="s">
        <v>211</v>
      </c>
      <c r="E388">
        <v>15822.72360879</v>
      </c>
      <c r="F388">
        <v>650.9</v>
      </c>
      <c r="G388">
        <v>-3.5675841966463202</v>
      </c>
      <c r="H388">
        <f>(Table2[[#This Row],[1Y Return vs Nifty]]-AVERAGE(Table2[1Y Return vs Nifty]))/_xlfn.STDEV.P(Table2[1Y Return vs Nifty])</f>
        <v>-0.38089939963437047</v>
      </c>
      <c r="I388">
        <v>-8.8083710785853406E-2</v>
      </c>
      <c r="J388">
        <f>(Table2[[#This Row],[1M Return vs Nifty]]-AVERAGE(Table2[1M Return vs Nifty]))/_xlfn.STDEV.P(Table2[1M Return vs Nifty])</f>
        <v>0.17352378090264703</v>
      </c>
      <c r="K388">
        <v>5.7767642417168599</v>
      </c>
      <c r="L388">
        <f>(Table2[[#This Row],[6M Return vs Nifty]]-AVERAGE(Table2[6M Return vs Nifty]))/_xlfn.STDEV.P(Table2[6M Return vs Nifty])</f>
        <v>0.12636878173848767</v>
      </c>
      <c r="M388">
        <v>-1.69111908374375</v>
      </c>
      <c r="N388">
        <f>(Table2[[#This Row],[1W Return vs Nifty]]-AVERAGE(Table2[1W Return vs Nifty]))/_xlfn.STDEV.P(Table2[1W Return vs Nifty])</f>
        <v>-0.11525005135417959</v>
      </c>
      <c r="O388">
        <v>695.97</v>
      </c>
      <c r="P388">
        <v>701.89334589857901</v>
      </c>
      <c r="Q388">
        <v>649.42280183685898</v>
      </c>
      <c r="R388">
        <v>27.977986526517899</v>
      </c>
      <c r="S388" s="1">
        <f>(Table2[[#This Row],[Close Price]]-Table2[[#This Row],[20D EMA]])/Table2[[#This Row],[20D EMA]]</f>
        <v>-6.4758538442749036E-2</v>
      </c>
      <c r="T388" s="1">
        <f>(Table2[[#This Row],[Close Price]]-Table2[[#This Row],[50D EMA]])/Table2[[#This Row],[50D EMA]]</f>
        <v>-7.2651131680549347E-2</v>
      </c>
      <c r="U388" s="1">
        <f>(Table2[[#This Row],[Close Price]]-Table2[[#This Row],[200D EMA]])/Table2[[#This Row],[200D EMA]]</f>
        <v>2.2746324258446395E-3</v>
      </c>
      <c r="V388">
        <v>0.30826361958822801</v>
      </c>
      <c r="W388">
        <v>642.45000000000005</v>
      </c>
      <c r="X388">
        <v>663.85</v>
      </c>
      <c r="Y388">
        <v>642.45000000000005</v>
      </c>
      <c r="Z388">
        <v>663.85</v>
      </c>
      <c r="AA388">
        <v>642.45000000000005</v>
      </c>
      <c r="AB388">
        <v>763.8</v>
      </c>
      <c r="AC388" s="1">
        <f>(Table2[[#This Row],[Close Price]]/Table2[[#This Row],[Day Low]])-1</f>
        <v>1.3152774534983092E-2</v>
      </c>
      <c r="AD388" s="1">
        <f>(Table2[[#This Row],[Day High]]/Table2[[#This Row],[Close Price]])-1</f>
        <v>1.9895529267168532E-2</v>
      </c>
      <c r="AE388" s="1">
        <f>(Table2[[#This Row],[Close Price]]/Table2[[#This Row],[Current Week Low]])-1</f>
        <v>1.3152774534983092E-2</v>
      </c>
      <c r="AF388" s="1">
        <f>(Table2[[#This Row],[Current Week High]]/Table2[[#This Row],[Close Price]])-1</f>
        <v>1.9895529267168532E-2</v>
      </c>
      <c r="AG388" s="1">
        <f>(Table2[[#This Row],[Close Price]]/Table2[[#This Row],[Current Month Low]])-1</f>
        <v>1.3152774534983092E-2</v>
      </c>
      <c r="AH388" s="1">
        <f>(Table2[[#This Row],[Current Month High]]/Table2[[#This Row],[Close Price]])-1</f>
        <v>0.17345214318635738</v>
      </c>
      <c r="AI388">
        <v>28.1225994776463</v>
      </c>
      <c r="AJ388">
        <v>29.7776891635928</v>
      </c>
      <c r="AK388" t="str">
        <f>IF(AND(Table2[[#This Row],[20D EMA]]&gt;Table2[[#This Row],[50D EMA]],Table2[[#This Row],[50D EMA]]&gt;Table2[[#This Row],[200D EMA]]),"Uptrend","Downtrend/NoTrend")</f>
        <v>Downtrend/NoTrend</v>
      </c>
      <c r="AL388">
        <v>0.13</v>
      </c>
      <c r="AM388" t="s">
        <v>3148</v>
      </c>
      <c r="AN388">
        <v>-7.52</v>
      </c>
      <c r="AO388" t="s">
        <v>3147</v>
      </c>
      <c r="AP388">
        <v>2.2410861959540999E-2</v>
      </c>
      <c r="AQ388">
        <f>(Table2[[#This Row],[Sharpe Ratio]]-AVERAGE(Table2[Sharpe Ratio]))/_xlfn.STDEV.P(Table2[Sharpe Ratio])</f>
        <v>-0.39551294155120936</v>
      </c>
      <c r="AR3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8">
        <f>_xlfn.RANK.AVG(Table2[[#This Row],[1Y Return vs Nifty Z-Score]],Table2[1Y Return vs Nifty Z-Score])</f>
        <v>442</v>
      </c>
      <c r="AT388">
        <f>_xlfn.RANK.AVG(Table2[[#This Row],[6M Return vs Nifty Z-Score]],Table2[6M Return vs Nifty Z-Score])</f>
        <v>270</v>
      </c>
      <c r="AU388">
        <f>_xlfn.RANK.AVG(Table2[[#This Row],[Sharpe Ratio Z-Score]],Table2[Sharpe Ratio Z-Score])</f>
        <v>443</v>
      </c>
      <c r="AV388">
        <f>(Table2[[#This Row],[Rank 1Y]]+Table2[[#This Row],[Rank 6M]]+Table2[[#This Row],[Rank Sharpe]])/3</f>
        <v>385</v>
      </c>
    </row>
    <row r="389" spans="1:48" x14ac:dyDescent="0.3">
      <c r="A389" t="s">
        <v>518</v>
      </c>
      <c r="B389" t="s">
        <v>519</v>
      </c>
      <c r="C389" t="s">
        <v>3106</v>
      </c>
      <c r="D389" t="s">
        <v>520</v>
      </c>
      <c r="E389">
        <v>38965.687725960001</v>
      </c>
      <c r="F389">
        <v>325.35000000000002</v>
      </c>
      <c r="G389">
        <v>24.030664832424002</v>
      </c>
      <c r="H389">
        <f>(Table2[[#This Row],[1Y Return vs Nifty]]-AVERAGE(Table2[1Y Return vs Nifty]))/_xlfn.STDEV.P(Table2[1Y Return vs Nifty])</f>
        <v>0.19144566708120811</v>
      </c>
      <c r="I389">
        <v>5.1154489412970099</v>
      </c>
      <c r="J389">
        <f>(Table2[[#This Row],[1M Return vs Nifty]]-AVERAGE(Table2[1M Return vs Nifty]))/_xlfn.STDEV.P(Table2[1M Return vs Nifty])</f>
        <v>0.76280013865570551</v>
      </c>
      <c r="K389">
        <v>6.0311946440967201</v>
      </c>
      <c r="L389">
        <f>(Table2[[#This Row],[6M Return vs Nifty]]-AVERAGE(Table2[6M Return vs Nifty]))/_xlfn.STDEV.P(Table2[6M Return vs Nifty])</f>
        <v>0.1354091358884445</v>
      </c>
      <c r="M389">
        <v>5.1634779940595203</v>
      </c>
      <c r="N389">
        <f>(Table2[[#This Row],[1W Return vs Nifty]]-AVERAGE(Table2[1W Return vs Nifty]))/_xlfn.STDEV.P(Table2[1W Return vs Nifty])</f>
        <v>1.5191247278440299</v>
      </c>
      <c r="O389">
        <v>331.41</v>
      </c>
      <c r="P389">
        <v>339.43434051768003</v>
      </c>
      <c r="Q389">
        <v>323.43904386851199</v>
      </c>
      <c r="R389">
        <v>45.451175936270303</v>
      </c>
      <c r="S389" s="1">
        <f>(Table2[[#This Row],[Close Price]]-Table2[[#This Row],[20D EMA]])/Table2[[#This Row],[20D EMA]]</f>
        <v>-1.8285507377568577E-2</v>
      </c>
      <c r="T389" s="1">
        <f>(Table2[[#This Row],[Close Price]]-Table2[[#This Row],[50D EMA]])/Table2[[#This Row],[50D EMA]]</f>
        <v>-4.1493563957611404E-2</v>
      </c>
      <c r="U389" s="1">
        <f>(Table2[[#This Row],[Close Price]]-Table2[[#This Row],[200D EMA]])/Table2[[#This Row],[200D EMA]]</f>
        <v>5.9082419630973751E-3</v>
      </c>
      <c r="V389">
        <v>1.1350986511031</v>
      </c>
      <c r="W389">
        <v>324.7</v>
      </c>
      <c r="X389">
        <v>337.65</v>
      </c>
      <c r="Y389">
        <v>324.7</v>
      </c>
      <c r="Z389">
        <v>337.65</v>
      </c>
      <c r="AA389">
        <v>306.10000000000002</v>
      </c>
      <c r="AB389">
        <v>353.55</v>
      </c>
      <c r="AC389" s="1">
        <f>(Table2[[#This Row],[Close Price]]/Table2[[#This Row],[Day Low]])-1</f>
        <v>2.0018478595626998E-3</v>
      </c>
      <c r="AD389" s="1">
        <f>(Table2[[#This Row],[Day High]]/Table2[[#This Row],[Close Price]])-1</f>
        <v>3.7805440295066717E-2</v>
      </c>
      <c r="AE389" s="1">
        <f>(Table2[[#This Row],[Close Price]]/Table2[[#This Row],[Current Week Low]])-1</f>
        <v>2.0018478595626998E-3</v>
      </c>
      <c r="AF389" s="1">
        <f>(Table2[[#This Row],[Current Week High]]/Table2[[#This Row],[Close Price]])-1</f>
        <v>3.7805440295066717E-2</v>
      </c>
      <c r="AG389" s="1">
        <f>(Table2[[#This Row],[Close Price]]/Table2[[#This Row],[Current Month Low]])-1</f>
        <v>6.2887945115975175E-2</v>
      </c>
      <c r="AH389" s="1">
        <f>(Table2[[#This Row],[Current Month High]]/Table2[[#This Row],[Close Price]])-1</f>
        <v>8.6675887505762939E-2</v>
      </c>
      <c r="AI389">
        <v>21.653603811280099</v>
      </c>
      <c r="AJ389">
        <v>40.691891891891899</v>
      </c>
      <c r="AK389" t="str">
        <f>IF(AND(Table2[[#This Row],[20D EMA]]&gt;Table2[[#This Row],[50D EMA]],Table2[[#This Row],[50D EMA]]&gt;Table2[[#This Row],[200D EMA]]),"Uptrend","Downtrend/NoTrend")</f>
        <v>Downtrend/NoTrend</v>
      </c>
      <c r="AL389">
        <v>-0.03</v>
      </c>
      <c r="AM389" t="s">
        <v>3147</v>
      </c>
      <c r="AN389">
        <v>1.45</v>
      </c>
      <c r="AO389" t="s">
        <v>3148</v>
      </c>
      <c r="AP389">
        <v>-4.4165659377005999E-2</v>
      </c>
      <c r="AQ389">
        <f>(Table2[[#This Row],[Sharpe Ratio]]-AVERAGE(Table2[Sharpe Ratio]))/_xlfn.STDEV.P(Table2[Sharpe Ratio])</f>
        <v>-1.1743151638294493</v>
      </c>
      <c r="AR3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9">
        <f>_xlfn.RANK.AVG(Table2[[#This Row],[1Y Return vs Nifty Z-Score]],Table2[1Y Return vs Nifty Z-Score])</f>
        <v>249</v>
      </c>
      <c r="AT389">
        <f>_xlfn.RANK.AVG(Table2[[#This Row],[6M Return vs Nifty Z-Score]],Table2[6M Return vs Nifty Z-Score])</f>
        <v>264</v>
      </c>
      <c r="AU389">
        <f>_xlfn.RANK.AVG(Table2[[#This Row],[Sharpe Ratio Z-Score]],Table2[Sharpe Ratio Z-Score])</f>
        <v>646</v>
      </c>
      <c r="AV389">
        <f>(Table2[[#This Row],[Rank 1Y]]+Table2[[#This Row],[Rank 6M]]+Table2[[#This Row],[Rank Sharpe]])/3</f>
        <v>386.33333333333331</v>
      </c>
    </row>
    <row r="390" spans="1:48" x14ac:dyDescent="0.3">
      <c r="A390" t="s">
        <v>593</v>
      </c>
      <c r="B390" t="s">
        <v>594</v>
      </c>
      <c r="C390" t="s">
        <v>3114</v>
      </c>
      <c r="D390" t="s">
        <v>120</v>
      </c>
      <c r="E390">
        <v>31099.739522075</v>
      </c>
      <c r="F390">
        <v>291.55</v>
      </c>
      <c r="G390">
        <v>15.791898557416101</v>
      </c>
      <c r="H390">
        <f>(Table2[[#This Row],[1Y Return vs Nifty]]-AVERAGE(Table2[1Y Return vs Nifty]))/_xlfn.STDEV.P(Table2[1Y Return vs Nifty])</f>
        <v>2.0586377118409334E-2</v>
      </c>
      <c r="I390">
        <v>-6.6286834232520899</v>
      </c>
      <c r="J390">
        <f>(Table2[[#This Row],[1M Return vs Nifty]]-AVERAGE(Table2[1M Return vs Nifty]))/_xlfn.STDEV.P(Table2[1M Return vs Nifty])</f>
        <v>-0.56716932775691764</v>
      </c>
      <c r="K390">
        <v>5.1055069169218097</v>
      </c>
      <c r="L390">
        <f>(Table2[[#This Row],[6M Return vs Nifty]]-AVERAGE(Table2[6M Return vs Nifty]))/_xlfn.STDEV.P(Table2[6M Return vs Nifty])</f>
        <v>0.10251784299399043</v>
      </c>
      <c r="M390">
        <v>0.71222359151455805</v>
      </c>
      <c r="N390">
        <f>(Table2[[#This Row],[1W Return vs Nifty]]-AVERAGE(Table2[1W Return vs Nifty]))/_xlfn.STDEV.P(Table2[1W Return vs Nifty])</f>
        <v>0.45779058249030408</v>
      </c>
      <c r="O390">
        <v>303.83</v>
      </c>
      <c r="P390">
        <v>314.31582869180397</v>
      </c>
      <c r="Q390">
        <v>294.81613293331998</v>
      </c>
      <c r="R390">
        <v>32.603150759534799</v>
      </c>
      <c r="S390" s="1">
        <f>(Table2[[#This Row],[Close Price]]-Table2[[#This Row],[20D EMA]])/Table2[[#This Row],[20D EMA]]</f>
        <v>-4.0417338643320193E-2</v>
      </c>
      <c r="T390" s="1">
        <f>(Table2[[#This Row],[Close Price]]-Table2[[#This Row],[50D EMA]])/Table2[[#This Row],[50D EMA]]</f>
        <v>-7.2429787537447041E-2</v>
      </c>
      <c r="U390" s="1">
        <f>(Table2[[#This Row],[Close Price]]-Table2[[#This Row],[200D EMA]])/Table2[[#This Row],[200D EMA]]</f>
        <v>-1.107854207577807E-2</v>
      </c>
      <c r="V390">
        <v>0.98753201796026502</v>
      </c>
      <c r="W390">
        <v>284.7</v>
      </c>
      <c r="X390">
        <v>294</v>
      </c>
      <c r="Y390">
        <v>284.7</v>
      </c>
      <c r="Z390">
        <v>294</v>
      </c>
      <c r="AA390">
        <v>284.7</v>
      </c>
      <c r="AB390">
        <v>317.89999999999998</v>
      </c>
      <c r="AC390" s="1">
        <f>(Table2[[#This Row],[Close Price]]/Table2[[#This Row],[Day Low]])-1</f>
        <v>2.4060414471373415E-2</v>
      </c>
      <c r="AD390" s="1">
        <f>(Table2[[#This Row],[Day High]]/Table2[[#This Row],[Close Price]])-1</f>
        <v>8.4033613445377853E-3</v>
      </c>
      <c r="AE390" s="1">
        <f>(Table2[[#This Row],[Close Price]]/Table2[[#This Row],[Current Week Low]])-1</f>
        <v>2.4060414471373415E-2</v>
      </c>
      <c r="AF390" s="1">
        <f>(Table2[[#This Row],[Current Week High]]/Table2[[#This Row],[Close Price]])-1</f>
        <v>8.4033613445377853E-3</v>
      </c>
      <c r="AG390" s="1">
        <f>(Table2[[#This Row],[Close Price]]/Table2[[#This Row],[Current Month Low]])-1</f>
        <v>2.4060414471373415E-2</v>
      </c>
      <c r="AH390" s="1">
        <f>(Table2[[#This Row],[Current Month High]]/Table2[[#This Row],[Close Price]])-1</f>
        <v>9.0379008746355627E-2</v>
      </c>
      <c r="AI390">
        <v>24.9871377122277</v>
      </c>
      <c r="AJ390">
        <v>46.691823899371002</v>
      </c>
      <c r="AK390" t="str">
        <f>IF(AND(Table2[[#This Row],[20D EMA]]&gt;Table2[[#This Row],[50D EMA]],Table2[[#This Row],[50D EMA]]&gt;Table2[[#This Row],[200D EMA]]),"Uptrend","Downtrend/NoTrend")</f>
        <v>Downtrend/NoTrend</v>
      </c>
      <c r="AL390">
        <v>0.01</v>
      </c>
      <c r="AM390" t="s">
        <v>3148</v>
      </c>
      <c r="AN390">
        <v>-4.92</v>
      </c>
      <c r="AO390" t="s">
        <v>3147</v>
      </c>
      <c r="AP390">
        <v>-1.0563188786265E-2</v>
      </c>
      <c r="AQ390">
        <f>(Table2[[#This Row],[Sharpe Ratio]]-AVERAGE(Table2[Sharpe Ratio]))/_xlfn.STDEV.P(Table2[Sharpe Ratio])</f>
        <v>-0.78123847185541984</v>
      </c>
      <c r="AR3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0">
        <f>_xlfn.RANK.AVG(Table2[[#This Row],[1Y Return vs Nifty Z-Score]],Table2[1Y Return vs Nifty Z-Score])</f>
        <v>299</v>
      </c>
      <c r="AT390">
        <f>_xlfn.RANK.AVG(Table2[[#This Row],[6M Return vs Nifty Z-Score]],Table2[6M Return vs Nifty Z-Score])</f>
        <v>274</v>
      </c>
      <c r="AU390">
        <f>_xlfn.RANK.AVG(Table2[[#This Row],[Sharpe Ratio Z-Score]],Table2[Sharpe Ratio Z-Score])</f>
        <v>588</v>
      </c>
      <c r="AV390">
        <f>(Table2[[#This Row],[Rank 1Y]]+Table2[[#This Row],[Rank 6M]]+Table2[[#This Row],[Rank Sharpe]])/3</f>
        <v>387</v>
      </c>
    </row>
    <row r="391" spans="1:48" x14ac:dyDescent="0.3">
      <c r="A391" t="s">
        <v>1353</v>
      </c>
      <c r="B391" t="s">
        <v>1354</v>
      </c>
      <c r="C391" t="s">
        <v>3102</v>
      </c>
      <c r="D391" t="s">
        <v>506</v>
      </c>
      <c r="E391">
        <v>8117.6642210509899</v>
      </c>
      <c r="F391">
        <v>245.77</v>
      </c>
      <c r="G391">
        <v>-12.0760740658892</v>
      </c>
      <c r="H391">
        <f>(Table2[[#This Row],[1Y Return vs Nifty]]-AVERAGE(Table2[1Y Return vs Nifty]))/_xlfn.STDEV.P(Table2[1Y Return vs Nifty])</f>
        <v>-0.55735234042532777</v>
      </c>
      <c r="I391">
        <v>-3.67084307417471</v>
      </c>
      <c r="J391">
        <f>(Table2[[#This Row],[1M Return vs Nifty]]-AVERAGE(Table2[1M Return vs Nifty]))/_xlfn.STDEV.P(Table2[1M Return vs Nifty])</f>
        <v>-0.23220738857860321</v>
      </c>
      <c r="K391">
        <v>8.3688681810060892</v>
      </c>
      <c r="L391">
        <f>(Table2[[#This Row],[6M Return vs Nifty]]-AVERAGE(Table2[6M Return vs Nifty]))/_xlfn.STDEV.P(Table2[6M Return vs Nifty])</f>
        <v>0.21847073726535471</v>
      </c>
      <c r="M391">
        <v>1.2982383293164099</v>
      </c>
      <c r="N391">
        <f>(Table2[[#This Row],[1W Return vs Nifty]]-AVERAGE(Table2[1W Return vs Nifty]))/_xlfn.STDEV.P(Table2[1W Return vs Nifty])</f>
        <v>0.59751691458986189</v>
      </c>
      <c r="O391">
        <v>252.38</v>
      </c>
      <c r="P391">
        <v>258.86688456833298</v>
      </c>
      <c r="Q391">
        <v>244.316343864522</v>
      </c>
      <c r="R391">
        <v>41.832468905298001</v>
      </c>
      <c r="S391" s="1">
        <f>(Table2[[#This Row],[Close Price]]-Table2[[#This Row],[20D EMA]])/Table2[[#This Row],[20D EMA]]</f>
        <v>-2.6190664870433415E-2</v>
      </c>
      <c r="T391" s="1">
        <f>(Table2[[#This Row],[Close Price]]-Table2[[#This Row],[50D EMA]])/Table2[[#This Row],[50D EMA]]</f>
        <v>-5.0593124687123854E-2</v>
      </c>
      <c r="U391" s="1">
        <f>(Table2[[#This Row],[Close Price]]-Table2[[#This Row],[200D EMA]])/Table2[[#This Row],[200D EMA]]</f>
        <v>5.9498931282472569E-3</v>
      </c>
      <c r="V391">
        <v>0.458627052964518</v>
      </c>
      <c r="W391">
        <v>241.07</v>
      </c>
      <c r="X391">
        <v>247.5</v>
      </c>
      <c r="Y391">
        <v>241.07</v>
      </c>
      <c r="Z391">
        <v>247.5</v>
      </c>
      <c r="AA391">
        <v>238.32</v>
      </c>
      <c r="AB391">
        <v>255</v>
      </c>
      <c r="AC391" s="1">
        <f>(Table2[[#This Row],[Close Price]]/Table2[[#This Row],[Day Low]])-1</f>
        <v>1.94964118305887E-2</v>
      </c>
      <c r="AD391" s="1">
        <f>(Table2[[#This Row],[Day High]]/Table2[[#This Row],[Close Price]])-1</f>
        <v>7.0391015990560746E-3</v>
      </c>
      <c r="AE391" s="1">
        <f>(Table2[[#This Row],[Close Price]]/Table2[[#This Row],[Current Week Low]])-1</f>
        <v>1.94964118305887E-2</v>
      </c>
      <c r="AF391" s="1">
        <f>(Table2[[#This Row],[Current Week High]]/Table2[[#This Row],[Close Price]])-1</f>
        <v>7.0391015990560746E-3</v>
      </c>
      <c r="AG391" s="1">
        <f>(Table2[[#This Row],[Close Price]]/Table2[[#This Row],[Current Month Low]])-1</f>
        <v>3.1260490097348104E-2</v>
      </c>
      <c r="AH391" s="1">
        <f>(Table2[[#This Row],[Current Month High]]/Table2[[#This Row],[Close Price]])-1</f>
        <v>3.755543801114869E-2</v>
      </c>
      <c r="AI391">
        <v>21.088822883183401</v>
      </c>
      <c r="AJ391">
        <v>21.9097222222222</v>
      </c>
      <c r="AK391" t="str">
        <f>IF(AND(Table2[[#This Row],[20D EMA]]&gt;Table2[[#This Row],[50D EMA]],Table2[[#This Row],[50D EMA]]&gt;Table2[[#This Row],[200D EMA]]),"Uptrend","Downtrend/NoTrend")</f>
        <v>Downtrend/NoTrend</v>
      </c>
      <c r="AL391">
        <v>-0.05</v>
      </c>
      <c r="AM391" t="s">
        <v>3147</v>
      </c>
      <c r="AN391">
        <v>-2.95</v>
      </c>
      <c r="AO391" t="s">
        <v>3147</v>
      </c>
      <c r="AP391">
        <v>3.4959389075440002E-2</v>
      </c>
      <c r="AQ391">
        <f>(Table2[[#This Row],[Sharpe Ratio]]-AVERAGE(Table2[Sharpe Ratio]))/_xlfn.STDEV.P(Table2[Sharpe Ratio])</f>
        <v>-0.24872214191211597</v>
      </c>
      <c r="AR3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1">
        <f>_xlfn.RANK.AVG(Table2[[#This Row],[1Y Return vs Nifty Z-Score]],Table2[1Y Return vs Nifty Z-Score])</f>
        <v>511</v>
      </c>
      <c r="AT391">
        <f>_xlfn.RANK.AVG(Table2[[#This Row],[6M Return vs Nifty Z-Score]],Table2[6M Return vs Nifty Z-Score])</f>
        <v>238</v>
      </c>
      <c r="AU391">
        <f>_xlfn.RANK.AVG(Table2[[#This Row],[Sharpe Ratio Z-Score]],Table2[Sharpe Ratio Z-Score])</f>
        <v>412</v>
      </c>
      <c r="AV391">
        <f>(Table2[[#This Row],[Rank 1Y]]+Table2[[#This Row],[Rank 6M]]+Table2[[#This Row],[Rank Sharpe]])/3</f>
        <v>387</v>
      </c>
    </row>
    <row r="392" spans="1:48" x14ac:dyDescent="0.3">
      <c r="A392" t="s">
        <v>254</v>
      </c>
      <c r="B392" t="s">
        <v>255</v>
      </c>
      <c r="C392" t="s">
        <v>3106</v>
      </c>
      <c r="D392" t="s">
        <v>253</v>
      </c>
      <c r="E392">
        <v>96938.177902829993</v>
      </c>
      <c r="F392">
        <v>6741.9</v>
      </c>
      <c r="G392">
        <v>6.4697600207949897</v>
      </c>
      <c r="H392">
        <f>(Table2[[#This Row],[1Y Return vs Nifty]]-AVERAGE(Table2[1Y Return vs Nifty]))/_xlfn.STDEV.P(Table2[1Y Return vs Nifty])</f>
        <v>-0.1727403805702471</v>
      </c>
      <c r="I392">
        <v>4.0932764171261597</v>
      </c>
      <c r="J392">
        <f>(Table2[[#This Row],[1M Return vs Nifty]]-AVERAGE(Table2[1M Return vs Nifty]))/_xlfn.STDEV.P(Table2[1M Return vs Nifty])</f>
        <v>0.64704375884370524</v>
      </c>
      <c r="K392">
        <v>10.998699519448699</v>
      </c>
      <c r="L392">
        <f>(Table2[[#This Row],[6M Return vs Nifty]]-AVERAGE(Table2[6M Return vs Nifty]))/_xlfn.STDEV.P(Table2[6M Return vs Nifty])</f>
        <v>0.31191321281778905</v>
      </c>
      <c r="M392">
        <v>-4.30644678551021</v>
      </c>
      <c r="N392">
        <f>(Table2[[#This Row],[1W Return vs Nifty]]-AVERAGE(Table2[1W Return vs Nifty]))/_xlfn.STDEV.P(Table2[1W Return vs Nifty])</f>
        <v>-0.73883530174724388</v>
      </c>
      <c r="O392">
        <v>7000.5</v>
      </c>
      <c r="P392">
        <v>6953.44579115346</v>
      </c>
      <c r="Q392">
        <v>6463.2114490675704</v>
      </c>
      <c r="R392">
        <v>31.068795332883202</v>
      </c>
      <c r="S392" s="1">
        <f>(Table2[[#This Row],[Close Price]]-Table2[[#This Row],[20D EMA]])/Table2[[#This Row],[20D EMA]]</f>
        <v>-3.6940218555817493E-2</v>
      </c>
      <c r="T392" s="1">
        <f>(Table2[[#This Row],[Close Price]]-Table2[[#This Row],[50D EMA]])/Table2[[#This Row],[50D EMA]]</f>
        <v>-3.0423159611397289E-2</v>
      </c>
      <c r="U392" s="1">
        <f>(Table2[[#This Row],[Close Price]]-Table2[[#This Row],[200D EMA]])/Table2[[#This Row],[200D EMA]]</f>
        <v>4.3119206779570068E-2</v>
      </c>
      <c r="V392">
        <v>1.6826420436006699</v>
      </c>
      <c r="W392">
        <v>6694.55</v>
      </c>
      <c r="X392">
        <v>6874.45</v>
      </c>
      <c r="Y392">
        <v>6694.55</v>
      </c>
      <c r="Z392">
        <v>6874.45</v>
      </c>
      <c r="AA392">
        <v>6694.55</v>
      </c>
      <c r="AB392">
        <v>7545</v>
      </c>
      <c r="AC392" s="1">
        <f>(Table2[[#This Row],[Close Price]]/Table2[[#This Row],[Day Low]])-1</f>
        <v>7.0729175224621965E-3</v>
      </c>
      <c r="AD392" s="1">
        <f>(Table2[[#This Row],[Day High]]/Table2[[#This Row],[Close Price]])-1</f>
        <v>1.9660629792788376E-2</v>
      </c>
      <c r="AE392" s="1">
        <f>(Table2[[#This Row],[Close Price]]/Table2[[#This Row],[Current Week Low]])-1</f>
        <v>7.0729175224621965E-3</v>
      </c>
      <c r="AF392" s="1">
        <f>(Table2[[#This Row],[Current Week High]]/Table2[[#This Row],[Close Price]])-1</f>
        <v>1.9660629792788376E-2</v>
      </c>
      <c r="AG392" s="1">
        <f>(Table2[[#This Row],[Close Price]]/Table2[[#This Row],[Current Month Low]])-1</f>
        <v>7.0729175224621965E-3</v>
      </c>
      <c r="AH392" s="1">
        <f>(Table2[[#This Row],[Current Month High]]/Table2[[#This Row],[Close Price]])-1</f>
        <v>0.11912072264495177</v>
      </c>
      <c r="AI392">
        <v>11.9120722644951</v>
      </c>
      <c r="AJ392">
        <v>27.570318930527801</v>
      </c>
      <c r="AK392" t="str">
        <f>IF(AND(Table2[[#This Row],[20D EMA]]&gt;Table2[[#This Row],[50D EMA]],Table2[[#This Row],[50D EMA]]&gt;Table2[[#This Row],[200D EMA]]),"Uptrend","Downtrend/NoTrend")</f>
        <v>Uptrend</v>
      </c>
      <c r="AL392">
        <v>0.04</v>
      </c>
      <c r="AM392" t="s">
        <v>3148</v>
      </c>
      <c r="AN392">
        <v>-3.45</v>
      </c>
      <c r="AO392" t="s">
        <v>3147</v>
      </c>
      <c r="AP392">
        <v>-1.2292456057697999E-2</v>
      </c>
      <c r="AQ392">
        <f>(Table2[[#This Row],[Sharpe Ratio]]-AVERAGE(Table2[Sharpe Ratio]))/_xlfn.STDEV.P(Table2[Sharpe Ratio])</f>
        <v>-0.80146718262114369</v>
      </c>
      <c r="AR3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-0.75408589327714037</v>
      </c>
      <c r="AS392">
        <f>_xlfn.RANK.AVG(Table2[[#This Row],[1Y Return vs Nifty Z-Score]],Table2[1Y Return vs Nifty Z-Score])</f>
        <v>364</v>
      </c>
      <c r="AT392">
        <f>_xlfn.RANK.AVG(Table2[[#This Row],[6M Return vs Nifty Z-Score]],Table2[6M Return vs Nifty Z-Score])</f>
        <v>211</v>
      </c>
      <c r="AU392">
        <f>_xlfn.RANK.AVG(Table2[[#This Row],[Sharpe Ratio Z-Score]],Table2[Sharpe Ratio Z-Score])</f>
        <v>592</v>
      </c>
      <c r="AV392">
        <f>(Table2[[#This Row],[Rank 1Y]]+Table2[[#This Row],[Rank 6M]]+Table2[[#This Row],[Rank Sharpe]])/3</f>
        <v>389</v>
      </c>
    </row>
    <row r="393" spans="1:48" x14ac:dyDescent="0.3">
      <c r="A393" t="s">
        <v>438</v>
      </c>
      <c r="B393" t="s">
        <v>439</v>
      </c>
      <c r="C393" t="s">
        <v>580</v>
      </c>
      <c r="D393" t="s">
        <v>440</v>
      </c>
      <c r="E393">
        <v>49186.409334570002</v>
      </c>
      <c r="F393">
        <v>44098.05</v>
      </c>
      <c r="G393">
        <v>-1.34790573371338</v>
      </c>
      <c r="H393">
        <f>(Table2[[#This Row],[1Y Return vs Nifty]]-AVERAGE(Table2[1Y Return vs Nifty]))/_xlfn.STDEV.P(Table2[1Y Return vs Nifty])</f>
        <v>-0.33486669601551766</v>
      </c>
      <c r="I393">
        <v>5.4406655205118399</v>
      </c>
      <c r="J393">
        <f>(Table2[[#This Row],[1M Return vs Nifty]]-AVERAGE(Table2[1M Return vs Nifty]))/_xlfn.STDEV.P(Table2[1M Return vs Nifty])</f>
        <v>0.79962943407752118</v>
      </c>
      <c r="K393">
        <v>22.630327934841901</v>
      </c>
      <c r="L393">
        <f>(Table2[[#This Row],[6M Return vs Nifty]]-AVERAGE(Table2[6M Return vs Nifty]))/_xlfn.STDEV.P(Table2[6M Return vs Nifty])</f>
        <v>0.72520517491146319</v>
      </c>
      <c r="M393">
        <v>-2.2405538219050798</v>
      </c>
      <c r="N393">
        <f>(Table2[[#This Row],[1W Return vs Nifty]]-AVERAGE(Table2[1W Return vs Nifty]))/_xlfn.STDEV.P(Table2[1W Return vs Nifty])</f>
        <v>-0.24625443697651156</v>
      </c>
      <c r="O393">
        <v>44773.27</v>
      </c>
      <c r="P393">
        <v>43701.681685671399</v>
      </c>
      <c r="Q393">
        <v>40651.965217964302</v>
      </c>
      <c r="R393">
        <v>41.3076317392118</v>
      </c>
      <c r="S393" s="1">
        <f>(Table2[[#This Row],[Close Price]]-Table2[[#This Row],[20D EMA]])/Table2[[#This Row],[20D EMA]]</f>
        <v>-1.5080873029823239E-2</v>
      </c>
      <c r="T393" s="1">
        <f>(Table2[[#This Row],[Close Price]]-Table2[[#This Row],[50D EMA]])/Table2[[#This Row],[50D EMA]]</f>
        <v>9.0698641113978445E-3</v>
      </c>
      <c r="U393" s="1">
        <f>(Table2[[#This Row],[Close Price]]-Table2[[#This Row],[200D EMA]])/Table2[[#This Row],[200D EMA]]</f>
        <v>8.4770435169831834E-2</v>
      </c>
      <c r="V393">
        <v>1.65200371034644</v>
      </c>
      <c r="W393">
        <v>43969.55</v>
      </c>
      <c r="X393">
        <v>45646.15</v>
      </c>
      <c r="Y393">
        <v>43969.55</v>
      </c>
      <c r="Z393">
        <v>45646.15</v>
      </c>
      <c r="AA393">
        <v>42621.05</v>
      </c>
      <c r="AB393">
        <v>48393.7</v>
      </c>
      <c r="AC393" s="1">
        <f>(Table2[[#This Row],[Close Price]]/Table2[[#This Row],[Day Low]])-1</f>
        <v>2.9224770324007832E-3</v>
      </c>
      <c r="AD393" s="1">
        <f>(Table2[[#This Row],[Day High]]/Table2[[#This Row],[Close Price]])-1</f>
        <v>3.5105860689985224E-2</v>
      </c>
      <c r="AE393" s="1">
        <f>(Table2[[#This Row],[Close Price]]/Table2[[#This Row],[Current Week Low]])-1</f>
        <v>2.9224770324007832E-3</v>
      </c>
      <c r="AF393" s="1">
        <f>(Table2[[#This Row],[Current Week High]]/Table2[[#This Row],[Close Price]])-1</f>
        <v>3.5105860689985224E-2</v>
      </c>
      <c r="AG393" s="1">
        <f>(Table2[[#This Row],[Close Price]]/Table2[[#This Row],[Current Month Low]])-1</f>
        <v>3.4654237753410477E-2</v>
      </c>
      <c r="AH393" s="1">
        <f>(Table2[[#This Row],[Current Month High]]/Table2[[#This Row],[Close Price]])-1</f>
        <v>9.7411336782465385E-2</v>
      </c>
      <c r="AI393">
        <v>9.7411336782465305</v>
      </c>
      <c r="AJ393">
        <v>33.347394394625901</v>
      </c>
      <c r="AK393" t="str">
        <f>IF(AND(Table2[[#This Row],[20D EMA]]&gt;Table2[[#This Row],[50D EMA]],Table2[[#This Row],[50D EMA]]&gt;Table2[[#This Row],[200D EMA]]),"Uptrend","Downtrend/NoTrend")</f>
        <v>Uptrend</v>
      </c>
      <c r="AL393">
        <v>0.14000000000000001</v>
      </c>
      <c r="AM393" t="s">
        <v>3148</v>
      </c>
      <c r="AN393">
        <v>1.95</v>
      </c>
      <c r="AO393" t="s">
        <v>3148</v>
      </c>
      <c r="AP393">
        <v>-2.2736338739050999E-2</v>
      </c>
      <c r="AQ393">
        <f>(Table2[[#This Row],[Sharpe Ratio]]-AVERAGE(Table2[Sharpe Ratio]))/_xlfn.STDEV.P(Table2[Sharpe Ratio])</f>
        <v>-0.92363816539650767</v>
      </c>
      <c r="AR3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2.0075310600447482E-2</v>
      </c>
      <c r="AS393">
        <f>_xlfn.RANK.AVG(Table2[[#This Row],[1Y Return vs Nifty Z-Score]],Table2[1Y Return vs Nifty Z-Score])</f>
        <v>428</v>
      </c>
      <c r="AT393">
        <f>_xlfn.RANK.AVG(Table2[[#This Row],[6M Return vs Nifty Z-Score]],Table2[6M Return vs Nifty Z-Score])</f>
        <v>134</v>
      </c>
      <c r="AU393">
        <f>_xlfn.RANK.AVG(Table2[[#This Row],[Sharpe Ratio Z-Score]],Table2[Sharpe Ratio Z-Score])</f>
        <v>606</v>
      </c>
      <c r="AV393">
        <f>(Table2[[#This Row],[Rank 1Y]]+Table2[[#This Row],[Rank 6M]]+Table2[[#This Row],[Rank Sharpe]])/3</f>
        <v>389.33333333333331</v>
      </c>
    </row>
    <row r="394" spans="1:48" x14ac:dyDescent="0.3">
      <c r="A394" t="s">
        <v>212</v>
      </c>
      <c r="B394" t="s">
        <v>213</v>
      </c>
      <c r="C394" t="s">
        <v>3102</v>
      </c>
      <c r="D394" t="s">
        <v>34</v>
      </c>
      <c r="E394">
        <v>115538.558673204</v>
      </c>
      <c r="F394">
        <v>100.53</v>
      </c>
      <c r="G394">
        <v>8.0375580152291004</v>
      </c>
      <c r="H394">
        <f>(Table2[[#This Row],[1Y Return vs Nifty]]-AVERAGE(Table2[1Y Return vs Nifty]))/_xlfn.STDEV.P(Table2[1Y Return vs Nifty])</f>
        <v>-0.14022667121224552</v>
      </c>
      <c r="I394">
        <v>2.2261236633446502</v>
      </c>
      <c r="J394">
        <f>(Table2[[#This Row],[1M Return vs Nifty]]-AVERAGE(Table2[1M Return vs Nifty]))/_xlfn.STDEV.P(Table2[1M Return vs Nifty])</f>
        <v>0.43559721902492526</v>
      </c>
      <c r="K394">
        <v>-25.332145997983702</v>
      </c>
      <c r="L394">
        <f>(Table2[[#This Row],[6M Return vs Nifty]]-AVERAGE(Table2[6M Return vs Nifty]))/_xlfn.STDEV.P(Table2[6M Return vs Nifty])</f>
        <v>-0.97898483620780974</v>
      </c>
      <c r="M394">
        <v>-1.1379002311883399</v>
      </c>
      <c r="N394">
        <f>(Table2[[#This Row],[1W Return vs Nifty]]-AVERAGE(Table2[1W Return vs Nifty]))/_xlfn.STDEV.P(Table2[1W Return vs Nifty])</f>
        <v>1.6656598990219405E-2</v>
      </c>
      <c r="O394">
        <v>102.45</v>
      </c>
      <c r="P394">
        <v>105.20144037639901</v>
      </c>
      <c r="Q394">
        <v>108.513350991059</v>
      </c>
      <c r="R394">
        <v>42.092920961211902</v>
      </c>
      <c r="S394" s="1">
        <f>(Table2[[#This Row],[Close Price]]-Table2[[#This Row],[20D EMA]])/Table2[[#This Row],[20D EMA]]</f>
        <v>-1.8740849194729153E-2</v>
      </c>
      <c r="T394" s="1">
        <f>(Table2[[#This Row],[Close Price]]-Table2[[#This Row],[50D EMA]])/Table2[[#This Row],[50D EMA]]</f>
        <v>-4.4404718791730538E-2</v>
      </c>
      <c r="U394" s="1">
        <f>(Table2[[#This Row],[Close Price]]-Table2[[#This Row],[200D EMA]])/Table2[[#This Row],[200D EMA]]</f>
        <v>-7.3570218946761579E-2</v>
      </c>
      <c r="V394">
        <v>1.3448580282998199</v>
      </c>
      <c r="W394">
        <v>97.93</v>
      </c>
      <c r="X394">
        <v>102.28</v>
      </c>
      <c r="Y394">
        <v>97.93</v>
      </c>
      <c r="Z394">
        <v>102.28</v>
      </c>
      <c r="AA394">
        <v>97.93</v>
      </c>
      <c r="AB394">
        <v>107.9</v>
      </c>
      <c r="AC394" s="1">
        <f>(Table2[[#This Row],[Close Price]]/Table2[[#This Row],[Day Low]])-1</f>
        <v>2.6549576227917759E-2</v>
      </c>
      <c r="AD394" s="1">
        <f>(Table2[[#This Row],[Day High]]/Table2[[#This Row],[Close Price]])-1</f>
        <v>1.7407738983387988E-2</v>
      </c>
      <c r="AE394" s="1">
        <f>(Table2[[#This Row],[Close Price]]/Table2[[#This Row],[Current Week Low]])-1</f>
        <v>2.6549576227917759E-2</v>
      </c>
      <c r="AF394" s="1">
        <f>(Table2[[#This Row],[Current Week High]]/Table2[[#This Row],[Close Price]])-1</f>
        <v>1.7407738983387988E-2</v>
      </c>
      <c r="AG394" s="1">
        <f>(Table2[[#This Row],[Close Price]]/Table2[[#This Row],[Current Month Low]])-1</f>
        <v>2.6549576227917759E-2</v>
      </c>
      <c r="AH394" s="1">
        <f>(Table2[[#This Row],[Current Month High]]/Table2[[#This Row],[Close Price]])-1</f>
        <v>7.3311449318611333E-2</v>
      </c>
      <c r="AI394">
        <v>42.146622898637197</v>
      </c>
      <c r="AJ394">
        <v>32.976190476190403</v>
      </c>
      <c r="AK394" t="str">
        <f>IF(AND(Table2[[#This Row],[20D EMA]]&gt;Table2[[#This Row],[50D EMA]],Table2[[#This Row],[50D EMA]]&gt;Table2[[#This Row],[200D EMA]]),"Uptrend","Downtrend/NoTrend")</f>
        <v>Downtrend/NoTrend</v>
      </c>
      <c r="AL394">
        <v>-0.12</v>
      </c>
      <c r="AM394" t="s">
        <v>3147</v>
      </c>
      <c r="AN394">
        <v>0.56999999999999995</v>
      </c>
      <c r="AO394" t="s">
        <v>3148</v>
      </c>
      <c r="AP394">
        <v>0.118496447094787</v>
      </c>
      <c r="AQ394">
        <f>(Table2[[#This Row],[Sharpe Ratio]]-AVERAGE(Table2[Sharpe Ratio]))/_xlfn.STDEV.P(Table2[Sharpe Ratio])</f>
        <v>0.72848191023681852</v>
      </c>
      <c r="AR3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4">
        <f>_xlfn.RANK.AVG(Table2[[#This Row],[1Y Return vs Nifty Z-Score]],Table2[1Y Return vs Nifty Z-Score])</f>
        <v>350</v>
      </c>
      <c r="AT394">
        <f>_xlfn.RANK.AVG(Table2[[#This Row],[6M Return vs Nifty Z-Score]],Table2[6M Return vs Nifty Z-Score])</f>
        <v>659</v>
      </c>
      <c r="AU394">
        <f>_xlfn.RANK.AVG(Table2[[#This Row],[Sharpe Ratio Z-Score]],Table2[Sharpe Ratio Z-Score])</f>
        <v>161</v>
      </c>
      <c r="AV394">
        <f>(Table2[[#This Row],[Rank 1Y]]+Table2[[#This Row],[Rank 6M]]+Table2[[#This Row],[Rank Sharpe]])/3</f>
        <v>390</v>
      </c>
    </row>
    <row r="395" spans="1:48" x14ac:dyDescent="0.3">
      <c r="A395" t="s">
        <v>230</v>
      </c>
      <c r="B395" t="s">
        <v>231</v>
      </c>
      <c r="C395" t="s">
        <v>3102</v>
      </c>
      <c r="D395" t="s">
        <v>54</v>
      </c>
      <c r="E395">
        <v>104481.60194160001</v>
      </c>
      <c r="F395">
        <v>1242.8</v>
      </c>
      <c r="G395">
        <v>-11.846576206959201</v>
      </c>
      <c r="H395">
        <f>(Table2[[#This Row],[1Y Return vs Nifty]]-AVERAGE(Table2[1Y Return vs Nifty]))/_xlfn.STDEV.P(Table2[1Y Return vs Nifty])</f>
        <v>-0.55259290922945681</v>
      </c>
      <c r="I395">
        <v>-11.311759274034999</v>
      </c>
      <c r="J395">
        <f>(Table2[[#This Row],[1M Return vs Nifty]]-AVERAGE(Table2[1M Return vs Nifty]))/_xlfn.STDEV.P(Table2[1M Return vs Nifty])</f>
        <v>-1.0975063247441545</v>
      </c>
      <c r="K395">
        <v>-10.1704789152207</v>
      </c>
      <c r="L395">
        <f>(Table2[[#This Row],[6M Return vs Nifty]]-AVERAGE(Table2[6M Return vs Nifty]))/_xlfn.STDEV.P(Table2[6M Return vs Nifty])</f>
        <v>-0.44026446847722089</v>
      </c>
      <c r="M395">
        <v>-1.6890002902842101</v>
      </c>
      <c r="N395">
        <f>(Table2[[#This Row],[1W Return vs Nifty]]-AVERAGE(Table2[1W Return vs Nifty]))/_xlfn.STDEV.P(Table2[1W Return vs Nifty])</f>
        <v>-0.11474485716795736</v>
      </c>
      <c r="O395">
        <v>1302.17</v>
      </c>
      <c r="P395">
        <v>1380.13118384627</v>
      </c>
      <c r="Q395">
        <v>1333.3667185940401</v>
      </c>
      <c r="R395">
        <v>39.1313479311561</v>
      </c>
      <c r="S395" s="1">
        <f>(Table2[[#This Row],[Close Price]]-Table2[[#This Row],[20D EMA]])/Table2[[#This Row],[20D EMA]]</f>
        <v>-4.5593125321578686E-2</v>
      </c>
      <c r="T395" s="1">
        <f>(Table2[[#This Row],[Close Price]]-Table2[[#This Row],[50D EMA]])/Table2[[#This Row],[50D EMA]]</f>
        <v>-9.9505891507750396E-2</v>
      </c>
      <c r="U395" s="1">
        <f>(Table2[[#This Row],[Close Price]]-Table2[[#This Row],[200D EMA]])/Table2[[#This Row],[200D EMA]]</f>
        <v>-6.7923338216764273E-2</v>
      </c>
      <c r="V395">
        <v>0.90621349942489005</v>
      </c>
      <c r="W395">
        <v>1207.3</v>
      </c>
      <c r="X395">
        <v>1253.8</v>
      </c>
      <c r="Y395">
        <v>1207.3</v>
      </c>
      <c r="Z395">
        <v>1253.8</v>
      </c>
      <c r="AA395">
        <v>1181.1500000000001</v>
      </c>
      <c r="AB395">
        <v>1320</v>
      </c>
      <c r="AC395" s="1">
        <f>(Table2[[#This Row],[Close Price]]/Table2[[#This Row],[Day Low]])-1</f>
        <v>2.9404456224633391E-2</v>
      </c>
      <c r="AD395" s="1">
        <f>(Table2[[#This Row],[Day High]]/Table2[[#This Row],[Close Price]])-1</f>
        <v>8.8509816543289599E-3</v>
      </c>
      <c r="AE395" s="1">
        <f>(Table2[[#This Row],[Close Price]]/Table2[[#This Row],[Current Week Low]])-1</f>
        <v>2.9404456224633391E-2</v>
      </c>
      <c r="AF395" s="1">
        <f>(Table2[[#This Row],[Current Week High]]/Table2[[#This Row],[Close Price]])-1</f>
        <v>8.8509816543289599E-3</v>
      </c>
      <c r="AG395" s="1">
        <f>(Table2[[#This Row],[Close Price]]/Table2[[#This Row],[Current Month Low]])-1</f>
        <v>5.2194894805909442E-2</v>
      </c>
      <c r="AH395" s="1">
        <f>(Table2[[#This Row],[Current Month High]]/Table2[[#This Row],[Close Price]])-1</f>
        <v>6.21177985194723E-2</v>
      </c>
      <c r="AI395">
        <v>32.925651754103598</v>
      </c>
      <c r="AJ395">
        <v>22.903481012658201</v>
      </c>
      <c r="AK395" t="str">
        <f>IF(AND(Table2[[#This Row],[20D EMA]]&gt;Table2[[#This Row],[50D EMA]],Table2[[#This Row],[50D EMA]]&gt;Table2[[#This Row],[200D EMA]]),"Uptrend","Downtrend/NoTrend")</f>
        <v>Downtrend/NoTrend</v>
      </c>
      <c r="AL395">
        <v>-0.13</v>
      </c>
      <c r="AM395" t="s">
        <v>3147</v>
      </c>
      <c r="AN395">
        <v>-2.4900000000000002</v>
      </c>
      <c r="AO395" t="s">
        <v>3147</v>
      </c>
      <c r="AP395">
        <v>0.107589245890355</v>
      </c>
      <c r="AQ395">
        <f>(Table2[[#This Row],[Sharpe Ratio]]-AVERAGE(Table2[Sharpe Ratio]))/_xlfn.STDEV.P(Table2[Sharpe Ratio])</f>
        <v>0.60089109644366101</v>
      </c>
      <c r="AR3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5">
        <f>_xlfn.RANK.AVG(Table2[[#This Row],[1Y Return vs Nifty Z-Score]],Table2[1Y Return vs Nifty Z-Score])</f>
        <v>509</v>
      </c>
      <c r="AT395">
        <f>_xlfn.RANK.AVG(Table2[[#This Row],[6M Return vs Nifty Z-Score]],Table2[6M Return vs Nifty Z-Score])</f>
        <v>463</v>
      </c>
      <c r="AU395">
        <f>_xlfn.RANK.AVG(Table2[[#This Row],[Sharpe Ratio Z-Score]],Table2[Sharpe Ratio Z-Score])</f>
        <v>199</v>
      </c>
      <c r="AV395">
        <f>(Table2[[#This Row],[Rank 1Y]]+Table2[[#This Row],[Rank 6M]]+Table2[[#This Row],[Rank Sharpe]])/3</f>
        <v>390.33333333333331</v>
      </c>
    </row>
    <row r="396" spans="1:48" x14ac:dyDescent="0.3">
      <c r="A396" t="s">
        <v>285</v>
      </c>
      <c r="B396" t="s">
        <v>286</v>
      </c>
      <c r="C396" t="s">
        <v>3102</v>
      </c>
      <c r="D396" t="s">
        <v>34</v>
      </c>
      <c r="E396">
        <v>89055.654070680001</v>
      </c>
      <c r="F396">
        <v>98.18</v>
      </c>
      <c r="G396">
        <v>3.2590570808455901</v>
      </c>
      <c r="H396">
        <f>(Table2[[#This Row],[1Y Return vs Nifty]]-AVERAGE(Table2[1Y Return vs Nifty]))/_xlfn.STDEV.P(Table2[1Y Return vs Nifty])</f>
        <v>-0.23932540146898582</v>
      </c>
      <c r="I396">
        <v>1.12806246282389</v>
      </c>
      <c r="J396">
        <f>(Table2[[#This Row],[1M Return vs Nifty]]-AVERAGE(Table2[1M Return vs Nifty]))/_xlfn.STDEV.P(Table2[1M Return vs Nifty])</f>
        <v>0.31124679247887116</v>
      </c>
      <c r="K396">
        <v>-19.085741432396599</v>
      </c>
      <c r="L396">
        <f>(Table2[[#This Row],[6M Return vs Nifty]]-AVERAGE(Table2[6M Return vs Nifty]))/_xlfn.STDEV.P(Table2[6M Return vs Nifty])</f>
        <v>-0.75703923179648547</v>
      </c>
      <c r="M396">
        <v>-2.5108862266864098</v>
      </c>
      <c r="N396">
        <f>(Table2[[#This Row],[1W Return vs Nifty]]-AVERAGE(Table2[1W Return vs Nifty]))/_xlfn.STDEV.P(Table2[1W Return vs Nifty])</f>
        <v>-0.31071110151268605</v>
      </c>
      <c r="O396">
        <v>101.79</v>
      </c>
      <c r="P396">
        <v>104.177647330973</v>
      </c>
      <c r="Q396">
        <v>104.86820484287399</v>
      </c>
      <c r="R396">
        <v>34.557490187428002</v>
      </c>
      <c r="S396" s="1">
        <f>(Table2[[#This Row],[Close Price]]-Table2[[#This Row],[20D EMA]])/Table2[[#This Row],[20D EMA]]</f>
        <v>-3.5465173396207868E-2</v>
      </c>
      <c r="T396" s="1">
        <f>(Table2[[#This Row],[Close Price]]-Table2[[#This Row],[50D EMA]])/Table2[[#This Row],[50D EMA]]</f>
        <v>-5.7571345529799062E-2</v>
      </c>
      <c r="U396" s="1">
        <f>(Table2[[#This Row],[Close Price]]-Table2[[#This Row],[200D EMA]])/Table2[[#This Row],[200D EMA]]</f>
        <v>-6.3777241661522197E-2</v>
      </c>
      <c r="V396">
        <v>0.88332828662807505</v>
      </c>
      <c r="W396">
        <v>95.72</v>
      </c>
      <c r="X396">
        <v>98.8</v>
      </c>
      <c r="Y396">
        <v>95.72</v>
      </c>
      <c r="Z396">
        <v>98.8</v>
      </c>
      <c r="AA396">
        <v>95.72</v>
      </c>
      <c r="AB396">
        <v>106.49</v>
      </c>
      <c r="AC396" s="1">
        <f>(Table2[[#This Row],[Close Price]]/Table2[[#This Row],[Day Low]])-1</f>
        <v>2.5699958211450102E-2</v>
      </c>
      <c r="AD396" s="1">
        <f>(Table2[[#This Row],[Day High]]/Table2[[#This Row],[Close Price]])-1</f>
        <v>6.3149317579953568E-3</v>
      </c>
      <c r="AE396" s="1">
        <f>(Table2[[#This Row],[Close Price]]/Table2[[#This Row],[Current Week Low]])-1</f>
        <v>2.5699958211450102E-2</v>
      </c>
      <c r="AF396" s="1">
        <f>(Table2[[#This Row],[Current Week High]]/Table2[[#This Row],[Close Price]])-1</f>
        <v>6.3149317579953568E-3</v>
      </c>
      <c r="AG396" s="1">
        <f>(Table2[[#This Row],[Close Price]]/Table2[[#This Row],[Current Month Low]])-1</f>
        <v>2.5699958211450102E-2</v>
      </c>
      <c r="AH396" s="1">
        <f>(Table2[[#This Row],[Current Month High]]/Table2[[#This Row],[Close Price]])-1</f>
        <v>8.4640456304746259E-2</v>
      </c>
      <c r="AI396">
        <v>31.289468323487402</v>
      </c>
      <c r="AJ396">
        <v>26.195372750642601</v>
      </c>
      <c r="AK396" t="str">
        <f>IF(AND(Table2[[#This Row],[20D EMA]]&gt;Table2[[#This Row],[50D EMA]],Table2[[#This Row],[50D EMA]]&gt;Table2[[#This Row],[200D EMA]]),"Uptrend","Downtrend/NoTrend")</f>
        <v>Downtrend/NoTrend</v>
      </c>
      <c r="AL396">
        <v>-0.1</v>
      </c>
      <c r="AM396" t="s">
        <v>3147</v>
      </c>
      <c r="AN396">
        <v>-5.01</v>
      </c>
      <c r="AO396" t="s">
        <v>3147</v>
      </c>
      <c r="AP396">
        <v>0.112672320827004</v>
      </c>
      <c r="AQ396">
        <f>(Table2[[#This Row],[Sharpe Ratio]]-AVERAGE(Table2[Sharpe Ratio]))/_xlfn.STDEV.P(Table2[Sharpe Ratio])</f>
        <v>0.66035214933733255</v>
      </c>
      <c r="AR3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6">
        <f>_xlfn.RANK.AVG(Table2[[#This Row],[1Y Return vs Nifty Z-Score]],Table2[1Y Return vs Nifty Z-Score])</f>
        <v>396</v>
      </c>
      <c r="AT396">
        <f>_xlfn.RANK.AVG(Table2[[#This Row],[6M Return vs Nifty Z-Score]],Table2[6M Return vs Nifty Z-Score])</f>
        <v>592</v>
      </c>
      <c r="AU396">
        <f>_xlfn.RANK.AVG(Table2[[#This Row],[Sharpe Ratio Z-Score]],Table2[Sharpe Ratio Z-Score])</f>
        <v>183</v>
      </c>
      <c r="AV396">
        <f>(Table2[[#This Row],[Rank 1Y]]+Table2[[#This Row],[Rank 6M]]+Table2[[#This Row],[Rank Sharpe]])/3</f>
        <v>390.33333333333331</v>
      </c>
    </row>
    <row r="397" spans="1:48" x14ac:dyDescent="0.3">
      <c r="A397" t="s">
        <v>1546</v>
      </c>
      <c r="B397" t="s">
        <v>1547</v>
      </c>
      <c r="C397" t="s">
        <v>580</v>
      </c>
      <c r="D397" t="s">
        <v>440</v>
      </c>
      <c r="E397">
        <v>6127.8916984449997</v>
      </c>
      <c r="F397">
        <v>857.45</v>
      </c>
      <c r="G397">
        <v>-25.3686008059152</v>
      </c>
      <c r="H397">
        <f>(Table2[[#This Row],[1Y Return vs Nifty]]-AVERAGE(Table2[1Y Return vs Nifty]))/_xlfn.STDEV.P(Table2[1Y Return vs Nifty])</f>
        <v>-0.83301881824517343</v>
      </c>
      <c r="I397">
        <v>-0.72062439653129695</v>
      </c>
      <c r="J397">
        <f>(Table2[[#This Row],[1M Return vs Nifty]]-AVERAGE(Table2[1M Return vs Nifty]))/_xlfn.STDEV.P(Table2[1M Return vs Nifty])</f>
        <v>0.10189143104557512</v>
      </c>
      <c r="K397">
        <v>-4.5443303040085699</v>
      </c>
      <c r="L397">
        <f>(Table2[[#This Row],[6M Return vs Nifty]]-AVERAGE(Table2[6M Return vs Nifty]))/_xlfn.STDEV.P(Table2[6M Return vs Nifty])</f>
        <v>-0.24035763552842629</v>
      </c>
      <c r="M397">
        <v>0.64163484549926997</v>
      </c>
      <c r="N397">
        <f>(Table2[[#This Row],[1W Return vs Nifty]]-AVERAGE(Table2[1W Return vs Nifty]))/_xlfn.STDEV.P(Table2[1W Return vs Nifty])</f>
        <v>0.44095976590500774</v>
      </c>
      <c r="O397">
        <v>871.77</v>
      </c>
      <c r="P397">
        <v>894.21141492602897</v>
      </c>
      <c r="Q397">
        <v>868.36222105624802</v>
      </c>
      <c r="R397">
        <v>46.021062048147101</v>
      </c>
      <c r="S397" s="1">
        <f>(Table2[[#This Row],[Close Price]]-Table2[[#This Row],[20D EMA]])/Table2[[#This Row],[20D EMA]]</f>
        <v>-1.6426350987072205E-2</v>
      </c>
      <c r="T397" s="1">
        <f>(Table2[[#This Row],[Close Price]]-Table2[[#This Row],[50D EMA]])/Table2[[#This Row],[50D EMA]]</f>
        <v>-4.111042904665884E-2</v>
      </c>
      <c r="U397" s="1">
        <f>(Table2[[#This Row],[Close Price]]-Table2[[#This Row],[200D EMA]])/Table2[[#This Row],[200D EMA]]</f>
        <v>-1.2566439202035639E-2</v>
      </c>
      <c r="V397">
        <v>0.84717917110251895</v>
      </c>
      <c r="W397">
        <v>840</v>
      </c>
      <c r="X397">
        <v>863</v>
      </c>
      <c r="Y397">
        <v>840</v>
      </c>
      <c r="Z397">
        <v>863</v>
      </c>
      <c r="AA397">
        <v>817.2</v>
      </c>
      <c r="AB397">
        <v>912.95</v>
      </c>
      <c r="AC397" s="1">
        <f>(Table2[[#This Row],[Close Price]]/Table2[[#This Row],[Day Low]])-1</f>
        <v>2.0773809523809472E-2</v>
      </c>
      <c r="AD397" s="1">
        <f>(Table2[[#This Row],[Day High]]/Table2[[#This Row],[Close Price]])-1</f>
        <v>6.4726806227768385E-3</v>
      </c>
      <c r="AE397" s="1">
        <f>(Table2[[#This Row],[Close Price]]/Table2[[#This Row],[Current Week Low]])-1</f>
        <v>2.0773809523809472E-2</v>
      </c>
      <c r="AF397" s="1">
        <f>(Table2[[#This Row],[Current Week High]]/Table2[[#This Row],[Close Price]])-1</f>
        <v>6.4726806227768385E-3</v>
      </c>
      <c r="AG397" s="1">
        <f>(Table2[[#This Row],[Close Price]]/Table2[[#This Row],[Current Month Low]])-1</f>
        <v>4.9253548702888006E-2</v>
      </c>
      <c r="AH397" s="1">
        <f>(Table2[[#This Row],[Current Month High]]/Table2[[#This Row],[Close Price]])-1</f>
        <v>6.4726806227768385E-2</v>
      </c>
      <c r="AI397">
        <v>31.552860225086</v>
      </c>
      <c r="AJ397">
        <v>24.865297801077599</v>
      </c>
      <c r="AK397" t="str">
        <f>IF(AND(Table2[[#This Row],[20D EMA]]&gt;Table2[[#This Row],[50D EMA]],Table2[[#This Row],[50D EMA]]&gt;Table2[[#This Row],[200D EMA]]),"Uptrend","Downtrend/NoTrend")</f>
        <v>Downtrend/NoTrend</v>
      </c>
      <c r="AL397">
        <v>0</v>
      </c>
      <c r="AM397" t="s">
        <v>3149</v>
      </c>
      <c r="AN397">
        <v>-0.49</v>
      </c>
      <c r="AO397" t="s">
        <v>3147</v>
      </c>
      <c r="AP397">
        <v>0.115922234186543</v>
      </c>
      <c r="AQ397">
        <f>(Table2[[#This Row],[Sharpe Ratio]]-AVERAGE(Table2[Sharpe Ratio]))/_xlfn.STDEV.P(Table2[Sharpe Ratio])</f>
        <v>0.69836915136461186</v>
      </c>
      <c r="AR3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7">
        <f>_xlfn.RANK.AVG(Table2[[#This Row],[1Y Return vs Nifty Z-Score]],Table2[1Y Return vs Nifty Z-Score])</f>
        <v>606</v>
      </c>
      <c r="AT397">
        <f>_xlfn.RANK.AVG(Table2[[#This Row],[6M Return vs Nifty Z-Score]],Table2[6M Return vs Nifty Z-Score])</f>
        <v>391</v>
      </c>
      <c r="AU397">
        <f>_xlfn.RANK.AVG(Table2[[#This Row],[Sharpe Ratio Z-Score]],Table2[Sharpe Ratio Z-Score])</f>
        <v>174</v>
      </c>
      <c r="AV397">
        <f>(Table2[[#This Row],[Rank 1Y]]+Table2[[#This Row],[Rank 6M]]+Table2[[#This Row],[Rank Sharpe]])/3</f>
        <v>390.33333333333331</v>
      </c>
    </row>
    <row r="398" spans="1:48" x14ac:dyDescent="0.3">
      <c r="A398" t="s">
        <v>1809</v>
      </c>
      <c r="B398" t="s">
        <v>1810</v>
      </c>
      <c r="C398" t="s">
        <v>3108</v>
      </c>
      <c r="D398" t="s">
        <v>211</v>
      </c>
      <c r="E398">
        <v>4117.8181417019996</v>
      </c>
      <c r="F398">
        <v>161.94</v>
      </c>
      <c r="G398">
        <v>1.27804966643504</v>
      </c>
      <c r="H398">
        <f>(Table2[[#This Row],[1Y Return vs Nifty]]-AVERAGE(Table2[1Y Return vs Nifty]))/_xlfn.STDEV.P(Table2[1Y Return vs Nifty])</f>
        <v>-0.28040843610537036</v>
      </c>
      <c r="I398">
        <v>-0.13444461993800999</v>
      </c>
      <c r="J398">
        <f>(Table2[[#This Row],[1M Return vs Nifty]]-AVERAGE(Table2[1M Return vs Nifty]))/_xlfn.STDEV.P(Table2[1M Return vs Nifty])</f>
        <v>0.16827361923096656</v>
      </c>
      <c r="K398">
        <v>-6.4406586792607303</v>
      </c>
      <c r="L398">
        <f>(Table2[[#This Row],[6M Return vs Nifty]]-AVERAGE(Table2[6M Return vs Nifty]))/_xlfn.STDEV.P(Table2[6M Return vs Nifty])</f>
        <v>-0.30773747668159479</v>
      </c>
      <c r="M398">
        <v>-1.9227714234405799</v>
      </c>
      <c r="N398">
        <f>(Table2[[#This Row],[1W Return vs Nifty]]-AVERAGE(Table2[1W Return vs Nifty]))/_xlfn.STDEV.P(Table2[1W Return vs Nifty])</f>
        <v>-0.17048404063835926</v>
      </c>
      <c r="O398">
        <v>168.86</v>
      </c>
      <c r="P398">
        <v>172.00575196897699</v>
      </c>
      <c r="Q398">
        <v>171.213715266668</v>
      </c>
      <c r="R398">
        <v>26.466774579236699</v>
      </c>
      <c r="S398" s="1">
        <f>(Table2[[#This Row],[Close Price]]-Table2[[#This Row],[20D EMA]])/Table2[[#This Row],[20D EMA]]</f>
        <v>-4.0980694066090347E-2</v>
      </c>
      <c r="T398" s="1">
        <f>(Table2[[#This Row],[Close Price]]-Table2[[#This Row],[50D EMA]])/Table2[[#This Row],[50D EMA]]</f>
        <v>-5.8519856770792515E-2</v>
      </c>
      <c r="U398" s="1">
        <f>(Table2[[#This Row],[Close Price]]-Table2[[#This Row],[200D EMA]])/Table2[[#This Row],[200D EMA]]</f>
        <v>-5.4164558325389127E-2</v>
      </c>
      <c r="V398">
        <v>0.52256471267947102</v>
      </c>
      <c r="W398">
        <v>157</v>
      </c>
      <c r="X398">
        <v>163.84</v>
      </c>
      <c r="Y398">
        <v>157</v>
      </c>
      <c r="Z398">
        <v>163.84</v>
      </c>
      <c r="AA398">
        <v>156.1</v>
      </c>
      <c r="AB398">
        <v>175.6</v>
      </c>
      <c r="AC398" s="1">
        <f>(Table2[[#This Row],[Close Price]]/Table2[[#This Row],[Day Low]])-1</f>
        <v>3.1464968152866257E-2</v>
      </c>
      <c r="AD398" s="1">
        <f>(Table2[[#This Row],[Day High]]/Table2[[#This Row],[Close Price]])-1</f>
        <v>1.1732740521180673E-2</v>
      </c>
      <c r="AE398" s="1">
        <f>(Table2[[#This Row],[Close Price]]/Table2[[#This Row],[Current Week Low]])-1</f>
        <v>3.1464968152866257E-2</v>
      </c>
      <c r="AF398" s="1">
        <f>(Table2[[#This Row],[Current Week High]]/Table2[[#This Row],[Close Price]])-1</f>
        <v>1.1732740521180673E-2</v>
      </c>
      <c r="AG398" s="1">
        <f>(Table2[[#This Row],[Close Price]]/Table2[[#This Row],[Current Month Low]])-1</f>
        <v>3.7411915438821275E-2</v>
      </c>
      <c r="AH398" s="1">
        <f>(Table2[[#This Row],[Current Month High]]/Table2[[#This Row],[Close Price]])-1</f>
        <v>8.4352229220699071E-2</v>
      </c>
      <c r="AI398">
        <v>39.372607138446298</v>
      </c>
      <c r="AJ398">
        <v>22.7748294162243</v>
      </c>
      <c r="AK398" t="str">
        <f>IF(AND(Table2[[#This Row],[20D EMA]]&gt;Table2[[#This Row],[50D EMA]],Table2[[#This Row],[50D EMA]]&gt;Table2[[#This Row],[200D EMA]]),"Uptrend","Downtrend/NoTrend")</f>
        <v>Downtrend/NoTrend</v>
      </c>
      <c r="AL398">
        <v>0.08</v>
      </c>
      <c r="AM398" t="s">
        <v>3148</v>
      </c>
      <c r="AN398">
        <v>-6.5</v>
      </c>
      <c r="AO398" t="s">
        <v>3147</v>
      </c>
      <c r="AP398">
        <v>5.6140660918167003E-2</v>
      </c>
      <c r="AQ398">
        <f>(Table2[[#This Row],[Sharpe Ratio]]-AVERAGE(Table2[Sharpe Ratio]))/_xlfn.STDEV.P(Table2[Sharpe Ratio])</f>
        <v>-9.4678131003152828E-4</v>
      </c>
      <c r="AR3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8">
        <f>_xlfn.RANK.AVG(Table2[[#This Row],[1Y Return vs Nifty Z-Score]],Table2[1Y Return vs Nifty Z-Score])</f>
        <v>410</v>
      </c>
      <c r="AT398">
        <f>_xlfn.RANK.AVG(Table2[[#This Row],[6M Return vs Nifty Z-Score]],Table2[6M Return vs Nifty Z-Score])</f>
        <v>419</v>
      </c>
      <c r="AU398">
        <f>_xlfn.RANK.AVG(Table2[[#This Row],[Sharpe Ratio Z-Score]],Table2[Sharpe Ratio Z-Score])</f>
        <v>352</v>
      </c>
      <c r="AV398">
        <f>(Table2[[#This Row],[Rank 1Y]]+Table2[[#This Row],[Rank 6M]]+Table2[[#This Row],[Rank Sharpe]])/3</f>
        <v>393.66666666666669</v>
      </c>
    </row>
    <row r="399" spans="1:48" x14ac:dyDescent="0.3">
      <c r="A399" t="s">
        <v>1926</v>
      </c>
      <c r="B399" t="s">
        <v>1927</v>
      </c>
      <c r="C399" t="s">
        <v>3106</v>
      </c>
      <c r="D399" t="s">
        <v>166</v>
      </c>
      <c r="E399">
        <v>3566.18827886999</v>
      </c>
      <c r="F399">
        <v>227.46</v>
      </c>
      <c r="G399">
        <v>4.5933359319723399</v>
      </c>
      <c r="H399">
        <f>(Table2[[#This Row],[1Y Return vs Nifty]]-AVERAGE(Table2[1Y Return vs Nifty]))/_xlfn.STDEV.P(Table2[1Y Return vs Nifty])</f>
        <v>-0.21165451853503869</v>
      </c>
      <c r="I399">
        <v>15.1346377297346</v>
      </c>
      <c r="J399">
        <f>(Table2[[#This Row],[1M Return vs Nifty]]-AVERAGE(Table2[1M Return vs Nifty]))/_xlfn.STDEV.P(Table2[1M Return vs Nifty])</f>
        <v>1.8974276065024782</v>
      </c>
      <c r="K399">
        <v>3.87290045790437</v>
      </c>
      <c r="L399">
        <f>(Table2[[#This Row],[6M Return vs Nifty]]-AVERAGE(Table2[6M Return vs Nifty]))/_xlfn.STDEV.P(Table2[6M Return vs Nifty])</f>
        <v>5.8721194429935293E-2</v>
      </c>
      <c r="M399">
        <v>15.955853001315999</v>
      </c>
      <c r="N399">
        <f>(Table2[[#This Row],[1W Return vs Nifty]]-AVERAGE(Table2[1W Return vs Nifty]))/_xlfn.STDEV.P(Table2[1W Return vs Nifty])</f>
        <v>4.0924029700659457</v>
      </c>
      <c r="O399">
        <v>192.54</v>
      </c>
      <c r="P399">
        <v>188.749103721658</v>
      </c>
      <c r="Q399">
        <v>186.48193223473399</v>
      </c>
      <c r="R399">
        <v>74.693455806655606</v>
      </c>
      <c r="S399" s="1">
        <f>(Table2[[#This Row],[Close Price]]-Table2[[#This Row],[20D EMA]])/Table2[[#This Row],[20D EMA]]</f>
        <v>0.18136491118728584</v>
      </c>
      <c r="T399" s="1">
        <f>(Table2[[#This Row],[Close Price]]-Table2[[#This Row],[50D EMA]])/Table2[[#This Row],[50D EMA]]</f>
        <v>0.20509181508712046</v>
      </c>
      <c r="U399" s="1">
        <f>(Table2[[#This Row],[Close Price]]-Table2[[#This Row],[200D EMA]])/Table2[[#This Row],[200D EMA]]</f>
        <v>0.21974283124482488</v>
      </c>
      <c r="V399">
        <v>2.13346240389264</v>
      </c>
      <c r="W399">
        <v>210.1</v>
      </c>
      <c r="X399">
        <v>234.2</v>
      </c>
      <c r="Y399">
        <v>210.1</v>
      </c>
      <c r="Z399">
        <v>234.2</v>
      </c>
      <c r="AA399">
        <v>177</v>
      </c>
      <c r="AB399">
        <v>234.2</v>
      </c>
      <c r="AC399" s="1">
        <f>(Table2[[#This Row],[Close Price]]/Table2[[#This Row],[Day Low]])-1</f>
        <v>8.2627320323655384E-2</v>
      </c>
      <c r="AD399" s="1">
        <f>(Table2[[#This Row],[Day High]]/Table2[[#This Row],[Close Price]])-1</f>
        <v>2.9631583575133957E-2</v>
      </c>
      <c r="AE399" s="1">
        <f>(Table2[[#This Row],[Close Price]]/Table2[[#This Row],[Current Week Low]])-1</f>
        <v>8.2627320323655384E-2</v>
      </c>
      <c r="AF399" s="1">
        <f>(Table2[[#This Row],[Current Week High]]/Table2[[#This Row],[Close Price]])-1</f>
        <v>2.9631583575133957E-2</v>
      </c>
      <c r="AG399" s="1">
        <f>(Table2[[#This Row],[Close Price]]/Table2[[#This Row],[Current Month Low]])-1</f>
        <v>0.28508474576271192</v>
      </c>
      <c r="AH399" s="1">
        <f>(Table2[[#This Row],[Current Month High]]/Table2[[#This Row],[Close Price]])-1</f>
        <v>2.9631583575133957E-2</v>
      </c>
      <c r="AI399">
        <v>24.4174799964828</v>
      </c>
      <c r="AJ399">
        <v>71.0225563909774</v>
      </c>
      <c r="AK399" t="str">
        <f>IF(AND(Table2[[#This Row],[20D EMA]]&gt;Table2[[#This Row],[50D EMA]],Table2[[#This Row],[50D EMA]]&gt;Table2[[#This Row],[200D EMA]]),"Uptrend","Downtrend/NoTrend")</f>
        <v>Uptrend</v>
      </c>
      <c r="AL399">
        <v>0.21</v>
      </c>
      <c r="AM399" t="s">
        <v>3148</v>
      </c>
      <c r="AN399">
        <v>20.05</v>
      </c>
      <c r="AO399" t="s">
        <v>3148</v>
      </c>
      <c r="AP399">
        <v>2.3854953217219998E-3</v>
      </c>
      <c r="AQ399">
        <f>(Table2[[#This Row],[Sharpe Ratio]]-AVERAGE(Table2[Sharpe Ratio]))/_xlfn.STDEV.P(Table2[Sharpe Ratio])</f>
        <v>-0.62976669537280916</v>
      </c>
      <c r="AR3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5.2071305570905118</v>
      </c>
      <c r="AS399">
        <f>_xlfn.RANK.AVG(Table2[[#This Row],[1Y Return vs Nifty Z-Score]],Table2[1Y Return vs Nifty Z-Score])</f>
        <v>386</v>
      </c>
      <c r="AT399">
        <f>_xlfn.RANK.AVG(Table2[[#This Row],[6M Return vs Nifty Z-Score]],Table2[6M Return vs Nifty Z-Score])</f>
        <v>291</v>
      </c>
      <c r="AU399">
        <f>_xlfn.RANK.AVG(Table2[[#This Row],[Sharpe Ratio Z-Score]],Table2[Sharpe Ratio Z-Score])</f>
        <v>504</v>
      </c>
      <c r="AV399">
        <f>(Table2[[#This Row],[Rank 1Y]]+Table2[[#This Row],[Rank 6M]]+Table2[[#This Row],[Rank Sharpe]])/3</f>
        <v>393.66666666666669</v>
      </c>
    </row>
    <row r="400" spans="1:48" x14ac:dyDescent="0.3">
      <c r="A400" t="s">
        <v>1178</v>
      </c>
      <c r="B400" t="s">
        <v>1179</v>
      </c>
      <c r="C400" t="s">
        <v>3114</v>
      </c>
      <c r="D400" t="s">
        <v>513</v>
      </c>
      <c r="E400">
        <v>9786.3186901999998</v>
      </c>
      <c r="F400">
        <v>305.5</v>
      </c>
      <c r="G400">
        <v>-9.4549372907398492</v>
      </c>
      <c r="H400">
        <f>(Table2[[#This Row],[1Y Return vs Nifty]]-AVERAGE(Table2[1Y Return vs Nifty]))/_xlfn.STDEV.P(Table2[1Y Return vs Nifty])</f>
        <v>-0.50299401135657784</v>
      </c>
      <c r="I400">
        <v>-6.5748298610173901</v>
      </c>
      <c r="J400">
        <f>(Table2[[#This Row],[1M Return vs Nifty]]-AVERAGE(Table2[1M Return vs Nifty]))/_xlfn.STDEV.P(Table2[1M Return vs Nifty])</f>
        <v>-0.56107065727139882</v>
      </c>
      <c r="K400">
        <v>6.7146544144928697</v>
      </c>
      <c r="L400">
        <f>(Table2[[#This Row],[6M Return vs Nifty]]-AVERAGE(Table2[6M Return vs Nifty]))/_xlfn.STDEV.P(Table2[6M Return vs Nifty])</f>
        <v>0.15969364872117051</v>
      </c>
      <c r="M400">
        <v>-0.59557941456154495</v>
      </c>
      <c r="N400">
        <f>(Table2[[#This Row],[1W Return vs Nifty]]-AVERAGE(Table2[1W Return vs Nifty]))/_xlfn.STDEV.P(Table2[1W Return vs Nifty])</f>
        <v>0.14596477784718379</v>
      </c>
      <c r="O400">
        <v>322.29000000000002</v>
      </c>
      <c r="P400">
        <v>330.12547001587598</v>
      </c>
      <c r="Q400">
        <v>314.271559061392</v>
      </c>
      <c r="R400">
        <v>28.064661832863301</v>
      </c>
      <c r="S400" s="1">
        <f>(Table2[[#This Row],[Close Price]]-Table2[[#This Row],[20D EMA]])/Table2[[#This Row],[20D EMA]]</f>
        <v>-5.2095938440534985E-2</v>
      </c>
      <c r="T400" s="1">
        <f>(Table2[[#This Row],[Close Price]]-Table2[[#This Row],[50D EMA]])/Table2[[#This Row],[50D EMA]]</f>
        <v>-7.459427476071967E-2</v>
      </c>
      <c r="U400" s="1">
        <f>(Table2[[#This Row],[Close Price]]-Table2[[#This Row],[200D EMA]])/Table2[[#This Row],[200D EMA]]</f>
        <v>-2.7910763187064279E-2</v>
      </c>
      <c r="V400">
        <v>0.39419667918003098</v>
      </c>
      <c r="W400">
        <v>299.8</v>
      </c>
      <c r="X400">
        <v>307.95</v>
      </c>
      <c r="Y400">
        <v>299.8</v>
      </c>
      <c r="Z400">
        <v>307.95</v>
      </c>
      <c r="AA400">
        <v>299.8</v>
      </c>
      <c r="AB400">
        <v>334.35</v>
      </c>
      <c r="AC400" s="1">
        <f>(Table2[[#This Row],[Close Price]]/Table2[[#This Row],[Day Low]])-1</f>
        <v>1.9012675116744537E-2</v>
      </c>
      <c r="AD400" s="1">
        <f>(Table2[[#This Row],[Day High]]/Table2[[#This Row],[Close Price]])-1</f>
        <v>8.0196399345335845E-3</v>
      </c>
      <c r="AE400" s="1">
        <f>(Table2[[#This Row],[Close Price]]/Table2[[#This Row],[Current Week Low]])-1</f>
        <v>1.9012675116744537E-2</v>
      </c>
      <c r="AF400" s="1">
        <f>(Table2[[#This Row],[Current Week High]]/Table2[[#This Row],[Close Price]])-1</f>
        <v>8.0196399345335845E-3</v>
      </c>
      <c r="AG400" s="1">
        <f>(Table2[[#This Row],[Close Price]]/Table2[[#This Row],[Current Month Low]])-1</f>
        <v>1.9012675116744537E-2</v>
      </c>
      <c r="AH400" s="1">
        <f>(Table2[[#This Row],[Current Month High]]/Table2[[#This Row],[Close Price]])-1</f>
        <v>9.4435351882160568E-2</v>
      </c>
      <c r="AI400">
        <v>31.260229132569499</v>
      </c>
      <c r="AJ400">
        <v>17.812656665766799</v>
      </c>
      <c r="AK400" t="str">
        <f>IF(AND(Table2[[#This Row],[20D EMA]]&gt;Table2[[#This Row],[50D EMA]],Table2[[#This Row],[50D EMA]]&gt;Table2[[#This Row],[200D EMA]]),"Uptrend","Downtrend/NoTrend")</f>
        <v>Downtrend/NoTrend</v>
      </c>
      <c r="AL400">
        <v>7.0000000000000007E-2</v>
      </c>
      <c r="AM400" t="s">
        <v>3148</v>
      </c>
      <c r="AN400">
        <v>-5.96</v>
      </c>
      <c r="AO400" t="s">
        <v>3147</v>
      </c>
      <c r="AP400">
        <v>2.2238447462801E-2</v>
      </c>
      <c r="AQ400">
        <f>(Table2[[#This Row],[Sharpe Ratio]]-AVERAGE(Table2[Sharpe Ratio]))/_xlfn.STDEV.P(Table2[Sharpe Ratio])</f>
        <v>-0.39752982063288023</v>
      </c>
      <c r="AR4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0">
        <f>_xlfn.RANK.AVG(Table2[[#This Row],[1Y Return vs Nifty Z-Score]],Table2[1Y Return vs Nifty Z-Score])</f>
        <v>491</v>
      </c>
      <c r="AT400">
        <f>_xlfn.RANK.AVG(Table2[[#This Row],[6M Return vs Nifty Z-Score]],Table2[6M Return vs Nifty Z-Score])</f>
        <v>250</v>
      </c>
      <c r="AU400">
        <f>_xlfn.RANK.AVG(Table2[[#This Row],[Sharpe Ratio Z-Score]],Table2[Sharpe Ratio Z-Score])</f>
        <v>444</v>
      </c>
      <c r="AV400">
        <f>(Table2[[#This Row],[Rank 1Y]]+Table2[[#This Row],[Rank 6M]]+Table2[[#This Row],[Rank Sharpe]])/3</f>
        <v>395</v>
      </c>
    </row>
    <row r="401" spans="1:48" x14ac:dyDescent="0.3">
      <c r="A401" t="s">
        <v>1720</v>
      </c>
      <c r="B401" t="s">
        <v>1721</v>
      </c>
      <c r="C401" t="s">
        <v>3114</v>
      </c>
      <c r="D401" t="s">
        <v>1443</v>
      </c>
      <c r="E401">
        <v>4749.0472634549997</v>
      </c>
      <c r="F401">
        <v>839.45</v>
      </c>
      <c r="G401">
        <v>-31.814681332835502</v>
      </c>
      <c r="H401">
        <f>(Table2[[#This Row],[1Y Return vs Nifty]]-AVERAGE(Table2[1Y Return vs Nifty]))/_xlfn.STDEV.P(Table2[1Y Return vs Nifty])</f>
        <v>-0.96670057411845445</v>
      </c>
      <c r="I401">
        <v>-0.69229444794420303</v>
      </c>
      <c r="J401">
        <f>(Table2[[#This Row],[1M Return vs Nifty]]-AVERAGE(Table2[1M Return vs Nifty]))/_xlfn.STDEV.P(Table2[1M Return vs Nifty])</f>
        <v>0.10509966860934861</v>
      </c>
      <c r="K401">
        <v>-10.8826411970868</v>
      </c>
      <c r="L401">
        <f>(Table2[[#This Row],[6M Return vs Nifty]]-AVERAGE(Table2[6M Return vs Nifty]))/_xlfn.STDEV.P(Table2[6M Return vs Nifty])</f>
        <v>-0.46556883139961563</v>
      </c>
      <c r="M401">
        <v>0.494737218936315</v>
      </c>
      <c r="N401">
        <f>(Table2[[#This Row],[1W Return vs Nifty]]-AVERAGE(Table2[1W Return vs Nifty]))/_xlfn.STDEV.P(Table2[1W Return vs Nifty])</f>
        <v>0.4059342533543106</v>
      </c>
      <c r="O401">
        <v>852.09</v>
      </c>
      <c r="P401">
        <v>861.27165995666996</v>
      </c>
      <c r="Q401">
        <v>856.67965642400895</v>
      </c>
      <c r="R401">
        <v>42.495113081796703</v>
      </c>
      <c r="S401" s="1">
        <f>(Table2[[#This Row],[Close Price]]-Table2[[#This Row],[20D EMA]])/Table2[[#This Row],[20D EMA]]</f>
        <v>-1.4834113767325031E-2</v>
      </c>
      <c r="T401" s="1">
        <f>(Table2[[#This Row],[Close Price]]-Table2[[#This Row],[50D EMA]])/Table2[[#This Row],[50D EMA]]</f>
        <v>-2.5336558685522932E-2</v>
      </c>
      <c r="U401" s="1">
        <f>(Table2[[#This Row],[Close Price]]-Table2[[#This Row],[200D EMA]])/Table2[[#This Row],[200D EMA]]</f>
        <v>-2.0112134442330194E-2</v>
      </c>
      <c r="V401">
        <v>1.06439808763263</v>
      </c>
      <c r="W401">
        <v>820</v>
      </c>
      <c r="X401">
        <v>848.95</v>
      </c>
      <c r="Y401">
        <v>820</v>
      </c>
      <c r="Z401">
        <v>848.95</v>
      </c>
      <c r="AA401">
        <v>818.55</v>
      </c>
      <c r="AB401">
        <v>887.95</v>
      </c>
      <c r="AC401" s="1">
        <f>(Table2[[#This Row],[Close Price]]/Table2[[#This Row],[Day Low]])-1</f>
        <v>2.3719512195121917E-2</v>
      </c>
      <c r="AD401" s="1">
        <f>(Table2[[#This Row],[Day High]]/Table2[[#This Row],[Close Price]])-1</f>
        <v>1.1316933706593701E-2</v>
      </c>
      <c r="AE401" s="1">
        <f>(Table2[[#This Row],[Close Price]]/Table2[[#This Row],[Current Week Low]])-1</f>
        <v>2.3719512195121917E-2</v>
      </c>
      <c r="AF401" s="1">
        <f>(Table2[[#This Row],[Current Week High]]/Table2[[#This Row],[Close Price]])-1</f>
        <v>1.1316933706593701E-2</v>
      </c>
      <c r="AG401" s="1">
        <f>(Table2[[#This Row],[Close Price]]/Table2[[#This Row],[Current Month Low]])-1</f>
        <v>2.5532954614867931E-2</v>
      </c>
      <c r="AH401" s="1">
        <f>(Table2[[#This Row],[Current Month High]]/Table2[[#This Row],[Close Price]])-1</f>
        <v>5.7775924712609505E-2</v>
      </c>
      <c r="AI401">
        <v>31.741020906545899</v>
      </c>
      <c r="AJ401">
        <v>9.0124017920914401</v>
      </c>
      <c r="AK401" t="str">
        <f>IF(AND(Table2[[#This Row],[20D EMA]]&gt;Table2[[#This Row],[50D EMA]],Table2[[#This Row],[50D EMA]]&gt;Table2[[#This Row],[200D EMA]]),"Uptrend","Downtrend/NoTrend")</f>
        <v>Downtrend/NoTrend</v>
      </c>
      <c r="AL401">
        <v>0.03</v>
      </c>
      <c r="AM401" t="s">
        <v>3148</v>
      </c>
      <c r="AN401">
        <v>-2.4300000000000002</v>
      </c>
      <c r="AO401" t="s">
        <v>3147</v>
      </c>
      <c r="AP401">
        <v>0.160821982356673</v>
      </c>
      <c r="AQ401">
        <f>(Table2[[#This Row],[Sharpe Ratio]]-AVERAGE(Table2[Sharpe Ratio]))/_xlfn.STDEV.P(Table2[Sharpe Ratio])</f>
        <v>1.2235997124187983</v>
      </c>
      <c r="AR4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1">
        <f>_xlfn.RANK.AVG(Table2[[#This Row],[1Y Return vs Nifty Z-Score]],Table2[1Y Return vs Nifty Z-Score])</f>
        <v>641</v>
      </c>
      <c r="AT401">
        <f>_xlfn.RANK.AVG(Table2[[#This Row],[6M Return vs Nifty Z-Score]],Table2[6M Return vs Nifty Z-Score])</f>
        <v>472</v>
      </c>
      <c r="AU401">
        <f>_xlfn.RANK.AVG(Table2[[#This Row],[Sharpe Ratio Z-Score]],Table2[Sharpe Ratio Z-Score])</f>
        <v>77</v>
      </c>
      <c r="AV401">
        <f>(Table2[[#This Row],[Rank 1Y]]+Table2[[#This Row],[Rank 6M]]+Table2[[#This Row],[Rank Sharpe]])/3</f>
        <v>396.66666666666669</v>
      </c>
    </row>
    <row r="402" spans="1:48" x14ac:dyDescent="0.3">
      <c r="A402" t="s">
        <v>379</v>
      </c>
      <c r="B402" t="s">
        <v>380</v>
      </c>
      <c r="C402" t="s">
        <v>3108</v>
      </c>
      <c r="D402" t="s">
        <v>114</v>
      </c>
      <c r="E402">
        <v>60738.3649875599</v>
      </c>
      <c r="F402">
        <v>1304.55</v>
      </c>
      <c r="G402">
        <v>5.6392731566616501</v>
      </c>
      <c r="H402">
        <f>(Table2[[#This Row],[1Y Return vs Nifty]]-AVERAGE(Table2[1Y Return vs Nifty]))/_xlfn.STDEV.P(Table2[1Y Return vs Nifty])</f>
        <v>-0.18996339566653561</v>
      </c>
      <c r="I402">
        <v>-3.8271341487625401</v>
      </c>
      <c r="J402">
        <f>(Table2[[#This Row],[1M Return vs Nifty]]-AVERAGE(Table2[1M Return vs Nifty]))/_xlfn.STDEV.P(Table2[1M Return vs Nifty])</f>
        <v>-0.2499066404792448</v>
      </c>
      <c r="K402">
        <v>-15.05498633186</v>
      </c>
      <c r="L402">
        <f>(Table2[[#This Row],[6M Return vs Nifty]]-AVERAGE(Table2[6M Return vs Nifty]))/_xlfn.STDEV.P(Table2[6M Return vs Nifty])</f>
        <v>-0.61381950152937648</v>
      </c>
      <c r="M402">
        <v>-3.44625935175717</v>
      </c>
      <c r="N402">
        <f>(Table2[[#This Row],[1W Return vs Nifty]]-AVERAGE(Table2[1W Return vs Nifty]))/_xlfn.STDEV.P(Table2[1W Return vs Nifty])</f>
        <v>-0.53373664588872238</v>
      </c>
      <c r="O402">
        <v>1402.18</v>
      </c>
      <c r="P402">
        <v>1461.3472798093601</v>
      </c>
      <c r="Q402">
        <v>1422.59255894952</v>
      </c>
      <c r="R402">
        <v>22.914482925119099</v>
      </c>
      <c r="S402" s="1">
        <f>(Table2[[#This Row],[Close Price]]-Table2[[#This Row],[20D EMA]])/Table2[[#This Row],[20D EMA]]</f>
        <v>-6.9627294641201626E-2</v>
      </c>
      <c r="T402" s="1">
        <f>(Table2[[#This Row],[Close Price]]-Table2[[#This Row],[50D EMA]])/Table2[[#This Row],[50D EMA]]</f>
        <v>-0.10729638462789974</v>
      </c>
      <c r="U402" s="1">
        <f>(Table2[[#This Row],[Close Price]]-Table2[[#This Row],[200D EMA]])/Table2[[#This Row],[200D EMA]]</f>
        <v>-8.2977067612869992E-2</v>
      </c>
      <c r="V402">
        <v>1.02003941743478</v>
      </c>
      <c r="W402">
        <v>1286.5999999999999</v>
      </c>
      <c r="X402">
        <v>1336.35</v>
      </c>
      <c r="Y402">
        <v>1286.5999999999999</v>
      </c>
      <c r="Z402">
        <v>1336.35</v>
      </c>
      <c r="AA402">
        <v>1286.5999999999999</v>
      </c>
      <c r="AB402">
        <v>1482.9</v>
      </c>
      <c r="AC402" s="1">
        <f>(Table2[[#This Row],[Close Price]]/Table2[[#This Row],[Day Low]])-1</f>
        <v>1.3951500077724166E-2</v>
      </c>
      <c r="AD402" s="1">
        <f>(Table2[[#This Row],[Day High]]/Table2[[#This Row],[Close Price]])-1</f>
        <v>2.4376221685638688E-2</v>
      </c>
      <c r="AE402" s="1">
        <f>(Table2[[#This Row],[Close Price]]/Table2[[#This Row],[Current Week Low]])-1</f>
        <v>1.3951500077724166E-2</v>
      </c>
      <c r="AF402" s="1">
        <f>(Table2[[#This Row],[Current Week High]]/Table2[[#This Row],[Close Price]])-1</f>
        <v>2.4376221685638688E-2</v>
      </c>
      <c r="AG402" s="1">
        <f>(Table2[[#This Row],[Close Price]]/Table2[[#This Row],[Current Month Low]])-1</f>
        <v>1.3951500077724166E-2</v>
      </c>
      <c r="AH402" s="1">
        <f>(Table2[[#This Row],[Current Month High]]/Table2[[#This Row],[Close Price]])-1</f>
        <v>0.13671380935954947</v>
      </c>
      <c r="AI402">
        <v>38.323559848223503</v>
      </c>
      <c r="AJ402">
        <v>23.501846066458398</v>
      </c>
      <c r="AK402" t="str">
        <f>IF(AND(Table2[[#This Row],[20D EMA]]&gt;Table2[[#This Row],[50D EMA]],Table2[[#This Row],[50D EMA]]&gt;Table2[[#This Row],[200D EMA]]),"Uptrend","Downtrend/NoTrend")</f>
        <v>Downtrend/NoTrend</v>
      </c>
      <c r="AL402">
        <v>-7.0000000000000007E-2</v>
      </c>
      <c r="AM402" t="s">
        <v>3147</v>
      </c>
      <c r="AN402">
        <v>-8.17</v>
      </c>
      <c r="AO402" t="s">
        <v>3147</v>
      </c>
      <c r="AP402">
        <v>7.7172537839247005E-2</v>
      </c>
      <c r="AQ402">
        <f>(Table2[[#This Row],[Sharpe Ratio]]-AVERAGE(Table2[Sharpe Ratio]))/_xlfn.STDEV.P(Table2[Sharpe Ratio])</f>
        <v>0.24508097976837676</v>
      </c>
      <c r="AR4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2">
        <f>_xlfn.RANK.AVG(Table2[[#This Row],[1Y Return vs Nifty Z-Score]],Table2[1Y Return vs Nifty Z-Score])</f>
        <v>372</v>
      </c>
      <c r="AT402">
        <f>_xlfn.RANK.AVG(Table2[[#This Row],[6M Return vs Nifty Z-Score]],Table2[6M Return vs Nifty Z-Score])</f>
        <v>531</v>
      </c>
      <c r="AU402">
        <f>_xlfn.RANK.AVG(Table2[[#This Row],[Sharpe Ratio Z-Score]],Table2[Sharpe Ratio Z-Score])</f>
        <v>288</v>
      </c>
      <c r="AV402">
        <f>(Table2[[#This Row],[Rank 1Y]]+Table2[[#This Row],[Rank 6M]]+Table2[[#This Row],[Rank Sharpe]])/3</f>
        <v>397</v>
      </c>
    </row>
    <row r="403" spans="1:48" x14ac:dyDescent="0.3">
      <c r="A403" t="s">
        <v>1089</v>
      </c>
      <c r="B403" t="s">
        <v>1090</v>
      </c>
      <c r="C403" t="s">
        <v>3107</v>
      </c>
      <c r="D403" t="s">
        <v>117</v>
      </c>
      <c r="E403">
        <v>11363.034735166</v>
      </c>
      <c r="F403">
        <v>16.579999999999998</v>
      </c>
      <c r="G403">
        <v>0.351333525433208</v>
      </c>
      <c r="H403">
        <f>(Table2[[#This Row],[1Y Return vs Nifty]]-AVERAGE(Table2[1Y Return vs Nifty]))/_xlfn.STDEV.P(Table2[1Y Return vs Nifty])</f>
        <v>-0.29962709780341518</v>
      </c>
      <c r="I403">
        <v>-10.3701355164697</v>
      </c>
      <c r="J403">
        <f>(Table2[[#This Row],[1M Return vs Nifty]]-AVERAGE(Table2[1M Return vs Nifty]))/_xlfn.STDEV.P(Table2[1M Return vs Nifty])</f>
        <v>-0.99087172564930248</v>
      </c>
      <c r="K403">
        <v>-20.3604995022217</v>
      </c>
      <c r="L403">
        <f>(Table2[[#This Row],[6M Return vs Nifty]]-AVERAGE(Table2[6M Return vs Nifty]))/_xlfn.STDEV.P(Table2[6M Return vs Nifty])</f>
        <v>-0.80233360031117562</v>
      </c>
      <c r="M403">
        <v>-4.6355534763947697</v>
      </c>
      <c r="N403">
        <f>(Table2[[#This Row],[1W Return vs Nifty]]-AVERAGE(Table2[1W Return vs Nifty]))/_xlfn.STDEV.P(Table2[1W Return vs Nifty])</f>
        <v>-0.81730580397251607</v>
      </c>
      <c r="O403">
        <v>17.95</v>
      </c>
      <c r="P403">
        <v>18.386016760028799</v>
      </c>
      <c r="Q403">
        <v>17.487813632648201</v>
      </c>
      <c r="R403">
        <v>27.100940834553398</v>
      </c>
      <c r="S403" s="1">
        <f>(Table2[[#This Row],[Close Price]]-Table2[[#This Row],[20D EMA]])/Table2[[#This Row],[20D EMA]]</f>
        <v>-7.6323119777158832E-2</v>
      </c>
      <c r="T403" s="1">
        <f>(Table2[[#This Row],[Close Price]]-Table2[[#This Row],[50D EMA]])/Table2[[#This Row],[50D EMA]]</f>
        <v>-9.822773380447912E-2</v>
      </c>
      <c r="U403" s="1">
        <f>(Table2[[#This Row],[Close Price]]-Table2[[#This Row],[200D EMA]])/Table2[[#This Row],[200D EMA]]</f>
        <v>-5.1911213815396304E-2</v>
      </c>
      <c r="V403">
        <v>0.91417437391751399</v>
      </c>
      <c r="W403">
        <v>16.16</v>
      </c>
      <c r="X403">
        <v>16.940000000000001</v>
      </c>
      <c r="Y403">
        <v>16.16</v>
      </c>
      <c r="Z403">
        <v>16.940000000000001</v>
      </c>
      <c r="AA403">
        <v>16.16</v>
      </c>
      <c r="AB403">
        <v>19.48</v>
      </c>
      <c r="AC403" s="1">
        <f>(Table2[[#This Row],[Close Price]]/Table2[[#This Row],[Day Low]])-1</f>
        <v>2.5990099009900902E-2</v>
      </c>
      <c r="AD403" s="1">
        <f>(Table2[[#This Row],[Day High]]/Table2[[#This Row],[Close Price]])-1</f>
        <v>2.1712907117008573E-2</v>
      </c>
      <c r="AE403" s="1">
        <f>(Table2[[#This Row],[Close Price]]/Table2[[#This Row],[Current Week Low]])-1</f>
        <v>2.5990099009900902E-2</v>
      </c>
      <c r="AF403" s="1">
        <f>(Table2[[#This Row],[Current Week High]]/Table2[[#This Row],[Close Price]])-1</f>
        <v>2.1712907117008573E-2</v>
      </c>
      <c r="AG403" s="1">
        <f>(Table2[[#This Row],[Close Price]]/Table2[[#This Row],[Current Month Low]])-1</f>
        <v>2.5990099009900902E-2</v>
      </c>
      <c r="AH403" s="1">
        <f>(Table2[[#This Row],[Current Month High]]/Table2[[#This Row],[Close Price]])-1</f>
        <v>0.17490952955367933</v>
      </c>
      <c r="AI403">
        <v>44.752714113389601</v>
      </c>
      <c r="AJ403">
        <v>35.346938775510097</v>
      </c>
      <c r="AK403" t="str">
        <f>IF(AND(Table2[[#This Row],[20D EMA]]&gt;Table2[[#This Row],[50D EMA]],Table2[[#This Row],[50D EMA]]&gt;Table2[[#This Row],[200D EMA]]),"Uptrend","Downtrend/NoTrend")</f>
        <v>Downtrend/NoTrend</v>
      </c>
      <c r="AL403">
        <v>0.1</v>
      </c>
      <c r="AM403" t="s">
        <v>3148</v>
      </c>
      <c r="AN403">
        <v>-10.039999999999999</v>
      </c>
      <c r="AO403" t="s">
        <v>3147</v>
      </c>
      <c r="AP403">
        <v>0.11620832173604299</v>
      </c>
      <c r="AQ403">
        <f>(Table2[[#This Row],[Sharpe Ratio]]-AVERAGE(Table2[Sharpe Ratio]))/_xlfn.STDEV.P(Table2[Sharpe Ratio])</f>
        <v>0.70171576087264609</v>
      </c>
      <c r="AR4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3">
        <f>_xlfn.RANK.AVG(Table2[[#This Row],[1Y Return vs Nifty Z-Score]],Table2[1Y Return vs Nifty Z-Score])</f>
        <v>415</v>
      </c>
      <c r="AT403">
        <f>_xlfn.RANK.AVG(Table2[[#This Row],[6M Return vs Nifty Z-Score]],Table2[6M Return vs Nifty Z-Score])</f>
        <v>606</v>
      </c>
      <c r="AU403">
        <f>_xlfn.RANK.AVG(Table2[[#This Row],[Sharpe Ratio Z-Score]],Table2[Sharpe Ratio Z-Score])</f>
        <v>172</v>
      </c>
      <c r="AV403">
        <f>(Table2[[#This Row],[Rank 1Y]]+Table2[[#This Row],[Rank 6M]]+Table2[[#This Row],[Rank Sharpe]])/3</f>
        <v>397.66666666666669</v>
      </c>
    </row>
    <row r="404" spans="1:48" x14ac:dyDescent="0.3">
      <c r="A404" t="s">
        <v>1881</v>
      </c>
      <c r="B404" t="s">
        <v>1882</v>
      </c>
      <c r="C404" t="s">
        <v>3113</v>
      </c>
      <c r="D404" t="s">
        <v>292</v>
      </c>
      <c r="E404">
        <v>3805.0803190199899</v>
      </c>
      <c r="F404">
        <v>1212.0999999999999</v>
      </c>
      <c r="G404">
        <v>-3.0671010837730202</v>
      </c>
      <c r="H404">
        <f>(Table2[[#This Row],[1Y Return vs Nifty]]-AVERAGE(Table2[1Y Return vs Nifty]))/_xlfn.STDEV.P(Table2[1Y Return vs Nifty])</f>
        <v>-0.37052015273628786</v>
      </c>
      <c r="I404">
        <v>13.251007770753001</v>
      </c>
      <c r="J404">
        <f>(Table2[[#This Row],[1M Return vs Nifty]]-AVERAGE(Table2[1M Return vs Nifty]))/_xlfn.STDEV.P(Table2[1M Return vs Nifty])</f>
        <v>1.6841150982896358</v>
      </c>
      <c r="K404">
        <v>28.971536458132999</v>
      </c>
      <c r="L404">
        <f>(Table2[[#This Row],[6M Return vs Nifty]]-AVERAGE(Table2[6M Return vs Nifty]))/_xlfn.STDEV.P(Table2[6M Return vs Nifty])</f>
        <v>0.95051932861738808</v>
      </c>
      <c r="M404">
        <v>-0.42357069371348799</v>
      </c>
      <c r="N404">
        <f>(Table2[[#This Row],[1W Return vs Nifty]]-AVERAGE(Table2[1W Return vs Nifty]))/_xlfn.STDEV.P(Table2[1W Return vs Nifty])</f>
        <v>0.18697765022542484</v>
      </c>
      <c r="O404">
        <v>1180.6500000000001</v>
      </c>
      <c r="P404">
        <v>1165.86603394037</v>
      </c>
      <c r="Q404">
        <v>1100.97892675096</v>
      </c>
      <c r="R404">
        <v>56.796689966981198</v>
      </c>
      <c r="S404" s="1">
        <f>(Table2[[#This Row],[Close Price]]-Table2[[#This Row],[20D EMA]])/Table2[[#This Row],[20D EMA]]</f>
        <v>2.6637868970482204E-2</v>
      </c>
      <c r="T404" s="1">
        <f>(Table2[[#This Row],[Close Price]]-Table2[[#This Row],[50D EMA]])/Table2[[#This Row],[50D EMA]]</f>
        <v>3.9656328183238415E-2</v>
      </c>
      <c r="U404" s="1">
        <f>(Table2[[#This Row],[Close Price]]-Table2[[#This Row],[200D EMA]])/Table2[[#This Row],[200D EMA]]</f>
        <v>0.10092933710998753</v>
      </c>
      <c r="V404">
        <v>0.98748073601617004</v>
      </c>
      <c r="W404">
        <v>1152.7</v>
      </c>
      <c r="X404">
        <v>1225</v>
      </c>
      <c r="Y404">
        <v>1152.7</v>
      </c>
      <c r="Z404">
        <v>1225</v>
      </c>
      <c r="AA404">
        <v>1103.1500000000001</v>
      </c>
      <c r="AB404">
        <v>1269</v>
      </c>
      <c r="AC404" s="1">
        <f>(Table2[[#This Row],[Close Price]]/Table2[[#This Row],[Day Low]])-1</f>
        <v>5.1531187646395304E-2</v>
      </c>
      <c r="AD404" s="1">
        <f>(Table2[[#This Row],[Day High]]/Table2[[#This Row],[Close Price]])-1</f>
        <v>1.0642686247009481E-2</v>
      </c>
      <c r="AE404" s="1">
        <f>(Table2[[#This Row],[Close Price]]/Table2[[#This Row],[Current Week Low]])-1</f>
        <v>5.1531187646395304E-2</v>
      </c>
      <c r="AF404" s="1">
        <f>(Table2[[#This Row],[Current Week High]]/Table2[[#This Row],[Close Price]])-1</f>
        <v>1.0642686247009481E-2</v>
      </c>
      <c r="AG404" s="1">
        <f>(Table2[[#This Row],[Close Price]]/Table2[[#This Row],[Current Month Low]])-1</f>
        <v>9.8762634274577099E-2</v>
      </c>
      <c r="AH404" s="1">
        <f>(Table2[[#This Row],[Current Month High]]/Table2[[#This Row],[Close Price]])-1</f>
        <v>4.6943321508126523E-2</v>
      </c>
      <c r="AI404">
        <v>13.4394851909908</v>
      </c>
      <c r="AJ404">
        <v>61.258564491452098</v>
      </c>
      <c r="AK404" t="str">
        <f>IF(AND(Table2[[#This Row],[20D EMA]]&gt;Table2[[#This Row],[50D EMA]],Table2[[#This Row],[50D EMA]]&gt;Table2[[#This Row],[200D EMA]]),"Uptrend","Downtrend/NoTrend")</f>
        <v>Uptrend</v>
      </c>
      <c r="AL404">
        <v>0.08</v>
      </c>
      <c r="AM404" t="s">
        <v>3148</v>
      </c>
      <c r="AN404">
        <v>6.9</v>
      </c>
      <c r="AO404" t="s">
        <v>3148</v>
      </c>
      <c r="AP404">
        <v>-4.9044530186304003E-2</v>
      </c>
      <c r="AQ404">
        <f>(Table2[[#This Row],[Sharpe Ratio]]-AVERAGE(Table2[Sharpe Ratio]))/_xlfn.STDEV.P(Table2[Sharpe Ratio])</f>
        <v>-1.2313874672813256</v>
      </c>
      <c r="AR4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1.2197044571148352</v>
      </c>
      <c r="AS404">
        <f>_xlfn.RANK.AVG(Table2[[#This Row],[1Y Return vs Nifty Z-Score]],Table2[1Y Return vs Nifty Z-Score])</f>
        <v>437</v>
      </c>
      <c r="AT404">
        <f>_xlfn.RANK.AVG(Table2[[#This Row],[6M Return vs Nifty Z-Score]],Table2[6M Return vs Nifty Z-Score])</f>
        <v>99</v>
      </c>
      <c r="AU404">
        <f>_xlfn.RANK.AVG(Table2[[#This Row],[Sharpe Ratio Z-Score]],Table2[Sharpe Ratio Z-Score])</f>
        <v>657</v>
      </c>
      <c r="AV404">
        <f>(Table2[[#This Row],[Rank 1Y]]+Table2[[#This Row],[Rank 6M]]+Table2[[#This Row],[Rank Sharpe]])/3</f>
        <v>397.66666666666669</v>
      </c>
    </row>
    <row r="405" spans="1:48" x14ac:dyDescent="0.3">
      <c r="A405" t="s">
        <v>1463</v>
      </c>
      <c r="B405" t="s">
        <v>1464</v>
      </c>
      <c r="C405" t="s">
        <v>3102</v>
      </c>
      <c r="D405" t="s">
        <v>562</v>
      </c>
      <c r="E405">
        <v>6885.0089600000001</v>
      </c>
      <c r="F405">
        <v>640</v>
      </c>
      <c r="G405">
        <v>-0.68780990869830205</v>
      </c>
      <c r="H405">
        <f>(Table2[[#This Row],[1Y Return vs Nifty]]-AVERAGE(Table2[1Y Return vs Nifty]))/_xlfn.STDEV.P(Table2[1Y Return vs Nifty])</f>
        <v>-0.32117732794695014</v>
      </c>
      <c r="I405">
        <v>-5.90932770557803</v>
      </c>
      <c r="J405">
        <f>(Table2[[#This Row],[1M Return vs Nifty]]-AVERAGE(Table2[1M Return vs Nifty]))/_xlfn.STDEV.P(Table2[1M Return vs Nifty])</f>
        <v>-0.48570557119335894</v>
      </c>
      <c r="K405">
        <v>7.99121373621586</v>
      </c>
      <c r="L405">
        <f>(Table2[[#This Row],[6M Return vs Nifty]]-AVERAGE(Table2[6M Return vs Nifty]))/_xlfn.STDEV.P(Table2[6M Return vs Nifty])</f>
        <v>0.20505201884462232</v>
      </c>
      <c r="M405">
        <v>-3.9703650063282598</v>
      </c>
      <c r="N405">
        <f>(Table2[[#This Row],[1W Return vs Nifty]]-AVERAGE(Table2[1W Return vs Nifty]))/_xlfn.STDEV.P(Table2[1W Return vs Nifty])</f>
        <v>-0.65870169543772861</v>
      </c>
      <c r="O405">
        <v>682.19</v>
      </c>
      <c r="P405">
        <v>702.60494869082504</v>
      </c>
      <c r="Q405">
        <v>659.27834576742998</v>
      </c>
      <c r="R405">
        <v>23.3517442822641</v>
      </c>
      <c r="S405" s="1">
        <f>(Table2[[#This Row],[Close Price]]-Table2[[#This Row],[20D EMA]])/Table2[[#This Row],[20D EMA]]</f>
        <v>-6.1844940559081858E-2</v>
      </c>
      <c r="T405" s="1">
        <f>(Table2[[#This Row],[Close Price]]-Table2[[#This Row],[50D EMA]])/Table2[[#This Row],[50D EMA]]</f>
        <v>-8.9104053148896592E-2</v>
      </c>
      <c r="U405" s="1">
        <f>(Table2[[#This Row],[Close Price]]-Table2[[#This Row],[200D EMA]])/Table2[[#This Row],[200D EMA]]</f>
        <v>-2.9241588004819286E-2</v>
      </c>
      <c r="V405">
        <v>0.50552201093770999</v>
      </c>
      <c r="W405">
        <v>631.35</v>
      </c>
      <c r="X405">
        <v>653.1</v>
      </c>
      <c r="Y405">
        <v>631.35</v>
      </c>
      <c r="Z405">
        <v>653.1</v>
      </c>
      <c r="AA405">
        <v>631.35</v>
      </c>
      <c r="AB405">
        <v>719.9</v>
      </c>
      <c r="AC405" s="1">
        <f>(Table2[[#This Row],[Close Price]]/Table2[[#This Row],[Day Low]])-1</f>
        <v>1.3700799873287428E-2</v>
      </c>
      <c r="AD405" s="1">
        <f>(Table2[[#This Row],[Day High]]/Table2[[#This Row],[Close Price]])-1</f>
        <v>2.0468750000000036E-2</v>
      </c>
      <c r="AE405" s="1">
        <f>(Table2[[#This Row],[Close Price]]/Table2[[#This Row],[Current Week Low]])-1</f>
        <v>1.3700799873287428E-2</v>
      </c>
      <c r="AF405" s="1">
        <f>(Table2[[#This Row],[Current Week High]]/Table2[[#This Row],[Close Price]])-1</f>
        <v>2.0468750000000036E-2</v>
      </c>
      <c r="AG405" s="1">
        <f>(Table2[[#This Row],[Close Price]]/Table2[[#This Row],[Current Month Low]])-1</f>
        <v>1.3700799873287428E-2</v>
      </c>
      <c r="AH405" s="1">
        <f>(Table2[[#This Row],[Current Month High]]/Table2[[#This Row],[Close Price]])-1</f>
        <v>0.12484374999999992</v>
      </c>
      <c r="AI405">
        <v>24.84375</v>
      </c>
      <c r="AJ405">
        <v>23.2784359048444</v>
      </c>
      <c r="AK405" t="str">
        <f>IF(AND(Table2[[#This Row],[20D EMA]]&gt;Table2[[#This Row],[50D EMA]],Table2[[#This Row],[50D EMA]]&gt;Table2[[#This Row],[200D EMA]]),"Uptrend","Downtrend/NoTrend")</f>
        <v>Downtrend/NoTrend</v>
      </c>
      <c r="AL405">
        <v>-0.1</v>
      </c>
      <c r="AM405" t="s">
        <v>3147</v>
      </c>
      <c r="AN405">
        <v>-4.8600000000000003</v>
      </c>
      <c r="AO405" t="s">
        <v>3147</v>
      </c>
      <c r="AQ405">
        <f>(Table2[[#This Row],[Sharpe Ratio]]-AVERAGE(Table2[Sharpe Ratio]))/_xlfn.STDEV.P(Table2[Sharpe Ratio])</f>
        <v>-0.65767186404931655</v>
      </c>
      <c r="AR4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5">
        <f>_xlfn.RANK.AVG(Table2[[#This Row],[1Y Return vs Nifty Z-Score]],Table2[1Y Return vs Nifty Z-Score])</f>
        <v>422</v>
      </c>
      <c r="AT405">
        <f>_xlfn.RANK.AVG(Table2[[#This Row],[6M Return vs Nifty Z-Score]],Table2[6M Return vs Nifty Z-Score])</f>
        <v>240</v>
      </c>
      <c r="AU405">
        <f>_xlfn.RANK.AVG(Table2[[#This Row],[Sharpe Ratio Z-Score]],Table2[Sharpe Ratio Z-Score])</f>
        <v>532</v>
      </c>
      <c r="AV405">
        <f>(Table2[[#This Row],[Rank 1Y]]+Table2[[#This Row],[Rank 6M]]+Table2[[#This Row],[Rank Sharpe]])/3</f>
        <v>398</v>
      </c>
    </row>
    <row r="406" spans="1:48" x14ac:dyDescent="0.3">
      <c r="A406" t="s">
        <v>171</v>
      </c>
      <c r="B406" t="s">
        <v>172</v>
      </c>
      <c r="C406" t="s">
        <v>3109</v>
      </c>
      <c r="D406" t="s">
        <v>173</v>
      </c>
      <c r="E406">
        <v>145573.34983846499</v>
      </c>
      <c r="F406">
        <v>651.04999999999995</v>
      </c>
      <c r="G406">
        <v>7.2882643806226497</v>
      </c>
      <c r="H406">
        <f>(Table2[[#This Row],[1Y Return vs Nifty]]-AVERAGE(Table2[1Y Return vs Nifty]))/_xlfn.STDEV.P(Table2[1Y Return vs Nifty])</f>
        <v>-0.15576586410947094</v>
      </c>
      <c r="I406">
        <v>-8.9833260867519495</v>
      </c>
      <c r="J406">
        <f>(Table2[[#This Row],[1M Return vs Nifty]]-AVERAGE(Table2[1M Return vs Nifty]))/_xlfn.STDEV.P(Table2[1M Return vs Nifty])</f>
        <v>-0.83382187811648101</v>
      </c>
      <c r="K406">
        <v>-9.2271961260998694</v>
      </c>
      <c r="L406">
        <f>(Table2[[#This Row],[6M Return vs Nifty]]-AVERAGE(Table2[6M Return vs Nifty]))/_xlfn.STDEV.P(Table2[6M Return vs Nifty])</f>
        <v>-0.40674799246866683</v>
      </c>
      <c r="M406">
        <v>0.46704967577637202</v>
      </c>
      <c r="N406">
        <f>(Table2[[#This Row],[1W Return vs Nifty]]-AVERAGE(Table2[1W Return vs Nifty]))/_xlfn.STDEV.P(Table2[1W Return vs Nifty])</f>
        <v>0.39933257834337399</v>
      </c>
      <c r="O406">
        <v>673.77</v>
      </c>
      <c r="P406">
        <v>687.93126237174999</v>
      </c>
      <c r="Q406">
        <v>644.982057216984</v>
      </c>
      <c r="R406">
        <v>42.759621842805799</v>
      </c>
      <c r="S406" s="1">
        <f>(Table2[[#This Row],[Close Price]]-Table2[[#This Row],[20D EMA]])/Table2[[#This Row],[20D EMA]]</f>
        <v>-3.3720705878860779E-2</v>
      </c>
      <c r="T406" s="1">
        <f>(Table2[[#This Row],[Close Price]]-Table2[[#This Row],[50D EMA]])/Table2[[#This Row],[50D EMA]]</f>
        <v>-5.3611842329415522E-2</v>
      </c>
      <c r="U406" s="1">
        <f>(Table2[[#This Row],[Close Price]]-Table2[[#This Row],[200D EMA]])/Table2[[#This Row],[200D EMA]]</f>
        <v>9.4079249416617206E-3</v>
      </c>
      <c r="V406">
        <v>1.45710112959871</v>
      </c>
      <c r="W406">
        <v>639.9</v>
      </c>
      <c r="X406">
        <v>663.1</v>
      </c>
      <c r="Y406">
        <v>639.9</v>
      </c>
      <c r="Z406">
        <v>663.1</v>
      </c>
      <c r="AA406">
        <v>622.54999999999995</v>
      </c>
      <c r="AB406">
        <v>714.25</v>
      </c>
      <c r="AC406" s="1">
        <f>(Table2[[#This Row],[Close Price]]/Table2[[#This Row],[Day Low]])-1</f>
        <v>1.7424597593374003E-2</v>
      </c>
      <c r="AD406" s="1">
        <f>(Table2[[#This Row],[Day High]]/Table2[[#This Row],[Close Price]])-1</f>
        <v>1.8508563090392505E-2</v>
      </c>
      <c r="AE406" s="1">
        <f>(Table2[[#This Row],[Close Price]]/Table2[[#This Row],[Current Week Low]])-1</f>
        <v>1.7424597593374003E-2</v>
      </c>
      <c r="AF406" s="1">
        <f>(Table2[[#This Row],[Current Week High]]/Table2[[#This Row],[Close Price]])-1</f>
        <v>1.8508563090392505E-2</v>
      </c>
      <c r="AG406" s="1">
        <f>(Table2[[#This Row],[Close Price]]/Table2[[#This Row],[Current Month Low]])-1</f>
        <v>4.5779455465424501E-2</v>
      </c>
      <c r="AH406" s="1">
        <f>(Table2[[#This Row],[Current Month High]]/Table2[[#This Row],[Close Price]])-1</f>
        <v>9.7073957453344573E-2</v>
      </c>
      <c r="AI406">
        <v>18.6775209277321</v>
      </c>
      <c r="AJ406">
        <v>32.421438014847901</v>
      </c>
      <c r="AK406" t="str">
        <f>IF(AND(Table2[[#This Row],[20D EMA]]&gt;Table2[[#This Row],[50D EMA]],Table2[[#This Row],[50D EMA]]&gt;Table2[[#This Row],[200D EMA]]),"Uptrend","Downtrend/NoTrend")</f>
        <v>Downtrend/NoTrend</v>
      </c>
      <c r="AL406">
        <v>-0.03</v>
      </c>
      <c r="AM406" t="s">
        <v>3147</v>
      </c>
      <c r="AN406">
        <v>-5.43</v>
      </c>
      <c r="AO406" t="s">
        <v>3147</v>
      </c>
      <c r="AP406">
        <v>4.4403988291770002E-2</v>
      </c>
      <c r="AQ406">
        <f>(Table2[[#This Row],[Sharpe Ratio]]-AVERAGE(Table2[Sharpe Ratio]))/_xlfn.STDEV.P(Table2[Sharpe Ratio])</f>
        <v>-0.1382406281510874</v>
      </c>
      <c r="AR4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6">
        <f>_xlfn.RANK.AVG(Table2[[#This Row],[1Y Return vs Nifty Z-Score]],Table2[1Y Return vs Nifty Z-Score])</f>
        <v>358</v>
      </c>
      <c r="AT406">
        <f>_xlfn.RANK.AVG(Table2[[#This Row],[6M Return vs Nifty Z-Score]],Table2[6M Return vs Nifty Z-Score])</f>
        <v>451</v>
      </c>
      <c r="AU406">
        <f>_xlfn.RANK.AVG(Table2[[#This Row],[Sharpe Ratio Z-Score]],Table2[Sharpe Ratio Z-Score])</f>
        <v>387</v>
      </c>
      <c r="AV406">
        <f>(Table2[[#This Row],[Rank 1Y]]+Table2[[#This Row],[Rank 6M]]+Table2[[#This Row],[Rank Sharpe]])/3</f>
        <v>398.66666666666669</v>
      </c>
    </row>
    <row r="407" spans="1:48" x14ac:dyDescent="0.3">
      <c r="A407" t="s">
        <v>475</v>
      </c>
      <c r="B407" t="s">
        <v>476</v>
      </c>
      <c r="C407" t="s">
        <v>3102</v>
      </c>
      <c r="D407" t="s">
        <v>54</v>
      </c>
      <c r="E407">
        <v>45553.596223749999</v>
      </c>
      <c r="F407">
        <v>4134.1000000000004</v>
      </c>
      <c r="G407">
        <v>11.1954059191493</v>
      </c>
      <c r="H407">
        <f>(Table2[[#This Row],[1Y Return vs Nifty]]-AVERAGE(Table2[1Y Return vs Nifty]))/_xlfn.STDEV.P(Table2[1Y Return vs Nifty])</f>
        <v>-7.4737782140222392E-2</v>
      </c>
      <c r="I407">
        <v>-7.9923716594073797</v>
      </c>
      <c r="J407">
        <f>(Table2[[#This Row],[1M Return vs Nifty]]-AVERAGE(Table2[1M Return vs Nifty]))/_xlfn.STDEV.P(Table2[1M Return vs Nifty])</f>
        <v>-0.72160080549360917</v>
      </c>
      <c r="K407">
        <v>-15.6523605458329</v>
      </c>
      <c r="L407">
        <f>(Table2[[#This Row],[6M Return vs Nifty]]-AVERAGE(Table2[6M Return vs Nifty]))/_xlfn.STDEV.P(Table2[6M Return vs Nifty])</f>
        <v>-0.63504524500913673</v>
      </c>
      <c r="M407">
        <v>-4.1751926678740796</v>
      </c>
      <c r="N407">
        <f>(Table2[[#This Row],[1W Return vs Nifty]]-AVERAGE(Table2[1W Return vs Nifty]))/_xlfn.STDEV.P(Table2[1W Return vs Nifty])</f>
        <v>-0.7075397467940483</v>
      </c>
      <c r="O407">
        <v>4601.01</v>
      </c>
      <c r="P407">
        <v>4735.62751824925</v>
      </c>
      <c r="Q407">
        <v>4393.6236766169504</v>
      </c>
      <c r="R407">
        <v>19.203904963315701</v>
      </c>
      <c r="S407" s="1">
        <f>(Table2[[#This Row],[Close Price]]-Table2[[#This Row],[20D EMA]])/Table2[[#This Row],[20D EMA]]</f>
        <v>-0.10147989245839496</v>
      </c>
      <c r="T407" s="1">
        <f>(Table2[[#This Row],[Close Price]]-Table2[[#This Row],[50D EMA]])/Table2[[#This Row],[50D EMA]]</f>
        <v>-0.12702171273631607</v>
      </c>
      <c r="U407" s="1">
        <f>(Table2[[#This Row],[Close Price]]-Table2[[#This Row],[200D EMA]])/Table2[[#This Row],[200D EMA]]</f>
        <v>-5.9068253386867421E-2</v>
      </c>
      <c r="V407">
        <v>0.74710205260712803</v>
      </c>
      <c r="W407">
        <v>4106.05</v>
      </c>
      <c r="X407">
        <v>4182.6499999999996</v>
      </c>
      <c r="Y407">
        <v>4106.05</v>
      </c>
      <c r="Z407">
        <v>4182.6499999999996</v>
      </c>
      <c r="AA407">
        <v>4106.05</v>
      </c>
      <c r="AB407">
        <v>5025</v>
      </c>
      <c r="AC407" s="1">
        <f>(Table2[[#This Row],[Close Price]]/Table2[[#This Row],[Day Low]])-1</f>
        <v>6.8313829592918651E-3</v>
      </c>
      <c r="AD407" s="1">
        <f>(Table2[[#This Row],[Day High]]/Table2[[#This Row],[Close Price]])-1</f>
        <v>1.1743789458406706E-2</v>
      </c>
      <c r="AE407" s="1">
        <f>(Table2[[#This Row],[Close Price]]/Table2[[#This Row],[Current Week Low]])-1</f>
        <v>6.8313829592918651E-3</v>
      </c>
      <c r="AF407" s="1">
        <f>(Table2[[#This Row],[Current Week High]]/Table2[[#This Row],[Close Price]])-1</f>
        <v>1.1743789458406706E-2</v>
      </c>
      <c r="AG407" s="1">
        <f>(Table2[[#This Row],[Close Price]]/Table2[[#This Row],[Current Month Low]])-1</f>
        <v>6.8313829592918651E-3</v>
      </c>
      <c r="AH407" s="1">
        <f>(Table2[[#This Row],[Current Month High]]/Table2[[#This Row],[Close Price]])-1</f>
        <v>0.21550035074139462</v>
      </c>
      <c r="AI407">
        <v>33.907017246800898</v>
      </c>
      <c r="AJ407">
        <v>33.119737244610398</v>
      </c>
      <c r="AK407" t="str">
        <f>IF(AND(Table2[[#This Row],[20D EMA]]&gt;Table2[[#This Row],[50D EMA]],Table2[[#This Row],[50D EMA]]&gt;Table2[[#This Row],[200D EMA]]),"Uptrend","Downtrend/NoTrend")</f>
        <v>Downtrend/NoTrend</v>
      </c>
      <c r="AL407">
        <v>-0.11</v>
      </c>
      <c r="AM407" t="s">
        <v>3147</v>
      </c>
      <c r="AN407">
        <v>-14.65</v>
      </c>
      <c r="AO407" t="s">
        <v>3147</v>
      </c>
      <c r="AP407">
        <v>6.2288088783226003E-2</v>
      </c>
      <c r="AQ407">
        <f>(Table2[[#This Row],[Sharpe Ratio]]-AVERAGE(Table2[Sharpe Ratio]))/_xlfn.STDEV.P(Table2[Sharpe Ratio])</f>
        <v>7.096491348101143E-2</v>
      </c>
      <c r="AR4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7">
        <f>_xlfn.RANK.AVG(Table2[[#This Row],[1Y Return vs Nifty Z-Score]],Table2[1Y Return vs Nifty Z-Score])</f>
        <v>324</v>
      </c>
      <c r="AT407">
        <f>_xlfn.RANK.AVG(Table2[[#This Row],[6M Return vs Nifty Z-Score]],Table2[6M Return vs Nifty Z-Score])</f>
        <v>540</v>
      </c>
      <c r="AU407">
        <f>_xlfn.RANK.AVG(Table2[[#This Row],[Sharpe Ratio Z-Score]],Table2[Sharpe Ratio Z-Score])</f>
        <v>332</v>
      </c>
      <c r="AV407">
        <f>(Table2[[#This Row],[Rank 1Y]]+Table2[[#This Row],[Rank 6M]]+Table2[[#This Row],[Rank Sharpe]])/3</f>
        <v>398.66666666666669</v>
      </c>
    </row>
    <row r="408" spans="1:48" x14ac:dyDescent="0.3">
      <c r="A408" t="s">
        <v>709</v>
      </c>
      <c r="B408" t="s">
        <v>710</v>
      </c>
      <c r="C408" t="s">
        <v>3106</v>
      </c>
      <c r="D408" t="s">
        <v>51</v>
      </c>
      <c r="E408">
        <v>23723.858860560002</v>
      </c>
      <c r="F408">
        <v>5185.8</v>
      </c>
      <c r="G408">
        <v>11.208030278728801</v>
      </c>
      <c r="H408">
        <f>(Table2[[#This Row],[1Y Return vs Nifty]]-AVERAGE(Table2[1Y Return vs Nifty]))/_xlfn.STDEV.P(Table2[1Y Return vs Nifty])</f>
        <v>-7.4475972417505559E-2</v>
      </c>
      <c r="I408">
        <v>-3.5102377707228198</v>
      </c>
      <c r="J408">
        <f>(Table2[[#This Row],[1M Return vs Nifty]]-AVERAGE(Table2[1M Return vs Nifty]))/_xlfn.STDEV.P(Table2[1M Return vs Nifty])</f>
        <v>-0.21401956992120097</v>
      </c>
      <c r="K408">
        <v>12.1773032482426</v>
      </c>
      <c r="L408">
        <f>(Table2[[#This Row],[6M Return vs Nifty]]-AVERAGE(Table2[6M Return vs Nifty]))/_xlfn.STDEV.P(Table2[6M Return vs Nifty])</f>
        <v>0.35379105057260563</v>
      </c>
      <c r="M408">
        <v>1.11162379248178</v>
      </c>
      <c r="N408">
        <f>(Table2[[#This Row],[1W Return vs Nifty]]-AVERAGE(Table2[1W Return vs Nifty]))/_xlfn.STDEV.P(Table2[1W Return vs Nifty])</f>
        <v>0.55302150676758055</v>
      </c>
      <c r="O408">
        <v>5311.63</v>
      </c>
      <c r="P408">
        <v>5447.8131749877903</v>
      </c>
      <c r="Q408">
        <v>5076.2102535590202</v>
      </c>
      <c r="R408">
        <v>38.120121245674298</v>
      </c>
      <c r="S408" s="1">
        <f>(Table2[[#This Row],[Close Price]]-Table2[[#This Row],[20D EMA]])/Table2[[#This Row],[20D EMA]]</f>
        <v>-2.3689526567174282E-2</v>
      </c>
      <c r="T408" s="1">
        <f>(Table2[[#This Row],[Close Price]]-Table2[[#This Row],[50D EMA]])/Table2[[#This Row],[50D EMA]]</f>
        <v>-4.8095110197749633E-2</v>
      </c>
      <c r="U408" s="1">
        <f>(Table2[[#This Row],[Close Price]]-Table2[[#This Row],[200D EMA]])/Table2[[#This Row],[200D EMA]]</f>
        <v>2.158889032701998E-2</v>
      </c>
      <c r="V408">
        <v>0.42036229173406597</v>
      </c>
      <c r="W408">
        <v>5112.8</v>
      </c>
      <c r="X408">
        <v>5222.2</v>
      </c>
      <c r="Y408">
        <v>5112.8</v>
      </c>
      <c r="Z408">
        <v>5222.2</v>
      </c>
      <c r="AA408">
        <v>5036.6499999999996</v>
      </c>
      <c r="AB408">
        <v>5390</v>
      </c>
      <c r="AC408" s="1">
        <f>(Table2[[#This Row],[Close Price]]/Table2[[#This Row],[Day Low]])-1</f>
        <v>1.4277890783914948E-2</v>
      </c>
      <c r="AD408" s="1">
        <f>(Table2[[#This Row],[Day High]]/Table2[[#This Row],[Close Price]])-1</f>
        <v>7.0191677272550823E-3</v>
      </c>
      <c r="AE408" s="1">
        <f>(Table2[[#This Row],[Close Price]]/Table2[[#This Row],[Current Week Low]])-1</f>
        <v>1.4277890783914948E-2</v>
      </c>
      <c r="AF408" s="1">
        <f>(Table2[[#This Row],[Current Week High]]/Table2[[#This Row],[Close Price]])-1</f>
        <v>7.0191677272550823E-3</v>
      </c>
      <c r="AG408" s="1">
        <f>(Table2[[#This Row],[Close Price]]/Table2[[#This Row],[Current Month Low]])-1</f>
        <v>2.9612937170540032E-2</v>
      </c>
      <c r="AH408" s="1">
        <f>(Table2[[#This Row],[Current Month High]]/Table2[[#This Row],[Close Price]])-1</f>
        <v>3.9376759612788748E-2</v>
      </c>
      <c r="AI408">
        <v>24.4002853947317</v>
      </c>
      <c r="AJ408">
        <v>31.286075949367099</v>
      </c>
      <c r="AK408" t="str">
        <f>IF(AND(Table2[[#This Row],[20D EMA]]&gt;Table2[[#This Row],[50D EMA]],Table2[[#This Row],[50D EMA]]&gt;Table2[[#This Row],[200D EMA]]),"Uptrend","Downtrend/NoTrend")</f>
        <v>Downtrend/NoTrend</v>
      </c>
      <c r="AL408">
        <v>-0.08</v>
      </c>
      <c r="AM408" t="s">
        <v>3147</v>
      </c>
      <c r="AN408">
        <v>1.73</v>
      </c>
      <c r="AO408" t="s">
        <v>3148</v>
      </c>
      <c r="AP408">
        <v>-5.5162444909883E-2</v>
      </c>
      <c r="AQ408">
        <f>(Table2[[#This Row],[Sharpe Ratio]]-AVERAGE(Table2[Sharpe Ratio]))/_xlfn.STDEV.P(Table2[Sharpe Ratio])</f>
        <v>-1.3029539217427508</v>
      </c>
      <c r="AR4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8">
        <f>_xlfn.RANK.AVG(Table2[[#This Row],[1Y Return vs Nifty Z-Score]],Table2[1Y Return vs Nifty Z-Score])</f>
        <v>323</v>
      </c>
      <c r="AT408">
        <f>_xlfn.RANK.AVG(Table2[[#This Row],[6M Return vs Nifty Z-Score]],Table2[6M Return vs Nifty Z-Score])</f>
        <v>204</v>
      </c>
      <c r="AU408">
        <f>_xlfn.RANK.AVG(Table2[[#This Row],[Sharpe Ratio Z-Score]],Table2[Sharpe Ratio Z-Score])</f>
        <v>671</v>
      </c>
      <c r="AV408">
        <f>(Table2[[#This Row],[Rank 1Y]]+Table2[[#This Row],[Rank 6M]]+Table2[[#This Row],[Rank Sharpe]])/3</f>
        <v>399.33333333333331</v>
      </c>
    </row>
    <row r="409" spans="1:48" x14ac:dyDescent="0.3">
      <c r="A409" t="s">
        <v>935</v>
      </c>
      <c r="B409" t="s">
        <v>936</v>
      </c>
      <c r="C409" t="s">
        <v>3104</v>
      </c>
      <c r="D409" t="s">
        <v>43</v>
      </c>
      <c r="E409">
        <v>15279.551676839999</v>
      </c>
      <c r="F409">
        <v>416.1</v>
      </c>
      <c r="G409">
        <v>-23.6354767205206</v>
      </c>
      <c r="H409">
        <f>(Table2[[#This Row],[1Y Return vs Nifty]]-AVERAGE(Table2[1Y Return vs Nifty]))/_xlfn.STDEV.P(Table2[1Y Return vs Nifty])</f>
        <v>-0.79707650106277927</v>
      </c>
      <c r="I409">
        <v>-12.013168169893399</v>
      </c>
      <c r="J409">
        <f>(Table2[[#This Row],[1M Return vs Nifty]]-AVERAGE(Table2[1M Return vs Nifty]))/_xlfn.STDEV.P(Table2[1M Return vs Nifty])</f>
        <v>-1.1769376855297138</v>
      </c>
      <c r="K409">
        <v>-8.8534781322493004</v>
      </c>
      <c r="L409">
        <f>(Table2[[#This Row],[6M Return vs Nifty]]-AVERAGE(Table2[6M Return vs Nifty]))/_xlfn.STDEV.P(Table2[6M Return vs Nifty])</f>
        <v>-0.39346914298755636</v>
      </c>
      <c r="M409">
        <v>-9.5444687851919898</v>
      </c>
      <c r="N409">
        <f>(Table2[[#This Row],[1W Return vs Nifty]]-AVERAGE(Table2[1W Return vs Nifty]))/_xlfn.STDEV.P(Table2[1W Return vs Nifty])</f>
        <v>-1.9877622557307781</v>
      </c>
      <c r="O409">
        <v>479.96</v>
      </c>
      <c r="P409">
        <v>503.92725651897598</v>
      </c>
      <c r="Q409">
        <v>479.00595943278898</v>
      </c>
      <c r="R409">
        <v>15.324321465499301</v>
      </c>
      <c r="S409" s="1">
        <f>(Table2[[#This Row],[Close Price]]-Table2[[#This Row],[20D EMA]])/Table2[[#This Row],[20D EMA]]</f>
        <v>-0.1330527543961996</v>
      </c>
      <c r="T409" s="1">
        <f>(Table2[[#This Row],[Close Price]]-Table2[[#This Row],[50D EMA]])/Table2[[#This Row],[50D EMA]]</f>
        <v>-0.17428558464106161</v>
      </c>
      <c r="U409" s="1">
        <f>(Table2[[#This Row],[Close Price]]-Table2[[#This Row],[200D EMA]])/Table2[[#This Row],[200D EMA]]</f>
        <v>-0.13132604760758831</v>
      </c>
      <c r="V409">
        <v>1.0935201660549101</v>
      </c>
      <c r="W409">
        <v>411</v>
      </c>
      <c r="X409">
        <v>427.7</v>
      </c>
      <c r="Y409">
        <v>411</v>
      </c>
      <c r="Z409">
        <v>427.7</v>
      </c>
      <c r="AA409">
        <v>411</v>
      </c>
      <c r="AB409">
        <v>535</v>
      </c>
      <c r="AC409" s="1">
        <f>(Table2[[#This Row],[Close Price]]/Table2[[#This Row],[Day Low]])-1</f>
        <v>1.2408759124087565E-2</v>
      </c>
      <c r="AD409" s="1">
        <f>(Table2[[#This Row],[Day High]]/Table2[[#This Row],[Close Price]])-1</f>
        <v>2.7877913962989664E-2</v>
      </c>
      <c r="AE409" s="1">
        <f>(Table2[[#This Row],[Close Price]]/Table2[[#This Row],[Current Week Low]])-1</f>
        <v>1.2408759124087565E-2</v>
      </c>
      <c r="AF409" s="1">
        <f>(Table2[[#This Row],[Current Week High]]/Table2[[#This Row],[Close Price]])-1</f>
        <v>2.7877913962989664E-2</v>
      </c>
      <c r="AG409" s="1">
        <f>(Table2[[#This Row],[Close Price]]/Table2[[#This Row],[Current Month Low]])-1</f>
        <v>1.2408759124087565E-2</v>
      </c>
      <c r="AH409" s="1">
        <f>(Table2[[#This Row],[Current Month High]]/Table2[[#This Row],[Close Price]])-1</f>
        <v>0.28574861812064412</v>
      </c>
      <c r="AI409">
        <v>43.198750300408499</v>
      </c>
      <c r="AJ409">
        <v>13.440567066521201</v>
      </c>
      <c r="AK409" t="str">
        <f>IF(AND(Table2[[#This Row],[20D EMA]]&gt;Table2[[#This Row],[50D EMA]],Table2[[#This Row],[50D EMA]]&gt;Table2[[#This Row],[200D EMA]]),"Uptrend","Downtrend/NoTrend")</f>
        <v>Downtrend/NoTrend</v>
      </c>
      <c r="AL409">
        <v>-0.13</v>
      </c>
      <c r="AM409" t="s">
        <v>3147</v>
      </c>
      <c r="AN409">
        <v>-19.28</v>
      </c>
      <c r="AO409" t="s">
        <v>3147</v>
      </c>
      <c r="AP409">
        <v>0.11771451203021401</v>
      </c>
      <c r="AQ409">
        <f>(Table2[[#This Row],[Sharpe Ratio]]-AVERAGE(Table2[Sharpe Ratio]))/_xlfn.STDEV.P(Table2[Sharpe Ratio])</f>
        <v>0.7193349504116221</v>
      </c>
      <c r="AR4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9">
        <f>_xlfn.RANK.AVG(Table2[[#This Row],[1Y Return vs Nifty Z-Score]],Table2[1Y Return vs Nifty Z-Score])</f>
        <v>592</v>
      </c>
      <c r="AT409">
        <f>_xlfn.RANK.AVG(Table2[[#This Row],[6M Return vs Nifty Z-Score]],Table2[6M Return vs Nifty Z-Score])</f>
        <v>447</v>
      </c>
      <c r="AU409">
        <f>_xlfn.RANK.AVG(Table2[[#This Row],[Sharpe Ratio Z-Score]],Table2[Sharpe Ratio Z-Score])</f>
        <v>165</v>
      </c>
      <c r="AV409">
        <f>(Table2[[#This Row],[Rank 1Y]]+Table2[[#This Row],[Rank 6M]]+Table2[[#This Row],[Rank Sharpe]])/3</f>
        <v>401.33333333333331</v>
      </c>
    </row>
    <row r="410" spans="1:48" x14ac:dyDescent="0.3">
      <c r="A410" t="s">
        <v>156</v>
      </c>
      <c r="B410" t="s">
        <v>157</v>
      </c>
      <c r="C410" t="s">
        <v>3102</v>
      </c>
      <c r="D410" t="s">
        <v>40</v>
      </c>
      <c r="E410">
        <v>156579.55701284</v>
      </c>
      <c r="F410">
        <v>1562.6</v>
      </c>
      <c r="G410">
        <v>-6.0642804210043897</v>
      </c>
      <c r="H410">
        <f>(Table2[[#This Row],[1Y Return vs Nifty]]-AVERAGE(Table2[1Y Return vs Nifty]))/_xlfn.STDEV.P(Table2[1Y Return vs Nifty])</f>
        <v>-0.43267702384500639</v>
      </c>
      <c r="I410">
        <v>-1.74969413457879</v>
      </c>
      <c r="J410">
        <f>(Table2[[#This Row],[1M Return vs Nifty]]-AVERAGE(Table2[1M Return vs Nifty]))/_xlfn.STDEV.P(Table2[1M Return vs Nifty])</f>
        <v>-1.464602680390893E-2</v>
      </c>
      <c r="K410">
        <v>4.2745118569667504</v>
      </c>
      <c r="L410">
        <f>(Table2[[#This Row],[6M Return vs Nifty]]-AVERAGE(Table2[6M Return vs Nifty]))/_xlfn.STDEV.P(Table2[6M Return vs Nifty])</f>
        <v>7.2991145049920408E-2</v>
      </c>
      <c r="M410">
        <v>3.12059368037509</v>
      </c>
      <c r="N410">
        <f>(Table2[[#This Row],[1W Return vs Nifty]]-AVERAGE(Table2[1W Return vs Nifty]))/_xlfn.STDEV.P(Table2[1W Return vs Nifty])</f>
        <v>1.0320299269085542</v>
      </c>
      <c r="O410">
        <v>1617.28</v>
      </c>
      <c r="P410">
        <v>1679.5190995078499</v>
      </c>
      <c r="Q410">
        <v>1601.6196117664599</v>
      </c>
      <c r="R410">
        <v>32.648591883574198</v>
      </c>
      <c r="S410" s="1">
        <f>(Table2[[#This Row],[Close Price]]-Table2[[#This Row],[20D EMA]])/Table2[[#This Row],[20D EMA]]</f>
        <v>-3.3809853581321762E-2</v>
      </c>
      <c r="T410" s="1">
        <f>(Table2[[#This Row],[Close Price]]-Table2[[#This Row],[50D EMA]])/Table2[[#This Row],[50D EMA]]</f>
        <v>-6.9614629296035291E-2</v>
      </c>
      <c r="U410" s="1">
        <f>(Table2[[#This Row],[Close Price]]-Table2[[#This Row],[200D EMA]])/Table2[[#This Row],[200D EMA]]</f>
        <v>-2.4362596136934447E-2</v>
      </c>
      <c r="V410">
        <v>0.83923672281477701</v>
      </c>
      <c r="W410">
        <v>1551</v>
      </c>
      <c r="X410">
        <v>1566.55</v>
      </c>
      <c r="Y410">
        <v>1551</v>
      </c>
      <c r="Z410">
        <v>1566.55</v>
      </c>
      <c r="AA410">
        <v>1540</v>
      </c>
      <c r="AB410">
        <v>1642</v>
      </c>
      <c r="AC410" s="1">
        <f>(Table2[[#This Row],[Close Price]]/Table2[[#This Row],[Day Low]])-1</f>
        <v>7.4790457769180474E-3</v>
      </c>
      <c r="AD410" s="1">
        <f>(Table2[[#This Row],[Day High]]/Table2[[#This Row],[Close Price]])-1</f>
        <v>2.527838218354006E-3</v>
      </c>
      <c r="AE410" s="1">
        <f>(Table2[[#This Row],[Close Price]]/Table2[[#This Row],[Current Week Low]])-1</f>
        <v>7.4790457769180474E-3</v>
      </c>
      <c r="AF410" s="1">
        <f>(Table2[[#This Row],[Current Week High]]/Table2[[#This Row],[Close Price]])-1</f>
        <v>2.527838218354006E-3</v>
      </c>
      <c r="AG410" s="1">
        <f>(Table2[[#This Row],[Close Price]]/Table2[[#This Row],[Current Month Low]])-1</f>
        <v>1.4675324675324619E-2</v>
      </c>
      <c r="AH410" s="1">
        <f>(Table2[[#This Row],[Current Month High]]/Table2[[#This Row],[Close Price]])-1</f>
        <v>5.0812747984129158E-2</v>
      </c>
      <c r="AI410">
        <v>23.896070651478301</v>
      </c>
      <c r="AJ410">
        <v>19.492238280951199</v>
      </c>
      <c r="AK410" t="str">
        <f>IF(AND(Table2[[#This Row],[20D EMA]]&gt;Table2[[#This Row],[50D EMA]],Table2[[#This Row],[50D EMA]]&gt;Table2[[#This Row],[200D EMA]]),"Uptrend","Downtrend/NoTrend")</f>
        <v>Downtrend/NoTrend</v>
      </c>
      <c r="AL410">
        <v>-0.14000000000000001</v>
      </c>
      <c r="AM410" t="s">
        <v>3147</v>
      </c>
      <c r="AN410">
        <v>-3.79</v>
      </c>
      <c r="AO410" t="s">
        <v>3147</v>
      </c>
      <c r="AP410">
        <v>1.5985281246250999E-2</v>
      </c>
      <c r="AQ410">
        <f>(Table2[[#This Row],[Sharpe Ratio]]-AVERAGE(Table2[Sharpe Ratio]))/_xlfn.STDEV.P(Table2[Sharpe Ratio])</f>
        <v>-0.47067842689763856</v>
      </c>
      <c r="AR4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0">
        <f>_xlfn.RANK.AVG(Table2[[#This Row],[1Y Return vs Nifty Z-Score]],Table2[1Y Return vs Nifty Z-Score])</f>
        <v>460</v>
      </c>
      <c r="AT410">
        <f>_xlfn.RANK.AVG(Table2[[#This Row],[6M Return vs Nifty Z-Score]],Table2[6M Return vs Nifty Z-Score])</f>
        <v>285</v>
      </c>
      <c r="AU410">
        <f>_xlfn.RANK.AVG(Table2[[#This Row],[Sharpe Ratio Z-Score]],Table2[Sharpe Ratio Z-Score])</f>
        <v>462</v>
      </c>
      <c r="AV410">
        <f>(Table2[[#This Row],[Rank 1Y]]+Table2[[#This Row],[Rank 6M]]+Table2[[#This Row],[Rank Sharpe]])/3</f>
        <v>402.33333333333331</v>
      </c>
    </row>
    <row r="411" spans="1:48" x14ac:dyDescent="0.3">
      <c r="A411" t="s">
        <v>124</v>
      </c>
      <c r="B411" t="s">
        <v>125</v>
      </c>
      <c r="C411" t="s">
        <v>3109</v>
      </c>
      <c r="D411" t="s">
        <v>126</v>
      </c>
      <c r="E411">
        <v>209723.70856500001</v>
      </c>
      <c r="F411">
        <v>496.35</v>
      </c>
      <c r="G411">
        <v>43.493652203150099</v>
      </c>
      <c r="H411">
        <f>(Table2[[#This Row],[1Y Return vs Nifty]]-AVERAGE(Table2[1Y Return vs Nifty]))/_xlfn.STDEV.P(Table2[1Y Return vs Nifty])</f>
        <v>0.59507796974827121</v>
      </c>
      <c r="I411">
        <v>3.72299956452702</v>
      </c>
      <c r="J411">
        <f>(Table2[[#This Row],[1M Return vs Nifty]]-AVERAGE(Table2[1M Return vs Nifty]))/_xlfn.STDEV.P(Table2[1M Return vs Nifty])</f>
        <v>0.60511159282327143</v>
      </c>
      <c r="K411">
        <v>-24.296007281557401</v>
      </c>
      <c r="L411">
        <f>(Table2[[#This Row],[6M Return vs Nifty]]-AVERAGE(Table2[6M Return vs Nifty]))/_xlfn.STDEV.P(Table2[6M Return vs Nifty])</f>
        <v>-0.94216902780850309</v>
      </c>
      <c r="M411">
        <v>1.32694206036249</v>
      </c>
      <c r="N411">
        <f>(Table2[[#This Row],[1W Return vs Nifty]]-AVERAGE(Table2[1W Return vs Nifty]))/_xlfn.STDEV.P(Table2[1W Return vs Nifty])</f>
        <v>0.60436088420005463</v>
      </c>
      <c r="O411">
        <v>514.54</v>
      </c>
      <c r="P411">
        <v>522.24540322736595</v>
      </c>
      <c r="Q411">
        <v>498.47492876866102</v>
      </c>
      <c r="R411">
        <v>37.984718898448399</v>
      </c>
      <c r="S411" s="1">
        <f>(Table2[[#This Row],[Close Price]]-Table2[[#This Row],[20D EMA]])/Table2[[#This Row],[20D EMA]]</f>
        <v>-3.5351964861818214E-2</v>
      </c>
      <c r="T411" s="1">
        <f>(Table2[[#This Row],[Close Price]]-Table2[[#This Row],[50D EMA]])/Table2[[#This Row],[50D EMA]]</f>
        <v>-4.9584741325319141E-2</v>
      </c>
      <c r="U411" s="1">
        <f>(Table2[[#This Row],[Close Price]]-Table2[[#This Row],[200D EMA]])/Table2[[#This Row],[200D EMA]]</f>
        <v>-4.2628598672154261E-3</v>
      </c>
      <c r="V411">
        <v>1.0830983974588699</v>
      </c>
      <c r="W411">
        <v>494.8</v>
      </c>
      <c r="X411">
        <v>503.9</v>
      </c>
      <c r="Y411">
        <v>494.8</v>
      </c>
      <c r="Z411">
        <v>503.9</v>
      </c>
      <c r="AA411">
        <v>484</v>
      </c>
      <c r="AB411">
        <v>565</v>
      </c>
      <c r="AC411" s="1">
        <f>(Table2[[#This Row],[Close Price]]/Table2[[#This Row],[Day Low]])-1</f>
        <v>3.1325788197251736E-3</v>
      </c>
      <c r="AD411" s="1">
        <f>(Table2[[#This Row],[Day High]]/Table2[[#This Row],[Close Price]])-1</f>
        <v>1.5211040596353254E-2</v>
      </c>
      <c r="AE411" s="1">
        <f>(Table2[[#This Row],[Close Price]]/Table2[[#This Row],[Current Week Low]])-1</f>
        <v>3.1325788197251736E-3</v>
      </c>
      <c r="AF411" s="1">
        <f>(Table2[[#This Row],[Current Week High]]/Table2[[#This Row],[Close Price]])-1</f>
        <v>1.5211040596353254E-2</v>
      </c>
      <c r="AG411" s="1">
        <f>(Table2[[#This Row],[Close Price]]/Table2[[#This Row],[Current Month Low]])-1</f>
        <v>2.5516528925619841E-2</v>
      </c>
      <c r="AH411" s="1">
        <f>(Table2[[#This Row],[Current Month High]]/Table2[[#This Row],[Close Price]])-1</f>
        <v>0.13830966052180926</v>
      </c>
      <c r="AI411">
        <v>62.7279137705248</v>
      </c>
      <c r="AJ411">
        <v>74.402670414617006</v>
      </c>
      <c r="AK411" t="str">
        <f>IF(AND(Table2[[#This Row],[20D EMA]]&gt;Table2[[#This Row],[50D EMA]],Table2[[#This Row],[50D EMA]]&gt;Table2[[#This Row],[200D EMA]]),"Uptrend","Downtrend/NoTrend")</f>
        <v>Downtrend/NoTrend</v>
      </c>
      <c r="AL411">
        <v>0.04</v>
      </c>
      <c r="AM411" t="s">
        <v>3148</v>
      </c>
      <c r="AN411">
        <v>-11.43</v>
      </c>
      <c r="AO411" t="s">
        <v>3147</v>
      </c>
      <c r="AP411">
        <v>3.5971702228031997E-2</v>
      </c>
      <c r="AQ411">
        <f>(Table2[[#This Row],[Sharpe Ratio]]-AVERAGE(Table2[Sharpe Ratio]))/_xlfn.STDEV.P(Table2[Sharpe Ratio])</f>
        <v>-0.23688025355488587</v>
      </c>
      <c r="AR4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1">
        <f>_xlfn.RANK.AVG(Table2[[#This Row],[1Y Return vs Nifty Z-Score]],Table2[1Y Return vs Nifty Z-Score])</f>
        <v>148</v>
      </c>
      <c r="AT411">
        <f>_xlfn.RANK.AVG(Table2[[#This Row],[6M Return vs Nifty Z-Score]],Table2[6M Return vs Nifty Z-Score])</f>
        <v>652</v>
      </c>
      <c r="AU411">
        <f>_xlfn.RANK.AVG(Table2[[#This Row],[Sharpe Ratio Z-Score]],Table2[Sharpe Ratio Z-Score])</f>
        <v>409</v>
      </c>
      <c r="AV411">
        <f>(Table2[[#This Row],[Rank 1Y]]+Table2[[#This Row],[Rank 6M]]+Table2[[#This Row],[Rank Sharpe]])/3</f>
        <v>403</v>
      </c>
    </row>
    <row r="412" spans="1:48" x14ac:dyDescent="0.3">
      <c r="A412" t="s">
        <v>546</v>
      </c>
      <c r="B412" t="s">
        <v>547</v>
      </c>
      <c r="C412" t="s">
        <v>3116</v>
      </c>
      <c r="D412" t="s">
        <v>292</v>
      </c>
      <c r="E412">
        <v>35043.46402413</v>
      </c>
      <c r="F412">
        <v>2569.3000000000002</v>
      </c>
      <c r="G412">
        <v>5.7150595677989697</v>
      </c>
      <c r="H412">
        <f>(Table2[[#This Row],[1Y Return vs Nifty]]-AVERAGE(Table2[1Y Return vs Nifty]))/_xlfn.STDEV.P(Table2[1Y Return vs Nifty])</f>
        <v>-0.1883917025314808</v>
      </c>
      <c r="I412">
        <v>-1.78878614150802</v>
      </c>
      <c r="J412">
        <f>(Table2[[#This Row],[1M Return vs Nifty]]-AVERAGE(Table2[1M Return vs Nifty]))/_xlfn.STDEV.P(Table2[1M Return vs Nifty])</f>
        <v>-1.9073018426858226E-2</v>
      </c>
      <c r="K412">
        <v>0.176302983586341</v>
      </c>
      <c r="L412">
        <f>(Table2[[#This Row],[6M Return vs Nifty]]-AVERAGE(Table2[6M Return vs Nifty]))/_xlfn.STDEV.P(Table2[6M Return vs Nifty])</f>
        <v>-7.2625334935598307E-2</v>
      </c>
      <c r="M412">
        <v>1.48701827732888</v>
      </c>
      <c r="N412">
        <f>(Table2[[#This Row],[1W Return vs Nifty]]-AVERAGE(Table2[1W Return vs Nifty]))/_xlfn.STDEV.P(Table2[1W Return vs Nifty])</f>
        <v>0.64252863188671705</v>
      </c>
      <c r="O412">
        <v>2681.41</v>
      </c>
      <c r="P412">
        <v>2752.83120272214</v>
      </c>
      <c r="Q412">
        <v>2612.5970594220698</v>
      </c>
      <c r="R412">
        <v>40.939793173303698</v>
      </c>
      <c r="S412" s="1">
        <f>(Table2[[#This Row],[Close Price]]-Table2[[#This Row],[20D EMA]])/Table2[[#This Row],[20D EMA]]</f>
        <v>-4.1810092451359429E-2</v>
      </c>
      <c r="T412" s="1">
        <f>(Table2[[#This Row],[Close Price]]-Table2[[#This Row],[50D EMA]])/Table2[[#This Row],[50D EMA]]</f>
        <v>-6.6669980542452004E-2</v>
      </c>
      <c r="U412" s="1">
        <f>(Table2[[#This Row],[Close Price]]-Table2[[#This Row],[200D EMA]])/Table2[[#This Row],[200D EMA]]</f>
        <v>-1.6572421401885584E-2</v>
      </c>
      <c r="V412">
        <v>1.2177893575177401</v>
      </c>
      <c r="W412">
        <v>2511.75</v>
      </c>
      <c r="X412">
        <v>2634</v>
      </c>
      <c r="Y412">
        <v>2511.75</v>
      </c>
      <c r="Z412">
        <v>2634</v>
      </c>
      <c r="AA412">
        <v>2453</v>
      </c>
      <c r="AB412">
        <v>2885.1</v>
      </c>
      <c r="AC412" s="1">
        <f>(Table2[[#This Row],[Close Price]]/Table2[[#This Row],[Day Low]])-1</f>
        <v>2.2912312132975066E-2</v>
      </c>
      <c r="AD412" s="1">
        <f>(Table2[[#This Row],[Day High]]/Table2[[#This Row],[Close Price]])-1</f>
        <v>2.5181956174833431E-2</v>
      </c>
      <c r="AE412" s="1">
        <f>(Table2[[#This Row],[Close Price]]/Table2[[#This Row],[Current Week Low]])-1</f>
        <v>2.2912312132975066E-2</v>
      </c>
      <c r="AF412" s="1">
        <f>(Table2[[#This Row],[Current Week High]]/Table2[[#This Row],[Close Price]])-1</f>
        <v>2.5181956174833431E-2</v>
      </c>
      <c r="AG412" s="1">
        <f>(Table2[[#This Row],[Close Price]]/Table2[[#This Row],[Current Month Low]])-1</f>
        <v>4.7411333061557315E-2</v>
      </c>
      <c r="AH412" s="1">
        <f>(Table2[[#This Row],[Current Month High]]/Table2[[#This Row],[Close Price]])-1</f>
        <v>0.12291285564161436</v>
      </c>
      <c r="AI412">
        <v>23.340987817693499</v>
      </c>
      <c r="AJ412">
        <v>27.130133597229101</v>
      </c>
      <c r="AK412" t="str">
        <f>IF(AND(Table2[[#This Row],[20D EMA]]&gt;Table2[[#This Row],[50D EMA]],Table2[[#This Row],[50D EMA]]&gt;Table2[[#This Row],[200D EMA]]),"Uptrend","Downtrend/NoTrend")</f>
        <v>Downtrend/NoTrend</v>
      </c>
      <c r="AL412">
        <v>0</v>
      </c>
      <c r="AM412" t="s">
        <v>3149</v>
      </c>
      <c r="AN412">
        <v>-5.27</v>
      </c>
      <c r="AO412" t="s">
        <v>3147</v>
      </c>
      <c r="AP412">
        <v>3.2564297291800003E-4</v>
      </c>
      <c r="AQ412">
        <f>(Table2[[#This Row],[Sharpe Ratio]]-AVERAGE(Table2[Sharpe Ratio]))/_xlfn.STDEV.P(Table2[Sharpe Ratio])</f>
        <v>-0.6538625410945198</v>
      </c>
      <c r="AR4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2">
        <f>_xlfn.RANK.AVG(Table2[[#This Row],[1Y Return vs Nifty Z-Score]],Table2[1Y Return vs Nifty Z-Score])</f>
        <v>371</v>
      </c>
      <c r="AT412">
        <f>_xlfn.RANK.AVG(Table2[[#This Row],[6M Return vs Nifty Z-Score]],Table2[6M Return vs Nifty Z-Score])</f>
        <v>330</v>
      </c>
      <c r="AU412">
        <f>_xlfn.RANK.AVG(Table2[[#This Row],[Sharpe Ratio Z-Score]],Table2[Sharpe Ratio Z-Score])</f>
        <v>509</v>
      </c>
      <c r="AV412">
        <f>(Table2[[#This Row],[Rank 1Y]]+Table2[[#This Row],[Rank 6M]]+Table2[[#This Row],[Rank Sharpe]])/3</f>
        <v>403.33333333333331</v>
      </c>
    </row>
    <row r="413" spans="1:48" x14ac:dyDescent="0.3">
      <c r="A413" t="s">
        <v>1103</v>
      </c>
      <c r="B413" t="s">
        <v>1104</v>
      </c>
      <c r="C413" t="s">
        <v>3108</v>
      </c>
      <c r="D413" t="s">
        <v>268</v>
      </c>
      <c r="E413">
        <v>11116.343844255</v>
      </c>
      <c r="F413">
        <v>4659.8500000000004</v>
      </c>
      <c r="G413">
        <v>-30.011668475283098</v>
      </c>
      <c r="H413">
        <f>(Table2[[#This Row],[1Y Return vs Nifty]]-AVERAGE(Table2[1Y Return vs Nifty]))/_xlfn.STDEV.P(Table2[1Y Return vs Nifty])</f>
        <v>-0.92930887172610754</v>
      </c>
      <c r="I413">
        <v>-17.276852686216401</v>
      </c>
      <c r="J413">
        <f>(Table2[[#This Row],[1M Return vs Nifty]]-AVERAGE(Table2[1M Return vs Nifty]))/_xlfn.STDEV.P(Table2[1M Return vs Nifty])</f>
        <v>-1.7730259677659015</v>
      </c>
      <c r="K413">
        <v>1.25150032013765</v>
      </c>
      <c r="L413">
        <f>(Table2[[#This Row],[6M Return vs Nifty]]-AVERAGE(Table2[6M Return vs Nifty]))/_xlfn.STDEV.P(Table2[6M Return vs Nifty])</f>
        <v>-3.4421705917230871E-2</v>
      </c>
      <c r="M413">
        <v>-3.33918318814646</v>
      </c>
      <c r="N413">
        <f>(Table2[[#This Row],[1W Return vs Nifty]]-AVERAGE(Table2[1W Return vs Nifty]))/_xlfn.STDEV.P(Table2[1W Return vs Nifty])</f>
        <v>-0.50820595761160348</v>
      </c>
      <c r="O413">
        <v>5129.57</v>
      </c>
      <c r="P413">
        <v>5483.2257909034997</v>
      </c>
      <c r="Q413">
        <v>5202.2371987363204</v>
      </c>
      <c r="R413">
        <v>18.8900253996378</v>
      </c>
      <c r="S413" s="1">
        <f>(Table2[[#This Row],[Close Price]]-Table2[[#This Row],[20D EMA]])/Table2[[#This Row],[20D EMA]]</f>
        <v>-9.1571028370798987E-2</v>
      </c>
      <c r="T413" s="1">
        <f>(Table2[[#This Row],[Close Price]]-Table2[[#This Row],[50D EMA]])/Table2[[#This Row],[50D EMA]]</f>
        <v>-0.15016266378624313</v>
      </c>
      <c r="U413" s="1">
        <f>(Table2[[#This Row],[Close Price]]-Table2[[#This Row],[200D EMA]])/Table2[[#This Row],[200D EMA]]</f>
        <v>-0.10426037453041774</v>
      </c>
      <c r="V413">
        <v>0.406101916420818</v>
      </c>
      <c r="W413">
        <v>4602.3999999999996</v>
      </c>
      <c r="X413">
        <v>4780</v>
      </c>
      <c r="Y413">
        <v>4602.3999999999996</v>
      </c>
      <c r="Z413">
        <v>4780</v>
      </c>
      <c r="AA413">
        <v>4602.3999999999996</v>
      </c>
      <c r="AB413">
        <v>5279</v>
      </c>
      <c r="AC413" s="1">
        <f>(Table2[[#This Row],[Close Price]]/Table2[[#This Row],[Day Low]])-1</f>
        <v>1.2482617764644655E-2</v>
      </c>
      <c r="AD413" s="1">
        <f>(Table2[[#This Row],[Day High]]/Table2[[#This Row],[Close Price]])-1</f>
        <v>2.5784091762610206E-2</v>
      </c>
      <c r="AE413" s="1">
        <f>(Table2[[#This Row],[Close Price]]/Table2[[#This Row],[Current Week Low]])-1</f>
        <v>1.2482617764644655E-2</v>
      </c>
      <c r="AF413" s="1">
        <f>(Table2[[#This Row],[Current Week High]]/Table2[[#This Row],[Close Price]])-1</f>
        <v>2.5784091762610206E-2</v>
      </c>
      <c r="AG413" s="1">
        <f>(Table2[[#This Row],[Close Price]]/Table2[[#This Row],[Current Month Low]])-1</f>
        <v>1.2482617764644655E-2</v>
      </c>
      <c r="AH413" s="1">
        <f>(Table2[[#This Row],[Current Month High]]/Table2[[#This Row],[Close Price]])-1</f>
        <v>0.1328690837687907</v>
      </c>
      <c r="AI413">
        <v>52.821442750303099</v>
      </c>
      <c r="AJ413">
        <v>23.2096349863169</v>
      </c>
      <c r="AK413" t="str">
        <f>IF(AND(Table2[[#This Row],[20D EMA]]&gt;Table2[[#This Row],[50D EMA]],Table2[[#This Row],[50D EMA]]&gt;Table2[[#This Row],[200D EMA]]),"Uptrend","Downtrend/NoTrend")</f>
        <v>Downtrend/NoTrend</v>
      </c>
      <c r="AL413">
        <v>-0.13</v>
      </c>
      <c r="AM413" t="s">
        <v>3147</v>
      </c>
      <c r="AN413">
        <v>-7.58</v>
      </c>
      <c r="AO413" t="s">
        <v>3147</v>
      </c>
      <c r="AP413">
        <v>8.6673080104318997E-2</v>
      </c>
      <c r="AQ413">
        <f>(Table2[[#This Row],[Sharpe Ratio]]-AVERAGE(Table2[Sharpe Ratio]))/_xlfn.STDEV.P(Table2[Sharpe Ratio])</f>
        <v>0.35621690697436503</v>
      </c>
      <c r="AR4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3">
        <f>_xlfn.RANK.AVG(Table2[[#This Row],[1Y Return vs Nifty Z-Score]],Table2[1Y Return vs Nifty Z-Score])</f>
        <v>633</v>
      </c>
      <c r="AT413">
        <f>_xlfn.RANK.AVG(Table2[[#This Row],[6M Return vs Nifty Z-Score]],Table2[6M Return vs Nifty Z-Score])</f>
        <v>322</v>
      </c>
      <c r="AU413">
        <f>_xlfn.RANK.AVG(Table2[[#This Row],[Sharpe Ratio Z-Score]],Table2[Sharpe Ratio Z-Score])</f>
        <v>257</v>
      </c>
      <c r="AV413">
        <f>(Table2[[#This Row],[Rank 1Y]]+Table2[[#This Row],[Rank 6M]]+Table2[[#This Row],[Rank Sharpe]])/3</f>
        <v>404</v>
      </c>
    </row>
    <row r="414" spans="1:48" x14ac:dyDescent="0.3">
      <c r="A414" t="s">
        <v>644</v>
      </c>
      <c r="B414" t="s">
        <v>645</v>
      </c>
      <c r="C414" t="s">
        <v>3102</v>
      </c>
      <c r="D414" t="s">
        <v>506</v>
      </c>
      <c r="E414">
        <v>27353.82670148</v>
      </c>
      <c r="F414">
        <v>841.55</v>
      </c>
      <c r="G414">
        <v>3.5977579392033499</v>
      </c>
      <c r="H414">
        <f>(Table2[[#This Row],[1Y Return vs Nifty]]-AVERAGE(Table2[1Y Return vs Nifty]))/_xlfn.STDEV.P(Table2[1Y Return vs Nifty])</f>
        <v>-0.23230126869993944</v>
      </c>
      <c r="I414">
        <v>6.8516471023461802</v>
      </c>
      <c r="J414">
        <f>(Table2[[#This Row],[1M Return vs Nifty]]-AVERAGE(Table2[1M Return vs Nifty]))/_xlfn.STDEV.P(Table2[1M Return vs Nifty])</f>
        <v>0.95941666767298528</v>
      </c>
      <c r="K414">
        <v>11.338646914794699</v>
      </c>
      <c r="L414">
        <f>(Table2[[#This Row],[6M Return vs Nifty]]-AVERAGE(Table2[6M Return vs Nifty]))/_xlfn.STDEV.P(Table2[6M Return vs Nifty])</f>
        <v>0.32399213427346829</v>
      </c>
      <c r="M414">
        <v>3.1092702553142302</v>
      </c>
      <c r="N414">
        <f>(Table2[[#This Row],[1W Return vs Nifty]]-AVERAGE(Table2[1W Return vs Nifty]))/_xlfn.STDEV.P(Table2[1W Return vs Nifty])</f>
        <v>1.0293300278300894</v>
      </c>
      <c r="O414">
        <v>851.06</v>
      </c>
      <c r="P414">
        <v>846.28686604842903</v>
      </c>
      <c r="Q414">
        <v>785.37957197373703</v>
      </c>
      <c r="R414">
        <v>39.864990004936097</v>
      </c>
      <c r="S414" s="1">
        <f>(Table2[[#This Row],[Close Price]]-Table2[[#This Row],[20D EMA]])/Table2[[#This Row],[20D EMA]]</f>
        <v>-1.117430028435127E-2</v>
      </c>
      <c r="T414" s="1">
        <f>(Table2[[#This Row],[Close Price]]-Table2[[#This Row],[50D EMA]])/Table2[[#This Row],[50D EMA]]</f>
        <v>-5.5972345057733767E-3</v>
      </c>
      <c r="U414" s="1">
        <f>(Table2[[#This Row],[Close Price]]-Table2[[#This Row],[200D EMA]])/Table2[[#This Row],[200D EMA]]</f>
        <v>7.1520103184121595E-2</v>
      </c>
      <c r="V414">
        <v>0.29001446763046401</v>
      </c>
      <c r="W414">
        <v>829.1</v>
      </c>
      <c r="X414">
        <v>845.95</v>
      </c>
      <c r="Y414">
        <v>829.1</v>
      </c>
      <c r="Z414">
        <v>845.95</v>
      </c>
      <c r="AA414">
        <v>828</v>
      </c>
      <c r="AB414">
        <v>875.85</v>
      </c>
      <c r="AC414" s="1">
        <f>(Table2[[#This Row],[Close Price]]/Table2[[#This Row],[Day Low]])-1</f>
        <v>1.5016282716198148E-2</v>
      </c>
      <c r="AD414" s="1">
        <f>(Table2[[#This Row],[Day High]]/Table2[[#This Row],[Close Price]])-1</f>
        <v>5.2284475075754511E-3</v>
      </c>
      <c r="AE414" s="1">
        <f>(Table2[[#This Row],[Close Price]]/Table2[[#This Row],[Current Week Low]])-1</f>
        <v>1.5016282716198148E-2</v>
      </c>
      <c r="AF414" s="1">
        <f>(Table2[[#This Row],[Current Week High]]/Table2[[#This Row],[Close Price]])-1</f>
        <v>5.2284475075754511E-3</v>
      </c>
      <c r="AG414" s="1">
        <f>(Table2[[#This Row],[Close Price]]/Table2[[#This Row],[Current Month Low]])-1</f>
        <v>1.6364734299516792E-2</v>
      </c>
      <c r="AH414" s="1">
        <f>(Table2[[#This Row],[Current Month High]]/Table2[[#This Row],[Close Price]])-1</f>
        <v>4.0758124888598424E-2</v>
      </c>
      <c r="AI414">
        <v>9.6132137127918895</v>
      </c>
      <c r="AJ414">
        <v>28.677370030580999</v>
      </c>
      <c r="AK414" t="str">
        <f>IF(AND(Table2[[#This Row],[20D EMA]]&gt;Table2[[#This Row],[50D EMA]],Table2[[#This Row],[50D EMA]]&gt;Table2[[#This Row],[200D EMA]]),"Uptrend","Downtrend/NoTrend")</f>
        <v>Uptrend</v>
      </c>
      <c r="AL414">
        <v>0.04</v>
      </c>
      <c r="AM414" t="s">
        <v>3148</v>
      </c>
      <c r="AN414">
        <v>-3.61</v>
      </c>
      <c r="AO414" t="s">
        <v>3147</v>
      </c>
      <c r="AP414">
        <v>-2.6085145637331001E-2</v>
      </c>
      <c r="AQ414">
        <f>(Table2[[#This Row],[Sharpe Ratio]]-AVERAGE(Table2[Sharpe Ratio]))/_xlfn.STDEV.P(Table2[Sharpe Ratio])</f>
        <v>-0.96281200929828381</v>
      </c>
      <c r="AR4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1.1176255517783198</v>
      </c>
      <c r="AS414">
        <f>_xlfn.RANK.AVG(Table2[[#This Row],[1Y Return vs Nifty Z-Score]],Table2[1Y Return vs Nifty Z-Score])</f>
        <v>394</v>
      </c>
      <c r="AT414">
        <f>_xlfn.RANK.AVG(Table2[[#This Row],[6M Return vs Nifty Z-Score]],Table2[6M Return vs Nifty Z-Score])</f>
        <v>207</v>
      </c>
      <c r="AU414">
        <f>_xlfn.RANK.AVG(Table2[[#This Row],[Sharpe Ratio Z-Score]],Table2[Sharpe Ratio Z-Score])</f>
        <v>613</v>
      </c>
      <c r="AV414">
        <f>(Table2[[#This Row],[Rank 1Y]]+Table2[[#This Row],[Rank 6M]]+Table2[[#This Row],[Rank Sharpe]])/3</f>
        <v>404.66666666666669</v>
      </c>
    </row>
    <row r="415" spans="1:48" x14ac:dyDescent="0.3">
      <c r="A415" t="s">
        <v>848</v>
      </c>
      <c r="B415" t="s">
        <v>849</v>
      </c>
      <c r="C415" t="s">
        <v>3108</v>
      </c>
      <c r="D415" t="s">
        <v>211</v>
      </c>
      <c r="E415">
        <v>17203.183999019999</v>
      </c>
      <c r="F415">
        <v>1454.85</v>
      </c>
      <c r="G415">
        <v>-3.5628173859026999</v>
      </c>
      <c r="H415">
        <f>(Table2[[#This Row],[1Y Return vs Nifty]]-AVERAGE(Table2[1Y Return vs Nifty]))/_xlfn.STDEV.P(Table2[1Y Return vs Nifty])</f>
        <v>-0.38080054334061775</v>
      </c>
      <c r="I415">
        <v>-8.7304899229417092</v>
      </c>
      <c r="J415">
        <f>(Table2[[#This Row],[1M Return vs Nifty]]-AVERAGE(Table2[1M Return vs Nifty]))/_xlfn.STDEV.P(Table2[1M Return vs Nifty])</f>
        <v>-0.80518933486555766</v>
      </c>
      <c r="K415">
        <v>-24.905768878480298</v>
      </c>
      <c r="L415">
        <f>(Table2[[#This Row],[6M Return vs Nifty]]-AVERAGE(Table2[6M Return vs Nifty]))/_xlfn.STDEV.P(Table2[6M Return vs Nifty])</f>
        <v>-0.96383491652174025</v>
      </c>
      <c r="M415">
        <v>-4.39278157416285</v>
      </c>
      <c r="N415">
        <f>(Table2[[#This Row],[1W Return vs Nifty]]-AVERAGE(Table2[1W Return vs Nifty]))/_xlfn.STDEV.P(Table2[1W Return vs Nifty])</f>
        <v>-0.7594205235392304</v>
      </c>
      <c r="O415">
        <v>1581.49</v>
      </c>
      <c r="P415">
        <v>1698.7743220464199</v>
      </c>
      <c r="Q415">
        <v>1775.6178607423401</v>
      </c>
      <c r="R415">
        <v>22.434130052266202</v>
      </c>
      <c r="S415" s="1">
        <f>(Table2[[#This Row],[Close Price]]-Table2[[#This Row],[20D EMA]])/Table2[[#This Row],[20D EMA]]</f>
        <v>-8.0076383663507264E-2</v>
      </c>
      <c r="T415" s="1">
        <f>(Table2[[#This Row],[Close Price]]-Table2[[#This Row],[50D EMA]])/Table2[[#This Row],[50D EMA]]</f>
        <v>-0.14358842071063199</v>
      </c>
      <c r="U415" s="1">
        <f>(Table2[[#This Row],[Close Price]]-Table2[[#This Row],[200D EMA]])/Table2[[#This Row],[200D EMA]]</f>
        <v>-0.1806514046937078</v>
      </c>
      <c r="V415">
        <v>0.65564460918852496</v>
      </c>
      <c r="W415">
        <v>1437.15</v>
      </c>
      <c r="X415">
        <v>1493.8</v>
      </c>
      <c r="Y415">
        <v>1437.15</v>
      </c>
      <c r="Z415">
        <v>1493.8</v>
      </c>
      <c r="AA415">
        <v>1437.15</v>
      </c>
      <c r="AB415">
        <v>1647.1</v>
      </c>
      <c r="AC415" s="1">
        <f>(Table2[[#This Row],[Close Price]]/Table2[[#This Row],[Day Low]])-1</f>
        <v>1.2316042166788277E-2</v>
      </c>
      <c r="AD415" s="1">
        <f>(Table2[[#This Row],[Day High]]/Table2[[#This Row],[Close Price]])-1</f>
        <v>2.6772519503728942E-2</v>
      </c>
      <c r="AE415" s="1">
        <f>(Table2[[#This Row],[Close Price]]/Table2[[#This Row],[Current Week Low]])-1</f>
        <v>1.2316042166788277E-2</v>
      </c>
      <c r="AF415" s="1">
        <f>(Table2[[#This Row],[Current Week High]]/Table2[[#This Row],[Close Price]])-1</f>
        <v>2.6772519503728942E-2</v>
      </c>
      <c r="AG415" s="1">
        <f>(Table2[[#This Row],[Close Price]]/Table2[[#This Row],[Current Month Low]])-1</f>
        <v>1.2316042166788277E-2</v>
      </c>
      <c r="AH415" s="1">
        <f>(Table2[[#This Row],[Current Month High]]/Table2[[#This Row],[Close Price]])-1</f>
        <v>0.13214420730659526</v>
      </c>
      <c r="AI415">
        <v>66.914114857201696</v>
      </c>
      <c r="AJ415">
        <v>22.359125315391001</v>
      </c>
      <c r="AK415" t="str">
        <f>IF(AND(Table2[[#This Row],[20D EMA]]&gt;Table2[[#This Row],[50D EMA]],Table2[[#This Row],[50D EMA]]&gt;Table2[[#This Row],[200D EMA]]),"Uptrend","Downtrend/NoTrend")</f>
        <v>Downtrend/NoTrend</v>
      </c>
      <c r="AL415">
        <v>-0.14000000000000001</v>
      </c>
      <c r="AM415" t="s">
        <v>3147</v>
      </c>
      <c r="AN415">
        <v>-8.2200000000000006</v>
      </c>
      <c r="AO415" t="s">
        <v>3147</v>
      </c>
      <c r="AP415">
        <v>0.140727206520318</v>
      </c>
      <c r="AQ415">
        <f>(Table2[[#This Row],[Sharpe Ratio]]-AVERAGE(Table2[Sharpe Ratio]))/_xlfn.STDEV.P(Table2[Sharpe Ratio])</f>
        <v>0.98853402013929781</v>
      </c>
      <c r="AR4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5">
        <f>_xlfn.RANK.AVG(Table2[[#This Row],[1Y Return vs Nifty Z-Score]],Table2[1Y Return vs Nifty Z-Score])</f>
        <v>441</v>
      </c>
      <c r="AT415">
        <f>_xlfn.RANK.AVG(Table2[[#This Row],[6M Return vs Nifty Z-Score]],Table2[6M Return vs Nifty Z-Score])</f>
        <v>656</v>
      </c>
      <c r="AU415">
        <f>_xlfn.RANK.AVG(Table2[[#This Row],[Sharpe Ratio Z-Score]],Table2[Sharpe Ratio Z-Score])</f>
        <v>118</v>
      </c>
      <c r="AV415">
        <f>(Table2[[#This Row],[Rank 1Y]]+Table2[[#This Row],[Rank 6M]]+Table2[[#This Row],[Rank Sharpe]])/3</f>
        <v>405</v>
      </c>
    </row>
    <row r="416" spans="1:48" x14ac:dyDescent="0.3">
      <c r="A416" t="s">
        <v>1266</v>
      </c>
      <c r="B416" t="s">
        <v>1267</v>
      </c>
      <c r="C416" t="s">
        <v>3105</v>
      </c>
      <c r="D416" t="s">
        <v>48</v>
      </c>
      <c r="E416">
        <v>8830.7664399999994</v>
      </c>
      <c r="F416">
        <v>314</v>
      </c>
      <c r="G416">
        <v>-11.382497320337899</v>
      </c>
      <c r="H416">
        <f>(Table2[[#This Row],[1Y Return vs Nifty]]-AVERAGE(Table2[1Y Return vs Nifty]))/_xlfn.STDEV.P(Table2[1Y Return vs Nifty])</f>
        <v>-0.54296862976720617</v>
      </c>
      <c r="I416">
        <v>2.1245590217967099</v>
      </c>
      <c r="J416">
        <f>(Table2[[#This Row],[1M Return vs Nifty]]-AVERAGE(Table2[1M Return vs Nifty]))/_xlfn.STDEV.P(Table2[1M Return vs Nifty])</f>
        <v>0.4240954862503824</v>
      </c>
      <c r="K416">
        <v>12.3436746737263</v>
      </c>
      <c r="L416">
        <f>(Table2[[#This Row],[6M Return vs Nifty]]-AVERAGE(Table2[6M Return vs Nifty]))/_xlfn.STDEV.P(Table2[6M Return vs Nifty])</f>
        <v>0.35970251631230238</v>
      </c>
      <c r="M416">
        <v>7.5017960506078598</v>
      </c>
      <c r="N416">
        <f>(Table2[[#This Row],[1W Return vs Nifty]]-AVERAGE(Table2[1W Return vs Nifty]))/_xlfn.STDEV.P(Table2[1W Return vs Nifty])</f>
        <v>2.0766612269246054</v>
      </c>
      <c r="O416">
        <v>300.22000000000003</v>
      </c>
      <c r="P416">
        <v>312.45612923567597</v>
      </c>
      <c r="Q416">
        <v>310.66648697498402</v>
      </c>
      <c r="R416">
        <v>64.616214186108195</v>
      </c>
      <c r="S416" s="1">
        <f>(Table2[[#This Row],[Close Price]]-Table2[[#This Row],[20D EMA]])/Table2[[#This Row],[20D EMA]]</f>
        <v>4.5899673572713247E-2</v>
      </c>
      <c r="T416" s="1">
        <f>(Table2[[#This Row],[Close Price]]-Table2[[#This Row],[50D EMA]])/Table2[[#This Row],[50D EMA]]</f>
        <v>4.9410801065116325E-3</v>
      </c>
      <c r="U416" s="1">
        <f>(Table2[[#This Row],[Close Price]]-Table2[[#This Row],[200D EMA]])/Table2[[#This Row],[200D EMA]]</f>
        <v>1.0730198347028019E-2</v>
      </c>
      <c r="V416">
        <v>3.0225723144282801</v>
      </c>
      <c r="W416">
        <v>300.7</v>
      </c>
      <c r="X416">
        <v>317.60000000000002</v>
      </c>
      <c r="Y416">
        <v>300.7</v>
      </c>
      <c r="Z416">
        <v>317.60000000000002</v>
      </c>
      <c r="AA416">
        <v>281.14999999999998</v>
      </c>
      <c r="AB416">
        <v>324.85000000000002</v>
      </c>
      <c r="AC416" s="1">
        <f>(Table2[[#This Row],[Close Price]]/Table2[[#This Row],[Day Low]])-1</f>
        <v>4.4230129697372833E-2</v>
      </c>
      <c r="AD416" s="1">
        <f>(Table2[[#This Row],[Day High]]/Table2[[#This Row],[Close Price]])-1</f>
        <v>1.1464968152866239E-2</v>
      </c>
      <c r="AE416" s="1">
        <f>(Table2[[#This Row],[Close Price]]/Table2[[#This Row],[Current Week Low]])-1</f>
        <v>4.4230129697372833E-2</v>
      </c>
      <c r="AF416" s="1">
        <f>(Table2[[#This Row],[Current Week High]]/Table2[[#This Row],[Close Price]])-1</f>
        <v>1.1464968152866239E-2</v>
      </c>
      <c r="AG416" s="1">
        <f>(Table2[[#This Row],[Close Price]]/Table2[[#This Row],[Current Month Low]])-1</f>
        <v>0.11684154365996813</v>
      </c>
      <c r="AH416" s="1">
        <f>(Table2[[#This Row],[Current Month High]]/Table2[[#This Row],[Close Price]])-1</f>
        <v>3.4554140127388555E-2</v>
      </c>
      <c r="AI416">
        <v>32.2929936305732</v>
      </c>
      <c r="AJ416">
        <v>32.629355860612399</v>
      </c>
      <c r="AK416" t="str">
        <f>IF(AND(Table2[[#This Row],[20D EMA]]&gt;Table2[[#This Row],[50D EMA]],Table2[[#This Row],[50D EMA]]&gt;Table2[[#This Row],[200D EMA]]),"Uptrend","Downtrend/NoTrend")</f>
        <v>Downtrend/NoTrend</v>
      </c>
      <c r="AL416">
        <v>0.05</v>
      </c>
      <c r="AM416" t="s">
        <v>3148</v>
      </c>
      <c r="AN416">
        <v>8.4600000000000009</v>
      </c>
      <c r="AO416" t="s">
        <v>3148</v>
      </c>
      <c r="AP416">
        <v>2.2235080304609999E-3</v>
      </c>
      <c r="AQ416">
        <f>(Table2[[#This Row],[Sharpe Ratio]]-AVERAGE(Table2[Sharpe Ratio]))/_xlfn.STDEV.P(Table2[Sharpe Ratio])</f>
        <v>-0.63166159855913184</v>
      </c>
      <c r="AR4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6">
        <f>_xlfn.RANK.AVG(Table2[[#This Row],[1Y Return vs Nifty Z-Score]],Table2[1Y Return vs Nifty Z-Score])</f>
        <v>507</v>
      </c>
      <c r="AT416">
        <f>_xlfn.RANK.AVG(Table2[[#This Row],[6M Return vs Nifty Z-Score]],Table2[6M Return vs Nifty Z-Score])</f>
        <v>203</v>
      </c>
      <c r="AU416">
        <f>_xlfn.RANK.AVG(Table2[[#This Row],[Sharpe Ratio Z-Score]],Table2[Sharpe Ratio Z-Score])</f>
        <v>505</v>
      </c>
      <c r="AV416">
        <f>(Table2[[#This Row],[Rank 1Y]]+Table2[[#This Row],[Rank 6M]]+Table2[[#This Row],[Rank Sharpe]])/3</f>
        <v>405</v>
      </c>
    </row>
    <row r="417" spans="1:48" x14ac:dyDescent="0.3">
      <c r="A417" t="s">
        <v>1930</v>
      </c>
      <c r="B417" t="s">
        <v>1931</v>
      </c>
      <c r="C417" t="s">
        <v>3109</v>
      </c>
      <c r="D417" t="s">
        <v>114</v>
      </c>
      <c r="E417">
        <v>3555.0088312480002</v>
      </c>
      <c r="F417">
        <v>197.26</v>
      </c>
      <c r="G417">
        <v>-13.797705850636801</v>
      </c>
      <c r="H417">
        <f>(Table2[[#This Row],[1Y Return vs Nifty]]-AVERAGE(Table2[1Y Return vs Nifty]))/_xlfn.STDEV.P(Table2[1Y Return vs Nifty])</f>
        <v>-0.59305632503910166</v>
      </c>
      <c r="I417">
        <v>-0.775941537335475</v>
      </c>
      <c r="J417">
        <f>(Table2[[#This Row],[1M Return vs Nifty]]-AVERAGE(Table2[1M Return vs Nifty]))/_xlfn.STDEV.P(Table2[1M Return vs Nifty])</f>
        <v>9.5627016957320829E-2</v>
      </c>
      <c r="K417">
        <v>-9.7238796487779595</v>
      </c>
      <c r="L417">
        <f>(Table2[[#This Row],[6M Return vs Nifty]]-AVERAGE(Table2[6M Return vs Nifty]))/_xlfn.STDEV.P(Table2[6M Return vs Nifty])</f>
        <v>-0.4243960207839082</v>
      </c>
      <c r="M417">
        <v>-4.2034953331161597</v>
      </c>
      <c r="N417">
        <f>(Table2[[#This Row],[1W Return vs Nifty]]-AVERAGE(Table2[1W Return vs Nifty]))/_xlfn.STDEV.P(Table2[1W Return vs Nifty])</f>
        <v>-0.71428808834216595</v>
      </c>
      <c r="O417">
        <v>207.42</v>
      </c>
      <c r="P417">
        <v>213.67133520184501</v>
      </c>
      <c r="Q417">
        <v>214.22074306345999</v>
      </c>
      <c r="R417">
        <v>29.2047803114848</v>
      </c>
      <c r="S417" s="1">
        <f>(Table2[[#This Row],[Close Price]]-Table2[[#This Row],[20D EMA]])/Table2[[#This Row],[20D EMA]]</f>
        <v>-4.8982740333622585E-2</v>
      </c>
      <c r="T417" s="1">
        <f>(Table2[[#This Row],[Close Price]]-Table2[[#This Row],[50D EMA]])/Table2[[#This Row],[50D EMA]]</f>
        <v>-7.680644287799307E-2</v>
      </c>
      <c r="U417" s="1">
        <f>(Table2[[#This Row],[Close Price]]-Table2[[#This Row],[200D EMA]])/Table2[[#This Row],[200D EMA]]</f>
        <v>-7.9174139819109909E-2</v>
      </c>
      <c r="V417">
        <v>0.68058923257956105</v>
      </c>
      <c r="W417">
        <v>192</v>
      </c>
      <c r="X417">
        <v>202.5</v>
      </c>
      <c r="Y417">
        <v>192</v>
      </c>
      <c r="Z417">
        <v>202.5</v>
      </c>
      <c r="AA417">
        <v>192</v>
      </c>
      <c r="AB417">
        <v>225</v>
      </c>
      <c r="AC417" s="1">
        <f>(Table2[[#This Row],[Close Price]]/Table2[[#This Row],[Day Low]])-1</f>
        <v>2.7395833333333286E-2</v>
      </c>
      <c r="AD417" s="1">
        <f>(Table2[[#This Row],[Day High]]/Table2[[#This Row],[Close Price]])-1</f>
        <v>2.6563925783230191E-2</v>
      </c>
      <c r="AE417" s="1">
        <f>(Table2[[#This Row],[Close Price]]/Table2[[#This Row],[Current Week Low]])-1</f>
        <v>2.7395833333333286E-2</v>
      </c>
      <c r="AF417" s="1">
        <f>(Table2[[#This Row],[Current Week High]]/Table2[[#This Row],[Close Price]])-1</f>
        <v>2.6563925783230191E-2</v>
      </c>
      <c r="AG417" s="1">
        <f>(Table2[[#This Row],[Close Price]]/Table2[[#This Row],[Current Month Low]])-1</f>
        <v>2.7395833333333286E-2</v>
      </c>
      <c r="AH417" s="1">
        <f>(Table2[[#This Row],[Current Month High]]/Table2[[#This Row],[Close Price]])-1</f>
        <v>0.1406265842035892</v>
      </c>
      <c r="AI417">
        <v>39.384568589678601</v>
      </c>
      <c r="AJ417">
        <v>12.719999999999899</v>
      </c>
      <c r="AK417" t="str">
        <f>IF(AND(Table2[[#This Row],[20D EMA]]&gt;Table2[[#This Row],[50D EMA]],Table2[[#This Row],[50D EMA]]&gt;Table2[[#This Row],[200D EMA]]),"Uptrend","Downtrend/NoTrend")</f>
        <v>Downtrend/NoTrend</v>
      </c>
      <c r="AL417">
        <v>-0.05</v>
      </c>
      <c r="AM417" t="s">
        <v>3147</v>
      </c>
      <c r="AN417">
        <v>-3.81</v>
      </c>
      <c r="AO417" t="s">
        <v>3147</v>
      </c>
      <c r="AP417">
        <v>9.4619784792776995E-2</v>
      </c>
      <c r="AQ417">
        <f>(Table2[[#This Row],[Sharpe Ratio]]-AVERAGE(Table2[Sharpe Ratio]))/_xlfn.STDEV.P(Table2[Sharpe Ratio])</f>
        <v>0.44917627383396408</v>
      </c>
      <c r="AR4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7">
        <f>_xlfn.RANK.AVG(Table2[[#This Row],[1Y Return vs Nifty Z-Score]],Table2[1Y Return vs Nifty Z-Score])</f>
        <v>534</v>
      </c>
      <c r="AT417">
        <f>_xlfn.RANK.AVG(Table2[[#This Row],[6M Return vs Nifty Z-Score]],Table2[6M Return vs Nifty Z-Score])</f>
        <v>455</v>
      </c>
      <c r="AU417">
        <f>_xlfn.RANK.AVG(Table2[[#This Row],[Sharpe Ratio Z-Score]],Table2[Sharpe Ratio Z-Score])</f>
        <v>232</v>
      </c>
      <c r="AV417">
        <f>(Table2[[#This Row],[Rank 1Y]]+Table2[[#This Row],[Rank 6M]]+Table2[[#This Row],[Rank Sharpe]])/3</f>
        <v>407</v>
      </c>
    </row>
    <row r="418" spans="1:48" x14ac:dyDescent="0.3">
      <c r="A418" t="s">
        <v>358</v>
      </c>
      <c r="B418" t="s">
        <v>359</v>
      </c>
      <c r="C418" t="s">
        <v>3109</v>
      </c>
      <c r="D418" t="s">
        <v>360</v>
      </c>
      <c r="E418">
        <v>65267.522885350001</v>
      </c>
      <c r="F418">
        <v>222.71</v>
      </c>
      <c r="G418">
        <v>9.3151380279020302</v>
      </c>
      <c r="H418">
        <f>(Table2[[#This Row],[1Y Return vs Nifty]]-AVERAGE(Table2[1Y Return vs Nifty]))/_xlfn.STDEV.P(Table2[1Y Return vs Nifty])</f>
        <v>-0.11373163463157121</v>
      </c>
      <c r="I418">
        <v>4.2902167425528699</v>
      </c>
      <c r="J418">
        <f>(Table2[[#This Row],[1M Return vs Nifty]]-AVERAGE(Table2[1M Return vs Nifty]))/_xlfn.STDEV.P(Table2[1M Return vs Nifty])</f>
        <v>0.66934635314292634</v>
      </c>
      <c r="K418">
        <v>-26.128828923735899</v>
      </c>
      <c r="L418">
        <f>(Table2[[#This Row],[6M Return vs Nifty]]-AVERAGE(Table2[6M Return vs Nifty]))/_xlfn.STDEV.P(Table2[6M Return vs Nifty])</f>
        <v>-1.0072923644224243</v>
      </c>
      <c r="M418">
        <v>-2.6503907638385802</v>
      </c>
      <c r="N418">
        <f>(Table2[[#This Row],[1W Return vs Nifty]]-AVERAGE(Table2[1W Return vs Nifty]))/_xlfn.STDEV.P(Table2[1W Return vs Nifty])</f>
        <v>-0.34397384394922559</v>
      </c>
      <c r="O418">
        <v>227</v>
      </c>
      <c r="P418">
        <v>227.13128822274399</v>
      </c>
      <c r="Q418">
        <v>222.674610160019</v>
      </c>
      <c r="R418">
        <v>42.223370100297501</v>
      </c>
      <c r="S418" s="1">
        <f>(Table2[[#This Row],[Close Price]]-Table2[[#This Row],[20D EMA]])/Table2[[#This Row],[20D EMA]]</f>
        <v>-1.889867841409688E-2</v>
      </c>
      <c r="T418" s="1">
        <f>(Table2[[#This Row],[Close Price]]-Table2[[#This Row],[50D EMA]])/Table2[[#This Row],[50D EMA]]</f>
        <v>-1.9465782355833319E-2</v>
      </c>
      <c r="U418" s="1">
        <f>(Table2[[#This Row],[Close Price]]-Table2[[#This Row],[200D EMA]])/Table2[[#This Row],[200D EMA]]</f>
        <v>1.5893073734619235E-4</v>
      </c>
      <c r="V418">
        <v>1.41147685598721</v>
      </c>
      <c r="W418">
        <v>219.16</v>
      </c>
      <c r="X418">
        <v>229.4</v>
      </c>
      <c r="Y418">
        <v>219.16</v>
      </c>
      <c r="Z418">
        <v>229.4</v>
      </c>
      <c r="AA418">
        <v>218.1</v>
      </c>
      <c r="AB418">
        <v>246.24</v>
      </c>
      <c r="AC418" s="1">
        <f>(Table2[[#This Row],[Close Price]]/Table2[[#This Row],[Day Low]])-1</f>
        <v>1.6198211352436598E-2</v>
      </c>
      <c r="AD418" s="1">
        <f>(Table2[[#This Row],[Day High]]/Table2[[#This Row],[Close Price]])-1</f>
        <v>3.0039064253962522E-2</v>
      </c>
      <c r="AE418" s="1">
        <f>(Table2[[#This Row],[Close Price]]/Table2[[#This Row],[Current Week Low]])-1</f>
        <v>1.6198211352436598E-2</v>
      </c>
      <c r="AF418" s="1">
        <f>(Table2[[#This Row],[Current Week High]]/Table2[[#This Row],[Close Price]])-1</f>
        <v>3.0039064253962522E-2</v>
      </c>
      <c r="AG418" s="1">
        <f>(Table2[[#This Row],[Close Price]]/Table2[[#This Row],[Current Month Low]])-1</f>
        <v>2.1137093076570412E-2</v>
      </c>
      <c r="AH418" s="1">
        <f>(Table2[[#This Row],[Current Month High]]/Table2[[#This Row],[Close Price]])-1</f>
        <v>0.10565309146423596</v>
      </c>
      <c r="AI418">
        <v>28.575277266400199</v>
      </c>
      <c r="AJ418">
        <v>33.239605145079203</v>
      </c>
      <c r="AK418" t="str">
        <f>IF(AND(Table2[[#This Row],[20D EMA]]&gt;Table2[[#This Row],[50D EMA]],Table2[[#This Row],[50D EMA]]&gt;Table2[[#This Row],[200D EMA]]),"Uptrend","Downtrend/NoTrend")</f>
        <v>Downtrend/NoTrend</v>
      </c>
      <c r="AL418">
        <v>0.04</v>
      </c>
      <c r="AM418" t="s">
        <v>3148</v>
      </c>
      <c r="AN418">
        <v>-0.69</v>
      </c>
      <c r="AO418" t="s">
        <v>3147</v>
      </c>
      <c r="AP418">
        <v>0.10128273883559</v>
      </c>
      <c r="AQ418">
        <f>(Table2[[#This Row],[Sharpe Ratio]]-AVERAGE(Table2[Sharpe Ratio]))/_xlfn.STDEV.P(Table2[Sharpe Ratio])</f>
        <v>0.52711851700478585</v>
      </c>
      <c r="AR4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8">
        <f>_xlfn.RANK.AVG(Table2[[#This Row],[1Y Return vs Nifty Z-Score]],Table2[1Y Return vs Nifty Z-Score])</f>
        <v>338</v>
      </c>
      <c r="AT418">
        <f>_xlfn.RANK.AVG(Table2[[#This Row],[6M Return vs Nifty Z-Score]],Table2[6M Return vs Nifty Z-Score])</f>
        <v>670</v>
      </c>
      <c r="AU418">
        <f>_xlfn.RANK.AVG(Table2[[#This Row],[Sharpe Ratio Z-Score]],Table2[Sharpe Ratio Z-Score])</f>
        <v>215</v>
      </c>
      <c r="AV418">
        <f>(Table2[[#This Row],[Rank 1Y]]+Table2[[#This Row],[Rank 6M]]+Table2[[#This Row],[Rank Sharpe]])/3</f>
        <v>407.66666666666669</v>
      </c>
    </row>
    <row r="419" spans="1:48" x14ac:dyDescent="0.3">
      <c r="A419" t="s">
        <v>417</v>
      </c>
      <c r="B419" t="s">
        <v>418</v>
      </c>
      <c r="C419" t="s">
        <v>3101</v>
      </c>
      <c r="D419" t="s">
        <v>21</v>
      </c>
      <c r="E419">
        <v>52211.799634495001</v>
      </c>
      <c r="F419">
        <v>2758.15</v>
      </c>
      <c r="G419">
        <v>1.98660834659196</v>
      </c>
      <c r="H419">
        <f>(Table2[[#This Row],[1Y Return vs Nifty]]-AVERAGE(Table2[1Y Return vs Nifty]))/_xlfn.STDEV.P(Table2[1Y Return vs Nifty])</f>
        <v>-0.26571402325913718</v>
      </c>
      <c r="I419">
        <v>-1.4053654770650501</v>
      </c>
      <c r="J419">
        <f>(Table2[[#This Row],[1M Return vs Nifty]]-AVERAGE(Table2[1M Return vs Nifty]))/_xlfn.STDEV.P(Table2[1M Return vs Nifty])</f>
        <v>2.4347624381978884E-2</v>
      </c>
      <c r="K419">
        <v>18.0325660278139</v>
      </c>
      <c r="L419">
        <f>(Table2[[#This Row],[6M Return vs Nifty]]-AVERAGE(Table2[6M Return vs Nifty]))/_xlfn.STDEV.P(Table2[6M Return vs Nifty])</f>
        <v>0.56183870790152823</v>
      </c>
      <c r="M419">
        <v>2.5073464713832099</v>
      </c>
      <c r="N419">
        <f>(Table2[[#This Row],[1W Return vs Nifty]]-AVERAGE(Table2[1W Return vs Nifty]))/_xlfn.STDEV.P(Table2[1W Return vs Nifty])</f>
        <v>0.88581042481183481</v>
      </c>
      <c r="O419">
        <v>2894.13</v>
      </c>
      <c r="P419">
        <v>2923.4585093146102</v>
      </c>
      <c r="Q419">
        <v>2721.4490123792798</v>
      </c>
      <c r="R419">
        <v>23.395141558896999</v>
      </c>
      <c r="S419" s="1">
        <f>(Table2[[#This Row],[Close Price]]-Table2[[#This Row],[20D EMA]])/Table2[[#This Row],[20D EMA]]</f>
        <v>-4.6984758804891287E-2</v>
      </c>
      <c r="T419" s="1">
        <f>(Table2[[#This Row],[Close Price]]-Table2[[#This Row],[50D EMA]])/Table2[[#This Row],[50D EMA]]</f>
        <v>-5.6545529477470102E-2</v>
      </c>
      <c r="U419" s="1">
        <f>(Table2[[#This Row],[Close Price]]-Table2[[#This Row],[200D EMA]])/Table2[[#This Row],[200D EMA]]</f>
        <v>1.3485825916184902E-2</v>
      </c>
      <c r="V419">
        <v>0.86649533193394501</v>
      </c>
      <c r="W419">
        <v>2752</v>
      </c>
      <c r="X419">
        <v>2849</v>
      </c>
      <c r="Y419">
        <v>2752</v>
      </c>
      <c r="Z419">
        <v>2849</v>
      </c>
      <c r="AA419">
        <v>2752</v>
      </c>
      <c r="AB419">
        <v>2939.6</v>
      </c>
      <c r="AC419" s="1">
        <f>(Table2[[#This Row],[Close Price]]/Table2[[#This Row],[Day Low]])-1</f>
        <v>2.2347383720930925E-3</v>
      </c>
      <c r="AD419" s="1">
        <f>(Table2[[#This Row],[Day High]]/Table2[[#This Row],[Close Price]])-1</f>
        <v>3.2938745173395123E-2</v>
      </c>
      <c r="AE419" s="1">
        <f>(Table2[[#This Row],[Close Price]]/Table2[[#This Row],[Current Week Low]])-1</f>
        <v>2.2347383720930925E-3</v>
      </c>
      <c r="AF419" s="1">
        <f>(Table2[[#This Row],[Current Week High]]/Table2[[#This Row],[Close Price]])-1</f>
        <v>3.2938745173395123E-2</v>
      </c>
      <c r="AG419" s="1">
        <f>(Table2[[#This Row],[Close Price]]/Table2[[#This Row],[Current Month Low]])-1</f>
        <v>2.2347383720930925E-3</v>
      </c>
      <c r="AH419" s="1">
        <f>(Table2[[#This Row],[Current Month High]]/Table2[[#This Row],[Close Price]])-1</f>
        <v>6.5786849881260823E-2</v>
      </c>
      <c r="AI419">
        <v>15.577470405888</v>
      </c>
      <c r="AJ419">
        <v>26.115683584819301</v>
      </c>
      <c r="AK419" t="str">
        <f>IF(AND(Table2[[#This Row],[20D EMA]]&gt;Table2[[#This Row],[50D EMA]],Table2[[#This Row],[50D EMA]]&gt;Table2[[#This Row],[200D EMA]]),"Uptrend","Downtrend/NoTrend")</f>
        <v>Downtrend/NoTrend</v>
      </c>
      <c r="AL419">
        <v>-0.09</v>
      </c>
      <c r="AM419" t="s">
        <v>3147</v>
      </c>
      <c r="AN419">
        <v>-8.2799999999999994</v>
      </c>
      <c r="AO419" t="s">
        <v>3147</v>
      </c>
      <c r="AP419">
        <v>-4.8875651288659998E-2</v>
      </c>
      <c r="AQ419">
        <f>(Table2[[#This Row],[Sharpe Ratio]]-AVERAGE(Table2[Sharpe Ratio]))/_xlfn.STDEV.P(Table2[Sharpe Ratio])</f>
        <v>-1.2294119471108409</v>
      </c>
      <c r="AR4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9">
        <f>_xlfn.RANK.AVG(Table2[[#This Row],[1Y Return vs Nifty Z-Score]],Table2[1Y Return vs Nifty Z-Score])</f>
        <v>403</v>
      </c>
      <c r="AT419">
        <f>_xlfn.RANK.AVG(Table2[[#This Row],[6M Return vs Nifty Z-Score]],Table2[6M Return vs Nifty Z-Score])</f>
        <v>164</v>
      </c>
      <c r="AU419">
        <f>_xlfn.RANK.AVG(Table2[[#This Row],[Sharpe Ratio Z-Score]],Table2[Sharpe Ratio Z-Score])</f>
        <v>656</v>
      </c>
      <c r="AV419">
        <f>(Table2[[#This Row],[Rank 1Y]]+Table2[[#This Row],[Rank 6M]]+Table2[[#This Row],[Rank Sharpe]])/3</f>
        <v>407.66666666666669</v>
      </c>
    </row>
    <row r="420" spans="1:48" x14ac:dyDescent="0.3">
      <c r="A420" t="s">
        <v>1109</v>
      </c>
      <c r="B420" t="s">
        <v>1110</v>
      </c>
      <c r="C420" t="s">
        <v>3102</v>
      </c>
      <c r="D420" t="s">
        <v>562</v>
      </c>
      <c r="E420">
        <v>11045.134668750001</v>
      </c>
      <c r="F420">
        <v>829.5</v>
      </c>
      <c r="G420">
        <v>-12.4492973107248</v>
      </c>
      <c r="H420">
        <f>(Table2[[#This Row],[1Y Return vs Nifty]]-AVERAGE(Table2[1Y Return vs Nifty]))/_xlfn.STDEV.P(Table2[1Y Return vs Nifty])</f>
        <v>-0.56509241417929057</v>
      </c>
      <c r="I420">
        <v>2.2242662404903899</v>
      </c>
      <c r="J420">
        <f>(Table2[[#This Row],[1M Return vs Nifty]]-AVERAGE(Table2[1M Return vs Nifty]))/_xlfn.STDEV.P(Table2[1M Return vs Nifty])</f>
        <v>0.43538687435188322</v>
      </c>
      <c r="K420">
        <v>4.2886478631406497</v>
      </c>
      <c r="L420">
        <f>(Table2[[#This Row],[6M Return vs Nifty]]-AVERAGE(Table2[6M Return vs Nifty]))/_xlfn.STDEV.P(Table2[6M Return vs Nifty])</f>
        <v>7.3493421903954664E-2</v>
      </c>
      <c r="M420">
        <v>0.23834935623224901</v>
      </c>
      <c r="N420">
        <f>(Table2[[#This Row],[1W Return vs Nifty]]-AVERAGE(Table2[1W Return vs Nifty]))/_xlfn.STDEV.P(Table2[1W Return vs Nifty])</f>
        <v>0.34480245352132188</v>
      </c>
      <c r="O420">
        <v>848.65</v>
      </c>
      <c r="P420">
        <v>855.84348023500399</v>
      </c>
      <c r="Q420">
        <v>823.103332332577</v>
      </c>
      <c r="R420">
        <v>39.788021542946801</v>
      </c>
      <c r="S420" s="1">
        <f>(Table2[[#This Row],[Close Price]]-Table2[[#This Row],[20D EMA]])/Table2[[#This Row],[20D EMA]]</f>
        <v>-2.256525069227594E-2</v>
      </c>
      <c r="T420" s="1">
        <f>(Table2[[#This Row],[Close Price]]-Table2[[#This Row],[50D EMA]])/Table2[[#This Row],[50D EMA]]</f>
        <v>-3.0780721993430855E-2</v>
      </c>
      <c r="U420" s="1">
        <f>(Table2[[#This Row],[Close Price]]-Table2[[#This Row],[200D EMA]])/Table2[[#This Row],[200D EMA]]</f>
        <v>7.7714029528900179E-3</v>
      </c>
      <c r="V420">
        <v>0.41773198264103101</v>
      </c>
      <c r="W420">
        <v>811.9</v>
      </c>
      <c r="X420">
        <v>837.95</v>
      </c>
      <c r="Y420">
        <v>811.9</v>
      </c>
      <c r="Z420">
        <v>837.95</v>
      </c>
      <c r="AA420">
        <v>810.5</v>
      </c>
      <c r="AB420">
        <v>891.9</v>
      </c>
      <c r="AC420" s="1">
        <f>(Table2[[#This Row],[Close Price]]/Table2[[#This Row],[Day Low]])-1</f>
        <v>2.1677546495873834E-2</v>
      </c>
      <c r="AD420" s="1">
        <f>(Table2[[#This Row],[Day High]]/Table2[[#This Row],[Close Price]])-1</f>
        <v>1.0186859553948269E-2</v>
      </c>
      <c r="AE420" s="1">
        <f>(Table2[[#This Row],[Close Price]]/Table2[[#This Row],[Current Week Low]])-1</f>
        <v>2.1677546495873834E-2</v>
      </c>
      <c r="AF420" s="1">
        <f>(Table2[[#This Row],[Current Week High]]/Table2[[#This Row],[Close Price]])-1</f>
        <v>1.0186859553948269E-2</v>
      </c>
      <c r="AG420" s="1">
        <f>(Table2[[#This Row],[Close Price]]/Table2[[#This Row],[Current Month Low]])-1</f>
        <v>2.344231955582976E-2</v>
      </c>
      <c r="AH420" s="1">
        <f>(Table2[[#This Row],[Current Month High]]/Table2[[#This Row],[Close Price]])-1</f>
        <v>7.5226039783001797E-2</v>
      </c>
      <c r="AI420">
        <v>14.7377938517178</v>
      </c>
      <c r="AJ420">
        <v>21.985294117647001</v>
      </c>
      <c r="AK420" t="str">
        <f>IF(AND(Table2[[#This Row],[20D EMA]]&gt;Table2[[#This Row],[50D EMA]],Table2[[#This Row],[50D EMA]]&gt;Table2[[#This Row],[200D EMA]]),"Uptrend","Downtrend/NoTrend")</f>
        <v>Downtrend/NoTrend</v>
      </c>
      <c r="AL420">
        <v>-0.05</v>
      </c>
      <c r="AM420" t="s">
        <v>3147</v>
      </c>
      <c r="AN420">
        <v>-6.25</v>
      </c>
      <c r="AO420" t="s">
        <v>3147</v>
      </c>
      <c r="AP420">
        <v>2.9624235409397001E-2</v>
      </c>
      <c r="AQ420">
        <f>(Table2[[#This Row],[Sharpe Ratio]]-AVERAGE(Table2[Sharpe Ratio]))/_xlfn.STDEV.P(Table2[Sharpe Ratio])</f>
        <v>-0.3111319742057912</v>
      </c>
      <c r="AR4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0">
        <f>_xlfn.RANK.AVG(Table2[[#This Row],[1Y Return vs Nifty Z-Score]],Table2[1Y Return vs Nifty Z-Score])</f>
        <v>515</v>
      </c>
      <c r="AT420">
        <f>_xlfn.RANK.AVG(Table2[[#This Row],[6M Return vs Nifty Z-Score]],Table2[6M Return vs Nifty Z-Score])</f>
        <v>284</v>
      </c>
      <c r="AU420">
        <f>_xlfn.RANK.AVG(Table2[[#This Row],[Sharpe Ratio Z-Score]],Table2[Sharpe Ratio Z-Score])</f>
        <v>424</v>
      </c>
      <c r="AV420">
        <f>(Table2[[#This Row],[Rank 1Y]]+Table2[[#This Row],[Rank 6M]]+Table2[[#This Row],[Rank Sharpe]])/3</f>
        <v>407.66666666666669</v>
      </c>
    </row>
    <row r="421" spans="1:48" x14ac:dyDescent="0.3">
      <c r="A421" t="s">
        <v>1149</v>
      </c>
      <c r="B421" t="s">
        <v>1150</v>
      </c>
      <c r="C421" t="s">
        <v>3108</v>
      </c>
      <c r="D421" t="s">
        <v>411</v>
      </c>
      <c r="E421">
        <v>10308.63341574</v>
      </c>
      <c r="F421">
        <v>376.2</v>
      </c>
      <c r="G421">
        <v>-13.4251907580144</v>
      </c>
      <c r="H421">
        <f>(Table2[[#This Row],[1Y Return vs Nifty]]-AVERAGE(Table2[1Y Return vs Nifty]))/_xlfn.STDEV.P(Table2[1Y Return vs Nifty])</f>
        <v>-0.58533093726848806</v>
      </c>
      <c r="I421">
        <v>-0.87589320619269295</v>
      </c>
      <c r="J421">
        <f>(Table2[[#This Row],[1M Return vs Nifty]]-AVERAGE(Table2[1M Return vs Nifty]))/_xlfn.STDEV.P(Table2[1M Return vs Nifty])</f>
        <v>8.4307945988880736E-2</v>
      </c>
      <c r="K421">
        <v>-13.4900249846488</v>
      </c>
      <c r="L421">
        <f>(Table2[[#This Row],[6M Return vs Nifty]]-AVERAGE(Table2[6M Return vs Nifty]))/_xlfn.STDEV.P(Table2[6M Return vs Nifty])</f>
        <v>-0.55821370647717861</v>
      </c>
      <c r="M421">
        <v>-0.31816543745099501</v>
      </c>
      <c r="N421">
        <f>(Table2[[#This Row],[1W Return vs Nifty]]-AVERAGE(Table2[1W Return vs Nifty]))/_xlfn.STDEV.P(Table2[1W Return vs Nifty])</f>
        <v>0.21210993597103012</v>
      </c>
      <c r="O421">
        <v>383.92</v>
      </c>
      <c r="P421">
        <v>396.98374457780699</v>
      </c>
      <c r="Q421">
        <v>399.898606689068</v>
      </c>
      <c r="R421">
        <v>44.7095547262645</v>
      </c>
      <c r="S421" s="1">
        <f>(Table2[[#This Row],[Close Price]]-Table2[[#This Row],[20D EMA]])/Table2[[#This Row],[20D EMA]]</f>
        <v>-2.0108355907480797E-2</v>
      </c>
      <c r="T421" s="1">
        <f>(Table2[[#This Row],[Close Price]]-Table2[[#This Row],[50D EMA]])/Table2[[#This Row],[50D EMA]]</f>
        <v>-5.2354145129822768E-2</v>
      </c>
      <c r="U421" s="1">
        <f>(Table2[[#This Row],[Close Price]]-Table2[[#This Row],[200D EMA]])/Table2[[#This Row],[200D EMA]]</f>
        <v>-5.9261538531676664E-2</v>
      </c>
      <c r="V421">
        <v>0.74187134900364604</v>
      </c>
      <c r="W421">
        <v>361.65</v>
      </c>
      <c r="X421">
        <v>378.15</v>
      </c>
      <c r="Y421">
        <v>361.65</v>
      </c>
      <c r="Z421">
        <v>378.15</v>
      </c>
      <c r="AA421">
        <v>355.15</v>
      </c>
      <c r="AB421">
        <v>401.5</v>
      </c>
      <c r="AC421" s="1">
        <f>(Table2[[#This Row],[Close Price]]/Table2[[#This Row],[Day Low]])-1</f>
        <v>4.0232268768146007E-2</v>
      </c>
      <c r="AD421" s="1">
        <f>(Table2[[#This Row],[Day High]]/Table2[[#This Row],[Close Price]])-1</f>
        <v>5.1834130781498455E-3</v>
      </c>
      <c r="AE421" s="1">
        <f>(Table2[[#This Row],[Close Price]]/Table2[[#This Row],[Current Week Low]])-1</f>
        <v>4.0232268768146007E-2</v>
      </c>
      <c r="AF421" s="1">
        <f>(Table2[[#This Row],[Current Week High]]/Table2[[#This Row],[Close Price]])-1</f>
        <v>5.1834130781498455E-3</v>
      </c>
      <c r="AG421" s="1">
        <f>(Table2[[#This Row],[Close Price]]/Table2[[#This Row],[Current Month Low]])-1</f>
        <v>5.9270730677178696E-2</v>
      </c>
      <c r="AH421" s="1">
        <f>(Table2[[#This Row],[Current Month High]]/Table2[[#This Row],[Close Price]])-1</f>
        <v>6.7251461988304229E-2</v>
      </c>
      <c r="AI421">
        <v>47.248803827751203</v>
      </c>
      <c r="AJ421">
        <v>13.313253012048101</v>
      </c>
      <c r="AK421" t="str">
        <f>IF(AND(Table2[[#This Row],[20D EMA]]&gt;Table2[[#This Row],[50D EMA]],Table2[[#This Row],[50D EMA]]&gt;Table2[[#This Row],[200D EMA]]),"Uptrend","Downtrend/NoTrend")</f>
        <v>Downtrend/NoTrend</v>
      </c>
      <c r="AL421">
        <v>0.05</v>
      </c>
      <c r="AM421" t="s">
        <v>3148</v>
      </c>
      <c r="AN421">
        <v>-4.41</v>
      </c>
      <c r="AO421" t="s">
        <v>3147</v>
      </c>
      <c r="AP421">
        <v>0.110818317496548</v>
      </c>
      <c r="AQ421">
        <f>(Table2[[#This Row],[Sharpe Ratio]]-AVERAGE(Table2[Sharpe Ratio]))/_xlfn.STDEV.P(Table2[Sharpe Ratio])</f>
        <v>0.63866429474710229</v>
      </c>
      <c r="AR4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1">
        <f>_xlfn.RANK.AVG(Table2[[#This Row],[1Y Return vs Nifty Z-Score]],Table2[1Y Return vs Nifty Z-Score])</f>
        <v>530</v>
      </c>
      <c r="AT421">
        <f>_xlfn.RANK.AVG(Table2[[#This Row],[6M Return vs Nifty Z-Score]],Table2[6M Return vs Nifty Z-Score])</f>
        <v>505</v>
      </c>
      <c r="AU421">
        <f>_xlfn.RANK.AVG(Table2[[#This Row],[Sharpe Ratio Z-Score]],Table2[Sharpe Ratio Z-Score])</f>
        <v>188</v>
      </c>
      <c r="AV421">
        <f>(Table2[[#This Row],[Rank 1Y]]+Table2[[#This Row],[Rank 6M]]+Table2[[#This Row],[Rank Sharpe]])/3</f>
        <v>407.66666666666669</v>
      </c>
    </row>
    <row r="422" spans="1:48" x14ac:dyDescent="0.3">
      <c r="A422" t="s">
        <v>115</v>
      </c>
      <c r="B422" t="s">
        <v>116</v>
      </c>
      <c r="C422" t="s">
        <v>3107</v>
      </c>
      <c r="D422" t="s">
        <v>117</v>
      </c>
      <c r="E422">
        <v>230785.61188221001</v>
      </c>
      <c r="F422">
        <v>1456.95</v>
      </c>
      <c r="G422">
        <v>42.041819998579903</v>
      </c>
      <c r="H422">
        <f>(Table2[[#This Row],[1Y Return vs Nifty]]-AVERAGE(Table2[1Y Return vs Nifty]))/_xlfn.STDEV.P(Table2[1Y Return vs Nifty])</f>
        <v>0.56496921179376169</v>
      </c>
      <c r="I422">
        <v>-8.4450946447209496</v>
      </c>
      <c r="J422">
        <f>(Table2[[#This Row],[1M Return vs Nifty]]-AVERAGE(Table2[1M Return vs Nifty]))/_xlfn.STDEV.P(Table2[1M Return vs Nifty])</f>
        <v>-0.77286962029577744</v>
      </c>
      <c r="K422">
        <v>-22.879372696765099</v>
      </c>
      <c r="L422">
        <f>(Table2[[#This Row],[6M Return vs Nifty]]-AVERAGE(Table2[6M Return vs Nifty]))/_xlfn.STDEV.P(Table2[6M Return vs Nifty])</f>
        <v>-0.89183354027317718</v>
      </c>
      <c r="M422">
        <v>-3.891857781388</v>
      </c>
      <c r="N422">
        <f>(Table2[[#This Row],[1W Return vs Nifty]]-AVERAGE(Table2[1W Return vs Nifty]))/_xlfn.STDEV.P(Table2[1W Return vs Nifty])</f>
        <v>-0.63998283757185936</v>
      </c>
      <c r="O422">
        <v>1609.16</v>
      </c>
      <c r="P422">
        <v>1709.8026877755899</v>
      </c>
      <c r="Q422">
        <v>1718.5809019338899</v>
      </c>
      <c r="R422">
        <v>25.909915144198401</v>
      </c>
      <c r="S422" s="1">
        <f>(Table2[[#This Row],[Close Price]]-Table2[[#This Row],[20D EMA]])/Table2[[#This Row],[20D EMA]]</f>
        <v>-9.458972383106716E-2</v>
      </c>
      <c r="T422" s="1">
        <f>(Table2[[#This Row],[Close Price]]-Table2[[#This Row],[50D EMA]])/Table2[[#This Row],[50D EMA]]</f>
        <v>-0.14788413282034596</v>
      </c>
      <c r="U422" s="1">
        <f>(Table2[[#This Row],[Close Price]]-Table2[[#This Row],[200D EMA]])/Table2[[#This Row],[200D EMA]]</f>
        <v>-0.15223659336577117</v>
      </c>
      <c r="V422">
        <v>0.52100144307664698</v>
      </c>
      <c r="W422">
        <v>1450</v>
      </c>
      <c r="X422">
        <v>1517.75</v>
      </c>
      <c r="Y422">
        <v>1450</v>
      </c>
      <c r="Z422">
        <v>1517.75</v>
      </c>
      <c r="AA422">
        <v>1450</v>
      </c>
      <c r="AB422">
        <v>1733.95</v>
      </c>
      <c r="AC422" s="1">
        <f>(Table2[[#This Row],[Close Price]]/Table2[[#This Row],[Day Low]])-1</f>
        <v>4.7931034482759927E-3</v>
      </c>
      <c r="AD422" s="1">
        <f>(Table2[[#This Row],[Day High]]/Table2[[#This Row],[Close Price]])-1</f>
        <v>4.1731013418442542E-2</v>
      </c>
      <c r="AE422" s="1">
        <f>(Table2[[#This Row],[Close Price]]/Table2[[#This Row],[Current Week Low]])-1</f>
        <v>4.7931034482759927E-3</v>
      </c>
      <c r="AF422" s="1">
        <f>(Table2[[#This Row],[Current Week High]]/Table2[[#This Row],[Close Price]])-1</f>
        <v>4.1731013418442542E-2</v>
      </c>
      <c r="AG422" s="1">
        <f>(Table2[[#This Row],[Close Price]]/Table2[[#This Row],[Current Month Low]])-1</f>
        <v>4.7931034482759927E-3</v>
      </c>
      <c r="AH422" s="1">
        <f>(Table2[[#This Row],[Current Month High]]/Table2[[#This Row],[Close Price]])-1</f>
        <v>0.19012320258073379</v>
      </c>
      <c r="AI422">
        <v>49.222691238546197</v>
      </c>
      <c r="AJ422">
        <v>60.104395604395599</v>
      </c>
      <c r="AK422" t="str">
        <f>IF(AND(Table2[[#This Row],[20D EMA]]&gt;Table2[[#This Row],[50D EMA]],Table2[[#This Row],[50D EMA]]&gt;Table2[[#This Row],[200D EMA]]),"Uptrend","Downtrend/NoTrend")</f>
        <v>Downtrend/NoTrend</v>
      </c>
      <c r="AL422">
        <v>-0.05</v>
      </c>
      <c r="AM422" t="s">
        <v>3147</v>
      </c>
      <c r="AN422">
        <v>-10.85</v>
      </c>
      <c r="AO422" t="s">
        <v>3147</v>
      </c>
      <c r="AP422">
        <v>2.5525484317743E-2</v>
      </c>
      <c r="AQ422">
        <f>(Table2[[#This Row],[Sharpe Ratio]]-AVERAGE(Table2[Sharpe Ratio]))/_xlfn.STDEV.P(Table2[Sharpe Ratio])</f>
        <v>-0.35907855349023926</v>
      </c>
      <c r="AR4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2">
        <f>_xlfn.RANK.AVG(Table2[[#This Row],[1Y Return vs Nifty Z-Score]],Table2[1Y Return vs Nifty Z-Score])</f>
        <v>155</v>
      </c>
      <c r="AT422">
        <f>_xlfn.RANK.AVG(Table2[[#This Row],[6M Return vs Nifty Z-Score]],Table2[6M Return vs Nifty Z-Score])</f>
        <v>636</v>
      </c>
      <c r="AU422">
        <f>_xlfn.RANK.AVG(Table2[[#This Row],[Sharpe Ratio Z-Score]],Table2[Sharpe Ratio Z-Score])</f>
        <v>435</v>
      </c>
      <c r="AV422">
        <f>(Table2[[#This Row],[Rank 1Y]]+Table2[[#This Row],[Rank 6M]]+Table2[[#This Row],[Rank Sharpe]])/3</f>
        <v>408.66666666666669</v>
      </c>
    </row>
    <row r="423" spans="1:48" x14ac:dyDescent="0.3">
      <c r="A423" t="s">
        <v>1644</v>
      </c>
      <c r="B423" t="s">
        <v>1645</v>
      </c>
      <c r="C423" t="s">
        <v>580</v>
      </c>
      <c r="D423" t="s">
        <v>440</v>
      </c>
      <c r="E423">
        <v>5394.7092129949997</v>
      </c>
      <c r="F423">
        <v>1793.95</v>
      </c>
      <c r="G423">
        <v>16.037036880991099</v>
      </c>
      <c r="H423">
        <f>(Table2[[#This Row],[1Y Return vs Nifty]]-AVERAGE(Table2[1Y Return vs Nifty]))/_xlfn.STDEV.P(Table2[1Y Return vs Nifty])</f>
        <v>2.5670167398484361E-2</v>
      </c>
      <c r="I423">
        <v>-3.29692076875136</v>
      </c>
      <c r="J423">
        <f>(Table2[[#This Row],[1M Return vs Nifty]]-AVERAGE(Table2[1M Return vs Nifty]))/_xlfn.STDEV.P(Table2[1M Return vs Nifty])</f>
        <v>-0.18986239163997545</v>
      </c>
      <c r="K423">
        <v>10.8792751966784</v>
      </c>
      <c r="L423">
        <f>(Table2[[#This Row],[6M Return vs Nifty]]-AVERAGE(Table2[6M Return vs Nifty]))/_xlfn.STDEV.P(Table2[6M Return vs Nifty])</f>
        <v>0.3076698591860545</v>
      </c>
      <c r="M423">
        <v>-2.1235662951967398</v>
      </c>
      <c r="N423">
        <f>(Table2[[#This Row],[1W Return vs Nifty]]-AVERAGE(Table2[1W Return vs Nifty]))/_xlfn.STDEV.P(Table2[1W Return vs Nifty])</f>
        <v>-0.21836053439366812</v>
      </c>
      <c r="O423">
        <v>1930.66</v>
      </c>
      <c r="P423">
        <v>2000.7848159047701</v>
      </c>
      <c r="Q423">
        <v>1800.8092773206999</v>
      </c>
      <c r="R423">
        <v>26.067995333604699</v>
      </c>
      <c r="S423" s="1">
        <f>(Table2[[#This Row],[Close Price]]-Table2[[#This Row],[20D EMA]])/Table2[[#This Row],[20D EMA]]</f>
        <v>-7.0809982078667413E-2</v>
      </c>
      <c r="T423" s="1">
        <f>(Table2[[#This Row],[Close Price]]-Table2[[#This Row],[50D EMA]])/Table2[[#This Row],[50D EMA]]</f>
        <v>-0.10337684205746922</v>
      </c>
      <c r="U423" s="1">
        <f>(Table2[[#This Row],[Close Price]]-Table2[[#This Row],[200D EMA]])/Table2[[#This Row],[200D EMA]]</f>
        <v>-3.8089971031831584E-3</v>
      </c>
      <c r="V423">
        <v>0.67559409727995801</v>
      </c>
      <c r="W423">
        <v>1785</v>
      </c>
      <c r="X423">
        <v>1848.6</v>
      </c>
      <c r="Y423">
        <v>1785</v>
      </c>
      <c r="Z423">
        <v>1848.6</v>
      </c>
      <c r="AA423">
        <v>1785</v>
      </c>
      <c r="AB423">
        <v>2030</v>
      </c>
      <c r="AC423" s="1">
        <f>(Table2[[#This Row],[Close Price]]/Table2[[#This Row],[Day Low]])-1</f>
        <v>5.0140056022409674E-3</v>
      </c>
      <c r="AD423" s="1">
        <f>(Table2[[#This Row],[Day High]]/Table2[[#This Row],[Close Price]])-1</f>
        <v>3.0463502327266578E-2</v>
      </c>
      <c r="AE423" s="1">
        <f>(Table2[[#This Row],[Close Price]]/Table2[[#This Row],[Current Week Low]])-1</f>
        <v>5.0140056022409674E-3</v>
      </c>
      <c r="AF423" s="1">
        <f>(Table2[[#This Row],[Current Week High]]/Table2[[#This Row],[Close Price]])-1</f>
        <v>3.0463502327266578E-2</v>
      </c>
      <c r="AG423" s="1">
        <f>(Table2[[#This Row],[Close Price]]/Table2[[#This Row],[Current Month Low]])-1</f>
        <v>5.0140056022409674E-3</v>
      </c>
      <c r="AH423" s="1">
        <f>(Table2[[#This Row],[Current Month High]]/Table2[[#This Row],[Close Price]])-1</f>
        <v>0.13158114774659269</v>
      </c>
      <c r="AI423">
        <v>38.967083809470701</v>
      </c>
      <c r="AJ423">
        <v>67.3851177979939</v>
      </c>
      <c r="AK423" t="str">
        <f>IF(AND(Table2[[#This Row],[20D EMA]]&gt;Table2[[#This Row],[50D EMA]],Table2[[#This Row],[50D EMA]]&gt;Table2[[#This Row],[200D EMA]]),"Uptrend","Downtrend/NoTrend")</f>
        <v>Downtrend/NoTrend</v>
      </c>
      <c r="AL423">
        <v>-0.15</v>
      </c>
      <c r="AM423" t="s">
        <v>3147</v>
      </c>
      <c r="AN423">
        <v>-8.77</v>
      </c>
      <c r="AO423" t="s">
        <v>3147</v>
      </c>
      <c r="AP423">
        <v>-0.108555468039656</v>
      </c>
      <c r="AQ423">
        <f>(Table2[[#This Row],[Sharpe Ratio]]-AVERAGE(Table2[Sharpe Ratio]))/_xlfn.STDEV.P(Table2[Sharpe Ratio])</f>
        <v>-1.9275375472136422</v>
      </c>
      <c r="AR4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3">
        <f>_xlfn.RANK.AVG(Table2[[#This Row],[1Y Return vs Nifty Z-Score]],Table2[1Y Return vs Nifty Z-Score])</f>
        <v>298</v>
      </c>
      <c r="AT423">
        <f>_xlfn.RANK.AVG(Table2[[#This Row],[6M Return vs Nifty Z-Score]],Table2[6M Return vs Nifty Z-Score])</f>
        <v>213</v>
      </c>
      <c r="AU423">
        <f>_xlfn.RANK.AVG(Table2[[#This Row],[Sharpe Ratio Z-Score]],Table2[Sharpe Ratio Z-Score])</f>
        <v>715</v>
      </c>
      <c r="AV423">
        <f>(Table2[[#This Row],[Rank 1Y]]+Table2[[#This Row],[Rank 6M]]+Table2[[#This Row],[Rank Sharpe]])/3</f>
        <v>408.66666666666669</v>
      </c>
    </row>
    <row r="424" spans="1:48" x14ac:dyDescent="0.3">
      <c r="A424" t="s">
        <v>1661</v>
      </c>
      <c r="B424" t="s">
        <v>1662</v>
      </c>
      <c r="C424" t="s">
        <v>3113</v>
      </c>
      <c r="D424" t="s">
        <v>580</v>
      </c>
      <c r="E424">
        <v>5219.5185512999997</v>
      </c>
      <c r="F424">
        <v>297.39999999999998</v>
      </c>
      <c r="G424">
        <v>-25.001503553851698</v>
      </c>
      <c r="H424">
        <f>(Table2[[#This Row],[1Y Return vs Nifty]]-AVERAGE(Table2[1Y Return vs Nifty]))/_xlfn.STDEV.P(Table2[1Y Return vs Nifty])</f>
        <v>-0.82540578812133925</v>
      </c>
      <c r="I424">
        <v>-11.9856161654851</v>
      </c>
      <c r="J424">
        <f>(Table2[[#This Row],[1M Return vs Nifty]]-AVERAGE(Table2[1M Return vs Nifty]))/_xlfn.STDEV.P(Table2[1M Return vs Nifty])</f>
        <v>-1.1738175465987088</v>
      </c>
      <c r="K424">
        <v>-4.56317956922347</v>
      </c>
      <c r="L424">
        <f>(Table2[[#This Row],[6M Return vs Nifty]]-AVERAGE(Table2[6M Return vs Nifty]))/_xlfn.STDEV.P(Table2[6M Return vs Nifty])</f>
        <v>-0.2410273826632626</v>
      </c>
      <c r="M424">
        <v>-6.2707242215810997</v>
      </c>
      <c r="N424">
        <f>(Table2[[#This Row],[1W Return vs Nifty]]-AVERAGE(Table2[1W Return vs Nifty]))/_xlfn.STDEV.P(Table2[1W Return vs Nifty])</f>
        <v>-1.2071874841473258</v>
      </c>
      <c r="O424">
        <v>324.97000000000003</v>
      </c>
      <c r="P424">
        <v>340.30983971549199</v>
      </c>
      <c r="Q424">
        <v>334.26482321298198</v>
      </c>
      <c r="R424">
        <v>25.960391092060998</v>
      </c>
      <c r="S424" s="1">
        <f>(Table2[[#This Row],[Close Price]]-Table2[[#This Row],[20D EMA]])/Table2[[#This Row],[20D EMA]]</f>
        <v>-8.4838600486198873E-2</v>
      </c>
      <c r="T424" s="1">
        <f>(Table2[[#This Row],[Close Price]]-Table2[[#This Row],[50D EMA]])/Table2[[#This Row],[50D EMA]]</f>
        <v>-0.12609050549747775</v>
      </c>
      <c r="U424" s="1">
        <f>(Table2[[#This Row],[Close Price]]-Table2[[#This Row],[200D EMA]])/Table2[[#This Row],[200D EMA]]</f>
        <v>-0.11028627798352869</v>
      </c>
      <c r="V424">
        <v>0.443314348101987</v>
      </c>
      <c r="W424">
        <v>292.2</v>
      </c>
      <c r="X424">
        <v>302.95</v>
      </c>
      <c r="Y424">
        <v>292.2</v>
      </c>
      <c r="Z424">
        <v>302.95</v>
      </c>
      <c r="AA424">
        <v>292.2</v>
      </c>
      <c r="AB424">
        <v>346.55</v>
      </c>
      <c r="AC424" s="1">
        <f>(Table2[[#This Row],[Close Price]]/Table2[[#This Row],[Day Low]])-1</f>
        <v>1.7796030116358663E-2</v>
      </c>
      <c r="AD424" s="1">
        <f>(Table2[[#This Row],[Day High]]/Table2[[#This Row],[Close Price]])-1</f>
        <v>1.8661735036987315E-2</v>
      </c>
      <c r="AE424" s="1">
        <f>(Table2[[#This Row],[Close Price]]/Table2[[#This Row],[Current Week Low]])-1</f>
        <v>1.7796030116358663E-2</v>
      </c>
      <c r="AF424" s="1">
        <f>(Table2[[#This Row],[Current Week High]]/Table2[[#This Row],[Close Price]])-1</f>
        <v>1.8661735036987315E-2</v>
      </c>
      <c r="AG424" s="1">
        <f>(Table2[[#This Row],[Close Price]]/Table2[[#This Row],[Current Month Low]])-1</f>
        <v>1.7796030116358663E-2</v>
      </c>
      <c r="AH424" s="1">
        <f>(Table2[[#This Row],[Current Month High]]/Table2[[#This Row],[Close Price]])-1</f>
        <v>0.16526563550773377</v>
      </c>
      <c r="AI424">
        <v>47.377269670477403</v>
      </c>
      <c r="AJ424">
        <v>19.413772334872402</v>
      </c>
      <c r="AK424" t="str">
        <f>IF(AND(Table2[[#This Row],[20D EMA]]&gt;Table2[[#This Row],[50D EMA]],Table2[[#This Row],[50D EMA]]&gt;Table2[[#This Row],[200D EMA]]),"Uptrend","Downtrend/NoTrend")</f>
        <v>Downtrend/NoTrend</v>
      </c>
      <c r="AL424">
        <v>-0.18</v>
      </c>
      <c r="AM424" t="s">
        <v>3147</v>
      </c>
      <c r="AN424">
        <v>-10.039999999999999</v>
      </c>
      <c r="AO424" t="s">
        <v>3147</v>
      </c>
      <c r="AP424">
        <v>9.4395368654939998E-2</v>
      </c>
      <c r="AQ424">
        <f>(Table2[[#This Row],[Sharpe Ratio]]-AVERAGE(Table2[Sharpe Ratio]))/_xlfn.STDEV.P(Table2[Sharpe Ratio])</f>
        <v>0.44655108730643356</v>
      </c>
      <c r="AR4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4">
        <f>_xlfn.RANK.AVG(Table2[[#This Row],[1Y Return vs Nifty Z-Score]],Table2[1Y Return vs Nifty Z-Score])</f>
        <v>602</v>
      </c>
      <c r="AT424">
        <f>_xlfn.RANK.AVG(Table2[[#This Row],[6M Return vs Nifty Z-Score]],Table2[6M Return vs Nifty Z-Score])</f>
        <v>392</v>
      </c>
      <c r="AU424">
        <f>_xlfn.RANK.AVG(Table2[[#This Row],[Sharpe Ratio Z-Score]],Table2[Sharpe Ratio Z-Score])</f>
        <v>233</v>
      </c>
      <c r="AV424">
        <f>(Table2[[#This Row],[Rank 1Y]]+Table2[[#This Row],[Rank 6M]]+Table2[[#This Row],[Rank Sharpe]])/3</f>
        <v>409</v>
      </c>
    </row>
    <row r="425" spans="1:48" x14ac:dyDescent="0.3">
      <c r="A425" t="s">
        <v>70</v>
      </c>
      <c r="B425" t="s">
        <v>71</v>
      </c>
      <c r="C425" t="s">
        <v>3100</v>
      </c>
      <c r="D425" t="s">
        <v>72</v>
      </c>
      <c r="E425">
        <v>315324.69829838898</v>
      </c>
      <c r="F425">
        <v>250.65</v>
      </c>
      <c r="G425">
        <v>7.8997468255523398</v>
      </c>
      <c r="H425">
        <f>(Table2[[#This Row],[1Y Return vs Nifty]]-AVERAGE(Table2[1Y Return vs Nifty]))/_xlfn.STDEV.P(Table2[1Y Return vs Nifty])</f>
        <v>-0.14308466247345258</v>
      </c>
      <c r="I425">
        <v>-5.4141675127056104</v>
      </c>
      <c r="J425">
        <f>(Table2[[#This Row],[1M Return vs Nifty]]-AVERAGE(Table2[1M Return vs Nifty]))/_xlfn.STDEV.P(Table2[1M Return vs Nifty])</f>
        <v>-0.42963093604268576</v>
      </c>
      <c r="K425">
        <v>-14.3373731176105</v>
      </c>
      <c r="L425">
        <f>(Table2[[#This Row],[6M Return vs Nifty]]-AVERAGE(Table2[6M Return vs Nifty]))/_xlfn.STDEV.P(Table2[6M Return vs Nifty])</f>
        <v>-0.5883214575109631</v>
      </c>
      <c r="M425">
        <v>-1.4269923484517899</v>
      </c>
      <c r="N425">
        <f>(Table2[[#This Row],[1W Return vs Nifty]]-AVERAGE(Table2[1W Return vs Nifty]))/_xlfn.STDEV.P(Table2[1W Return vs Nifty])</f>
        <v>-5.2273034649430457E-2</v>
      </c>
      <c r="O425">
        <v>264.51</v>
      </c>
      <c r="P425">
        <v>278.43862689750398</v>
      </c>
      <c r="Q425">
        <v>273.71418298736802</v>
      </c>
      <c r="R425">
        <v>21.3056250515953</v>
      </c>
      <c r="S425" s="1">
        <f>(Table2[[#This Row],[Close Price]]-Table2[[#This Row],[20D EMA]])/Table2[[#This Row],[20D EMA]]</f>
        <v>-5.2398775093569189E-2</v>
      </c>
      <c r="T425" s="1">
        <f>(Table2[[#This Row],[Close Price]]-Table2[[#This Row],[50D EMA]])/Table2[[#This Row],[50D EMA]]</f>
        <v>-9.9801623097837078E-2</v>
      </c>
      <c r="U425" s="1">
        <f>(Table2[[#This Row],[Close Price]]-Table2[[#This Row],[200D EMA]])/Table2[[#This Row],[200D EMA]]</f>
        <v>-8.4263748175710834E-2</v>
      </c>
      <c r="V425">
        <v>0.85684486434973595</v>
      </c>
      <c r="W425">
        <v>247.1</v>
      </c>
      <c r="X425">
        <v>252.1</v>
      </c>
      <c r="Y425">
        <v>247.1</v>
      </c>
      <c r="Z425">
        <v>252.1</v>
      </c>
      <c r="AA425">
        <v>247.1</v>
      </c>
      <c r="AB425">
        <v>274.35000000000002</v>
      </c>
      <c r="AC425" s="1">
        <f>(Table2[[#This Row],[Close Price]]/Table2[[#This Row],[Day Low]])-1</f>
        <v>1.4366653176851596E-2</v>
      </c>
      <c r="AD425" s="1">
        <f>(Table2[[#This Row],[Day High]]/Table2[[#This Row],[Close Price]])-1</f>
        <v>5.784959106323484E-3</v>
      </c>
      <c r="AE425" s="1">
        <f>(Table2[[#This Row],[Close Price]]/Table2[[#This Row],[Current Week Low]])-1</f>
        <v>1.4366653176851596E-2</v>
      </c>
      <c r="AF425" s="1">
        <f>(Table2[[#This Row],[Current Week High]]/Table2[[#This Row],[Close Price]])-1</f>
        <v>5.784959106323484E-3</v>
      </c>
      <c r="AG425" s="1">
        <f>(Table2[[#This Row],[Close Price]]/Table2[[#This Row],[Current Month Low]])-1</f>
        <v>1.4366653176851596E-2</v>
      </c>
      <c r="AH425" s="1">
        <f>(Table2[[#This Row],[Current Month High]]/Table2[[#This Row],[Close Price]])-1</f>
        <v>9.4554159186116093E-2</v>
      </c>
      <c r="AI425">
        <v>37.642130460801901</v>
      </c>
      <c r="AJ425">
        <v>33.218176986446899</v>
      </c>
      <c r="AK425" t="str">
        <f>IF(AND(Table2[[#This Row],[20D EMA]]&gt;Table2[[#This Row],[50D EMA]],Table2[[#This Row],[50D EMA]]&gt;Table2[[#This Row],[200D EMA]]),"Uptrend","Downtrend/NoTrend")</f>
        <v>Downtrend/NoTrend</v>
      </c>
      <c r="AL425">
        <v>-0.1</v>
      </c>
      <c r="AM425" t="s">
        <v>3147</v>
      </c>
      <c r="AN425">
        <v>-4.2</v>
      </c>
      <c r="AO425" t="s">
        <v>3147</v>
      </c>
      <c r="AP425">
        <v>5.5169886672794002E-2</v>
      </c>
      <c r="AQ425">
        <f>(Table2[[#This Row],[Sharpe Ratio]]-AVERAGE(Table2[Sharpe Ratio]))/_xlfn.STDEV.P(Table2[Sharpe Ratio])</f>
        <v>-1.2302753722665642E-2</v>
      </c>
      <c r="AR4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5">
        <f>_xlfn.RANK.AVG(Table2[[#This Row],[1Y Return vs Nifty Z-Score]],Table2[1Y Return vs Nifty Z-Score])</f>
        <v>352</v>
      </c>
      <c r="AT425">
        <f>_xlfn.RANK.AVG(Table2[[#This Row],[6M Return vs Nifty Z-Score]],Table2[6M Return vs Nifty Z-Score])</f>
        <v>520</v>
      </c>
      <c r="AU425">
        <f>_xlfn.RANK.AVG(Table2[[#This Row],[Sharpe Ratio Z-Score]],Table2[Sharpe Ratio Z-Score])</f>
        <v>358</v>
      </c>
      <c r="AV425">
        <f>(Table2[[#This Row],[Rank 1Y]]+Table2[[#This Row],[Rank 6M]]+Table2[[#This Row],[Rank Sharpe]])/3</f>
        <v>410</v>
      </c>
    </row>
    <row r="426" spans="1:48" x14ac:dyDescent="0.3">
      <c r="A426" t="s">
        <v>336</v>
      </c>
      <c r="B426" t="s">
        <v>337</v>
      </c>
      <c r="C426" t="s">
        <v>3115</v>
      </c>
      <c r="D426" t="s">
        <v>141</v>
      </c>
      <c r="E426">
        <v>73116.432350400006</v>
      </c>
      <c r="F426">
        <v>2629.5</v>
      </c>
      <c r="G426">
        <v>23.249137742509902</v>
      </c>
      <c r="H426">
        <f>(Table2[[#This Row],[1Y Return vs Nifty]]-AVERAGE(Table2[1Y Return vs Nifty]))/_xlfn.STDEV.P(Table2[1Y Return vs Nifty])</f>
        <v>0.17523800209689133</v>
      </c>
      <c r="I426">
        <v>-10.103122333377</v>
      </c>
      <c r="J426">
        <f>(Table2[[#This Row],[1M Return vs Nifty]]-AVERAGE(Table2[1M Return vs Nifty]))/_xlfn.STDEV.P(Table2[1M Return vs Nifty])</f>
        <v>-0.96063369957639311</v>
      </c>
      <c r="K426">
        <v>-13.359588362253399</v>
      </c>
      <c r="L426">
        <f>(Table2[[#This Row],[6M Return vs Nifty]]-AVERAGE(Table2[6M Return vs Nifty]))/_xlfn.STDEV.P(Table2[6M Return vs Nifty])</f>
        <v>-0.5535790667110625</v>
      </c>
      <c r="M426">
        <v>5.0064002864788203E-2</v>
      </c>
      <c r="N426">
        <f>(Table2[[#This Row],[1W Return vs Nifty]]-AVERAGE(Table2[1W Return vs Nifty]))/_xlfn.STDEV.P(Table2[1W Return vs Nifty])</f>
        <v>0.29990866482107925</v>
      </c>
      <c r="O426">
        <v>2793.1</v>
      </c>
      <c r="P426">
        <v>2897.5894290538799</v>
      </c>
      <c r="Q426">
        <v>2731.0192356265802</v>
      </c>
      <c r="R426">
        <v>31.730788493987401</v>
      </c>
      <c r="S426" s="1">
        <f>(Table2[[#This Row],[Close Price]]-Table2[[#This Row],[20D EMA]])/Table2[[#This Row],[20D EMA]]</f>
        <v>-5.8572911818409623E-2</v>
      </c>
      <c r="T426" s="1">
        <f>(Table2[[#This Row],[Close Price]]-Table2[[#This Row],[50D EMA]])/Table2[[#This Row],[50D EMA]]</f>
        <v>-9.252153751175729E-2</v>
      </c>
      <c r="U426" s="1">
        <f>(Table2[[#This Row],[Close Price]]-Table2[[#This Row],[200D EMA]])/Table2[[#This Row],[200D EMA]]</f>
        <v>-3.717265492027505E-2</v>
      </c>
      <c r="V426">
        <v>0.71599254692269099</v>
      </c>
      <c r="W426">
        <v>2594.3000000000002</v>
      </c>
      <c r="X426">
        <v>2647.3</v>
      </c>
      <c r="Y426">
        <v>2594.3000000000002</v>
      </c>
      <c r="Z426">
        <v>2647.3</v>
      </c>
      <c r="AA426">
        <v>2552.9499999999998</v>
      </c>
      <c r="AB426">
        <v>2914</v>
      </c>
      <c r="AC426" s="1">
        <f>(Table2[[#This Row],[Close Price]]/Table2[[#This Row],[Day Low]])-1</f>
        <v>1.3568207223528361E-2</v>
      </c>
      <c r="AD426" s="1">
        <f>(Table2[[#This Row],[Day High]]/Table2[[#This Row],[Close Price]])-1</f>
        <v>6.7693477847499128E-3</v>
      </c>
      <c r="AE426" s="1">
        <f>(Table2[[#This Row],[Close Price]]/Table2[[#This Row],[Current Week Low]])-1</f>
        <v>1.3568207223528361E-2</v>
      </c>
      <c r="AF426" s="1">
        <f>(Table2[[#This Row],[Current Week High]]/Table2[[#This Row],[Close Price]])-1</f>
        <v>6.7693477847499128E-3</v>
      </c>
      <c r="AG426" s="1">
        <f>(Table2[[#This Row],[Close Price]]/Table2[[#This Row],[Current Month Low]])-1</f>
        <v>2.9984919406960575E-2</v>
      </c>
      <c r="AH426" s="1">
        <f>(Table2[[#This Row],[Current Month High]]/Table2[[#This Row],[Close Price]])-1</f>
        <v>0.10819547442479549</v>
      </c>
      <c r="AI426">
        <v>29.404829815554201</v>
      </c>
      <c r="AJ426">
        <v>44.228395908180801</v>
      </c>
      <c r="AK426" t="str">
        <f>IF(AND(Table2[[#This Row],[20D EMA]]&gt;Table2[[#This Row],[50D EMA]],Table2[[#This Row],[50D EMA]]&gt;Table2[[#This Row],[200D EMA]]),"Uptrend","Downtrend/NoTrend")</f>
        <v>Downtrend/NoTrend</v>
      </c>
      <c r="AL426">
        <v>0</v>
      </c>
      <c r="AM426" t="s">
        <v>3149</v>
      </c>
      <c r="AN426">
        <v>-8.5</v>
      </c>
      <c r="AO426" t="s">
        <v>3147</v>
      </c>
      <c r="AP426">
        <v>1.2494112767644E-2</v>
      </c>
      <c r="AQ426">
        <f>(Table2[[#This Row],[Sharpe Ratio]]-AVERAGE(Table2[Sharpe Ratio]))/_xlfn.STDEV.P(Table2[Sharpe Ratio])</f>
        <v>-0.51151759534476382</v>
      </c>
      <c r="AR4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6">
        <f>_xlfn.RANK.AVG(Table2[[#This Row],[1Y Return vs Nifty Z-Score]],Table2[1Y Return vs Nifty Z-Score])</f>
        <v>254</v>
      </c>
      <c r="AT426">
        <f>_xlfn.RANK.AVG(Table2[[#This Row],[6M Return vs Nifty Z-Score]],Table2[6M Return vs Nifty Z-Score])</f>
        <v>503</v>
      </c>
      <c r="AU426">
        <f>_xlfn.RANK.AVG(Table2[[#This Row],[Sharpe Ratio Z-Score]],Table2[Sharpe Ratio Z-Score])</f>
        <v>476</v>
      </c>
      <c r="AV426">
        <f>(Table2[[#This Row],[Rank 1Y]]+Table2[[#This Row],[Rank 6M]]+Table2[[#This Row],[Rank Sharpe]])/3</f>
        <v>411</v>
      </c>
    </row>
    <row r="427" spans="1:48" x14ac:dyDescent="0.3">
      <c r="A427" t="s">
        <v>1541</v>
      </c>
      <c r="B427" t="s">
        <v>1542</v>
      </c>
      <c r="C427" t="s">
        <v>3104</v>
      </c>
      <c r="D427" t="s">
        <v>123</v>
      </c>
      <c r="E427">
        <v>6161.7549243399999</v>
      </c>
      <c r="F427">
        <v>537.79999999999995</v>
      </c>
      <c r="G427">
        <v>-17.791390504171101</v>
      </c>
      <c r="H427">
        <f>(Table2[[#This Row],[1Y Return vs Nifty]]-AVERAGE(Table2[1Y Return vs Nifty]))/_xlfn.STDEV.P(Table2[1Y Return vs Nifty])</f>
        <v>-0.67587917757081062</v>
      </c>
      <c r="I427">
        <v>-9.0909521136596592</v>
      </c>
      <c r="J427">
        <f>(Table2[[#This Row],[1M Return vs Nifty]]-AVERAGE(Table2[1M Return vs Nifty]))/_xlfn.STDEV.P(Table2[1M Return vs Nifty])</f>
        <v>-0.84601003515825945</v>
      </c>
      <c r="K427">
        <v>4.5556316499788796</v>
      </c>
      <c r="L427">
        <f>(Table2[[#This Row],[6M Return vs Nifty]]-AVERAGE(Table2[6M Return vs Nifty]))/_xlfn.STDEV.P(Table2[6M Return vs Nifty])</f>
        <v>8.2979819609330568E-2</v>
      </c>
      <c r="M427">
        <v>-4.0608683924032301</v>
      </c>
      <c r="N427">
        <f>(Table2[[#This Row],[1W Return vs Nifty]]-AVERAGE(Table2[1W Return vs Nifty]))/_xlfn.STDEV.P(Table2[1W Return vs Nifty])</f>
        <v>-0.68028085610232214</v>
      </c>
      <c r="O427">
        <v>583.30999999999995</v>
      </c>
      <c r="P427">
        <v>593.78859981324899</v>
      </c>
      <c r="Q427">
        <v>565.71689435867904</v>
      </c>
      <c r="R427">
        <v>19.3541978108174</v>
      </c>
      <c r="S427" s="1">
        <f>(Table2[[#This Row],[Close Price]]-Table2[[#This Row],[20D EMA]])/Table2[[#This Row],[20D EMA]]</f>
        <v>-7.8020263667689563E-2</v>
      </c>
      <c r="T427" s="1">
        <f>(Table2[[#This Row],[Close Price]]-Table2[[#This Row],[50D EMA]])/Table2[[#This Row],[50D EMA]]</f>
        <v>-9.4290459316426545E-2</v>
      </c>
      <c r="U427" s="1">
        <f>(Table2[[#This Row],[Close Price]]-Table2[[#This Row],[200D EMA]])/Table2[[#This Row],[200D EMA]]</f>
        <v>-4.9347818028886832E-2</v>
      </c>
      <c r="V427">
        <v>0.60377485782481</v>
      </c>
      <c r="W427">
        <v>523.54999999999995</v>
      </c>
      <c r="X427">
        <v>544.79999999999995</v>
      </c>
      <c r="Y427">
        <v>523.54999999999995</v>
      </c>
      <c r="Z427">
        <v>544.79999999999995</v>
      </c>
      <c r="AA427">
        <v>523.54999999999995</v>
      </c>
      <c r="AB427">
        <v>619.29999999999995</v>
      </c>
      <c r="AC427" s="1">
        <f>(Table2[[#This Row],[Close Price]]/Table2[[#This Row],[Day Low]])-1</f>
        <v>2.7218030751599676E-2</v>
      </c>
      <c r="AD427" s="1">
        <f>(Table2[[#This Row],[Day High]]/Table2[[#This Row],[Close Price]])-1</f>
        <v>1.3015991074748934E-2</v>
      </c>
      <c r="AE427" s="1">
        <f>(Table2[[#This Row],[Close Price]]/Table2[[#This Row],[Current Week Low]])-1</f>
        <v>2.7218030751599676E-2</v>
      </c>
      <c r="AF427" s="1">
        <f>(Table2[[#This Row],[Current Week High]]/Table2[[#This Row],[Close Price]])-1</f>
        <v>1.3015991074748934E-2</v>
      </c>
      <c r="AG427" s="1">
        <f>(Table2[[#This Row],[Close Price]]/Table2[[#This Row],[Current Month Low]])-1</f>
        <v>2.7218030751599676E-2</v>
      </c>
      <c r="AH427" s="1">
        <f>(Table2[[#This Row],[Current Month High]]/Table2[[#This Row],[Close Price]])-1</f>
        <v>0.15154332465600606</v>
      </c>
      <c r="AI427">
        <v>27.631089624395599</v>
      </c>
      <c r="AJ427">
        <v>15.1605995717344</v>
      </c>
      <c r="AK427" t="str">
        <f>IF(AND(Table2[[#This Row],[20D EMA]]&gt;Table2[[#This Row],[50D EMA]],Table2[[#This Row],[50D EMA]]&gt;Table2[[#This Row],[200D EMA]]),"Uptrend","Downtrend/NoTrend")</f>
        <v>Downtrend/NoTrend</v>
      </c>
      <c r="AL427">
        <v>0.05</v>
      </c>
      <c r="AM427" t="s">
        <v>3148</v>
      </c>
      <c r="AN427">
        <v>-8.5</v>
      </c>
      <c r="AO427" t="s">
        <v>3147</v>
      </c>
      <c r="AP427">
        <v>4.1466640505413002E-2</v>
      </c>
      <c r="AQ427">
        <f>(Table2[[#This Row],[Sharpe Ratio]]-AVERAGE(Table2[Sharpe Ratio]))/_xlfn.STDEV.P(Table2[Sharpe Ratio])</f>
        <v>-0.17260128469628186</v>
      </c>
      <c r="AR4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7">
        <f>_xlfn.RANK.AVG(Table2[[#This Row],[1Y Return vs Nifty Z-Score]],Table2[1Y Return vs Nifty Z-Score])</f>
        <v>559</v>
      </c>
      <c r="AT427">
        <f>_xlfn.RANK.AVG(Table2[[#This Row],[6M Return vs Nifty Z-Score]],Table2[6M Return vs Nifty Z-Score])</f>
        <v>280</v>
      </c>
      <c r="AU427">
        <f>_xlfn.RANK.AVG(Table2[[#This Row],[Sharpe Ratio Z-Score]],Table2[Sharpe Ratio Z-Score])</f>
        <v>394</v>
      </c>
      <c r="AV427">
        <f>(Table2[[#This Row],[Rank 1Y]]+Table2[[#This Row],[Rank 6M]]+Table2[[#This Row],[Rank Sharpe]])/3</f>
        <v>411</v>
      </c>
    </row>
    <row r="428" spans="1:48" x14ac:dyDescent="0.3">
      <c r="A428" t="s">
        <v>667</v>
      </c>
      <c r="B428" t="s">
        <v>668</v>
      </c>
      <c r="C428" t="s">
        <v>3106</v>
      </c>
      <c r="D428" t="s">
        <v>51</v>
      </c>
      <c r="E428">
        <v>26076.440221609999</v>
      </c>
      <c r="F428">
        <v>483.65</v>
      </c>
      <c r="G428">
        <v>12.545823792671699</v>
      </c>
      <c r="H428">
        <f>(Table2[[#This Row],[1Y Return vs Nifty]]-AVERAGE(Table2[1Y Return vs Nifty]))/_xlfn.STDEV.P(Table2[1Y Return vs Nifty])</f>
        <v>-4.6732200804212407E-2</v>
      </c>
      <c r="I428">
        <v>10.172501107496901</v>
      </c>
      <c r="J428">
        <f>(Table2[[#This Row],[1M Return vs Nifty]]-AVERAGE(Table2[1M Return vs Nifty]))/_xlfn.STDEV.P(Table2[1M Return vs Nifty])</f>
        <v>1.3354882489671984</v>
      </c>
      <c r="K428">
        <v>5.0696027689451197</v>
      </c>
      <c r="L428">
        <f>(Table2[[#This Row],[6M Return vs Nifty]]-AVERAGE(Table2[6M Return vs Nifty]))/_xlfn.STDEV.P(Table2[6M Return vs Nifty])</f>
        <v>0.1012421062497741</v>
      </c>
      <c r="M428">
        <v>0.38921169394085098</v>
      </c>
      <c r="N428">
        <f>(Table2[[#This Row],[1W Return vs Nifty]]-AVERAGE(Table2[1W Return vs Nifty]))/_xlfn.STDEV.P(Table2[1W Return vs Nifty])</f>
        <v>0.38077329135222182</v>
      </c>
      <c r="O428">
        <v>483.58</v>
      </c>
      <c r="P428">
        <v>475.05617343234701</v>
      </c>
      <c r="Q428">
        <v>446.31111739234899</v>
      </c>
      <c r="R428">
        <v>47.653318823103099</v>
      </c>
      <c r="S428" s="1">
        <f>(Table2[[#This Row],[Close Price]]-Table2[[#This Row],[20D EMA]])/Table2[[#This Row],[20D EMA]]</f>
        <v>1.4475371189874101E-4</v>
      </c>
      <c r="T428" s="1">
        <f>(Table2[[#This Row],[Close Price]]-Table2[[#This Row],[50D EMA]])/Table2[[#This Row],[50D EMA]]</f>
        <v>1.8090127122359814E-2</v>
      </c>
      <c r="U428" s="1">
        <f>(Table2[[#This Row],[Close Price]]-Table2[[#This Row],[200D EMA]])/Table2[[#This Row],[200D EMA]]</f>
        <v>8.3661108031119549E-2</v>
      </c>
      <c r="V428">
        <v>0.86062775286540405</v>
      </c>
      <c r="W428">
        <v>475.1</v>
      </c>
      <c r="X428">
        <v>493</v>
      </c>
      <c r="Y428">
        <v>475.1</v>
      </c>
      <c r="Z428">
        <v>493</v>
      </c>
      <c r="AA428">
        <v>474.05</v>
      </c>
      <c r="AB428">
        <v>507</v>
      </c>
      <c r="AC428" s="1">
        <f>(Table2[[#This Row],[Close Price]]/Table2[[#This Row],[Day Low]])-1</f>
        <v>1.799621132393181E-2</v>
      </c>
      <c r="AD428" s="1">
        <f>(Table2[[#This Row],[Day High]]/Table2[[#This Row],[Close Price]])-1</f>
        <v>1.9332161687170446E-2</v>
      </c>
      <c r="AE428" s="1">
        <f>(Table2[[#This Row],[Close Price]]/Table2[[#This Row],[Current Week Low]])-1</f>
        <v>1.799621132393181E-2</v>
      </c>
      <c r="AF428" s="1">
        <f>(Table2[[#This Row],[Current Week High]]/Table2[[#This Row],[Close Price]])-1</f>
        <v>1.9332161687170446E-2</v>
      </c>
      <c r="AG428" s="1">
        <f>(Table2[[#This Row],[Close Price]]/Table2[[#This Row],[Current Month Low]])-1</f>
        <v>2.0251028372534563E-2</v>
      </c>
      <c r="AH428" s="1">
        <f>(Table2[[#This Row],[Current Month High]]/Table2[[#This Row],[Close Price]])-1</f>
        <v>4.8278713946035445E-2</v>
      </c>
      <c r="AI428">
        <v>7.1022433578000701</v>
      </c>
      <c r="AJ428">
        <v>34.030760703893499</v>
      </c>
      <c r="AK428" t="str">
        <f>IF(AND(Table2[[#This Row],[20D EMA]]&gt;Table2[[#This Row],[50D EMA]],Table2[[#This Row],[50D EMA]]&gt;Table2[[#This Row],[200D EMA]]),"Uptrend","Downtrend/NoTrend")</f>
        <v>Uptrend</v>
      </c>
      <c r="AL428">
        <v>0.12</v>
      </c>
      <c r="AM428" t="s">
        <v>3148</v>
      </c>
      <c r="AN428">
        <v>-0.34</v>
      </c>
      <c r="AO428" t="s">
        <v>3147</v>
      </c>
      <c r="AP428">
        <v>-4.5631474327642002E-2</v>
      </c>
      <c r="AQ428">
        <f>(Table2[[#This Row],[Sharpe Ratio]]-AVERAGE(Table2[Sharpe Ratio]))/_xlfn.STDEV.P(Table2[Sharpe Ratio])</f>
        <v>-1.1914620486183567</v>
      </c>
      <c r="AR4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0.57930939714662522</v>
      </c>
      <c r="AS428">
        <f>_xlfn.RANK.AVG(Table2[[#This Row],[1Y Return vs Nifty Z-Score]],Table2[1Y Return vs Nifty Z-Score])</f>
        <v>314</v>
      </c>
      <c r="AT428">
        <f>_xlfn.RANK.AVG(Table2[[#This Row],[6M Return vs Nifty Z-Score]],Table2[6M Return vs Nifty Z-Score])</f>
        <v>276</v>
      </c>
      <c r="AU428">
        <f>_xlfn.RANK.AVG(Table2[[#This Row],[Sharpe Ratio Z-Score]],Table2[Sharpe Ratio Z-Score])</f>
        <v>648</v>
      </c>
      <c r="AV428">
        <f>(Table2[[#This Row],[Rank 1Y]]+Table2[[#This Row],[Rank 6M]]+Table2[[#This Row],[Rank Sharpe]])/3</f>
        <v>412.66666666666669</v>
      </c>
    </row>
    <row r="429" spans="1:48" x14ac:dyDescent="0.3">
      <c r="A429" t="s">
        <v>511</v>
      </c>
      <c r="B429" t="s">
        <v>512</v>
      </c>
      <c r="C429" t="s">
        <v>3114</v>
      </c>
      <c r="D429" t="s">
        <v>513</v>
      </c>
      <c r="E429">
        <v>39921.182662589999</v>
      </c>
      <c r="F429">
        <v>607.15</v>
      </c>
      <c r="G429">
        <v>-2.3833358818980801</v>
      </c>
      <c r="H429">
        <f>(Table2[[#This Row],[1Y Return vs Nifty]]-AVERAGE(Table2[1Y Return vs Nifty]))/_xlfn.STDEV.P(Table2[1Y Return vs Nifty])</f>
        <v>-0.35633991834269713</v>
      </c>
      <c r="I429">
        <v>5.7408865384095797</v>
      </c>
      <c r="J429">
        <f>(Table2[[#This Row],[1M Return vs Nifty]]-AVERAGE(Table2[1M Return vs Nifty]))/_xlfn.STDEV.P(Table2[1M Return vs Nifty])</f>
        <v>0.83362809609742439</v>
      </c>
      <c r="K429">
        <v>25.329165268157499</v>
      </c>
      <c r="L429">
        <f>(Table2[[#This Row],[6M Return vs Nifty]]-AVERAGE(Table2[6M Return vs Nifty]))/_xlfn.STDEV.P(Table2[6M Return vs Nifty])</f>
        <v>0.82109955332726103</v>
      </c>
      <c r="M429">
        <v>2.7902983237680798</v>
      </c>
      <c r="N429">
        <f>(Table2[[#This Row],[1W Return vs Nifty]]-AVERAGE(Table2[1W Return vs Nifty]))/_xlfn.STDEV.P(Table2[1W Return vs Nifty])</f>
        <v>0.95327600535817525</v>
      </c>
      <c r="O429">
        <v>607.20000000000005</v>
      </c>
      <c r="P429">
        <v>616.16510761457005</v>
      </c>
      <c r="Q429">
        <v>575.71618808939195</v>
      </c>
      <c r="R429">
        <v>50.846910317338498</v>
      </c>
      <c r="S429" s="1">
        <f>(Table2[[#This Row],[Close Price]]-Table2[[#This Row],[20D EMA]])/Table2[[#This Row],[20D EMA]]</f>
        <v>-8.2345191040955542E-5</v>
      </c>
      <c r="T429" s="1">
        <f>(Table2[[#This Row],[Close Price]]-Table2[[#This Row],[50D EMA]])/Table2[[#This Row],[50D EMA]]</f>
        <v>-1.4630993386612364E-2</v>
      </c>
      <c r="U429" s="1">
        <f>(Table2[[#This Row],[Close Price]]-Table2[[#This Row],[200D EMA]])/Table2[[#This Row],[200D EMA]]</f>
        <v>5.4599492876735427E-2</v>
      </c>
      <c r="V429">
        <v>1.6732976258282899</v>
      </c>
      <c r="W429">
        <v>603.65</v>
      </c>
      <c r="X429">
        <v>617.1</v>
      </c>
      <c r="Y429">
        <v>603.65</v>
      </c>
      <c r="Z429">
        <v>617.1</v>
      </c>
      <c r="AA429">
        <v>558.25</v>
      </c>
      <c r="AB429">
        <v>655.95</v>
      </c>
      <c r="AC429" s="1">
        <f>(Table2[[#This Row],[Close Price]]/Table2[[#This Row],[Day Low]])-1</f>
        <v>5.7980617907726906E-3</v>
      </c>
      <c r="AD429" s="1">
        <f>(Table2[[#This Row],[Day High]]/Table2[[#This Row],[Close Price]])-1</f>
        <v>1.6388042493617805E-2</v>
      </c>
      <c r="AE429" s="1">
        <f>(Table2[[#This Row],[Close Price]]/Table2[[#This Row],[Current Week Low]])-1</f>
        <v>5.7980617907726906E-3</v>
      </c>
      <c r="AF429" s="1">
        <f>(Table2[[#This Row],[Current Week High]]/Table2[[#This Row],[Close Price]])-1</f>
        <v>1.6388042493617805E-2</v>
      </c>
      <c r="AG429" s="1">
        <f>(Table2[[#This Row],[Close Price]]/Table2[[#This Row],[Current Month Low]])-1</f>
        <v>8.7595163457232283E-2</v>
      </c>
      <c r="AH429" s="1">
        <f>(Table2[[#This Row],[Current Month High]]/Table2[[#This Row],[Close Price]])-1</f>
        <v>8.037552499382361E-2</v>
      </c>
      <c r="AI429">
        <v>17.8374372066211</v>
      </c>
      <c r="AJ429">
        <v>44.199026243913998</v>
      </c>
      <c r="AK429" t="str">
        <f>IF(AND(Table2[[#This Row],[20D EMA]]&gt;Table2[[#This Row],[50D EMA]],Table2[[#This Row],[50D EMA]]&gt;Table2[[#This Row],[200D EMA]]),"Uptrend","Downtrend/NoTrend")</f>
        <v>Downtrend/NoTrend</v>
      </c>
      <c r="AL429">
        <v>0.05</v>
      </c>
      <c r="AM429" t="s">
        <v>3148</v>
      </c>
      <c r="AN429">
        <v>4.96</v>
      </c>
      <c r="AO429" t="s">
        <v>3148</v>
      </c>
      <c r="AP429">
        <v>-6.9882515339701995E-2</v>
      </c>
      <c r="AQ429">
        <f>(Table2[[#This Row],[Sharpe Ratio]]-AVERAGE(Table2[Sharpe Ratio]))/_xlfn.STDEV.P(Table2[Sharpe Ratio])</f>
        <v>-1.4751471113641212</v>
      </c>
      <c r="AR4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9">
        <f>_xlfn.RANK.AVG(Table2[[#This Row],[1Y Return vs Nifty Z-Score]],Table2[1Y Return vs Nifty Z-Score])</f>
        <v>434</v>
      </c>
      <c r="AT429">
        <f>_xlfn.RANK.AVG(Table2[[#This Row],[6M Return vs Nifty Z-Score]],Table2[6M Return vs Nifty Z-Score])</f>
        <v>117</v>
      </c>
      <c r="AU429">
        <f>_xlfn.RANK.AVG(Table2[[#This Row],[Sharpe Ratio Z-Score]],Table2[Sharpe Ratio Z-Score])</f>
        <v>688</v>
      </c>
      <c r="AV429">
        <f>(Table2[[#This Row],[Rank 1Y]]+Table2[[#This Row],[Rank 6M]]+Table2[[#This Row],[Rank Sharpe]])/3</f>
        <v>413</v>
      </c>
    </row>
    <row r="430" spans="1:48" x14ac:dyDescent="0.3">
      <c r="A430" t="s">
        <v>828</v>
      </c>
      <c r="B430" t="s">
        <v>829</v>
      </c>
      <c r="C430" t="s">
        <v>3113</v>
      </c>
      <c r="D430" t="s">
        <v>268</v>
      </c>
      <c r="E430">
        <v>17710.6253648399</v>
      </c>
      <c r="F430">
        <v>559.79999999999995</v>
      </c>
      <c r="G430">
        <v>-6.3701651144151104</v>
      </c>
      <c r="H430">
        <f>(Table2[[#This Row],[1Y Return vs Nifty]]-AVERAGE(Table2[1Y Return vs Nifty]))/_xlfn.STDEV.P(Table2[1Y Return vs Nifty])</f>
        <v>-0.43902060002888038</v>
      </c>
      <c r="I430">
        <v>-5.9534109336656504</v>
      </c>
      <c r="J430">
        <f>(Table2[[#This Row],[1M Return vs Nifty]]-AVERAGE(Table2[1M Return vs Nifty]))/_xlfn.STDEV.P(Table2[1M Return vs Nifty])</f>
        <v>-0.49069779586501006</v>
      </c>
      <c r="K430">
        <v>-12.3156548167482</v>
      </c>
      <c r="L430">
        <f>(Table2[[#This Row],[6M Return vs Nifty]]-AVERAGE(Table2[6M Return vs Nifty]))/_xlfn.STDEV.P(Table2[6M Return vs Nifty])</f>
        <v>-0.51648629449472572</v>
      </c>
      <c r="M430">
        <v>-5.0498209834220402</v>
      </c>
      <c r="N430">
        <f>(Table2[[#This Row],[1W Return vs Nifty]]-AVERAGE(Table2[1W Return vs Nifty]))/_xlfn.STDEV.P(Table2[1W Return vs Nifty])</f>
        <v>-0.91608161203849092</v>
      </c>
      <c r="O430">
        <v>621.83000000000004</v>
      </c>
      <c r="P430">
        <v>647.27929283998003</v>
      </c>
      <c r="Q430">
        <v>640.24629344941195</v>
      </c>
      <c r="R430">
        <v>24.8742509545507</v>
      </c>
      <c r="S430" s="1">
        <f>(Table2[[#This Row],[Close Price]]-Table2[[#This Row],[20D EMA]])/Table2[[#This Row],[20D EMA]]</f>
        <v>-9.9753952044771207E-2</v>
      </c>
      <c r="T430" s="1">
        <f>(Table2[[#This Row],[Close Price]]-Table2[[#This Row],[50D EMA]])/Table2[[#This Row],[50D EMA]]</f>
        <v>-0.1351492219937378</v>
      </c>
      <c r="U430" s="1">
        <f>(Table2[[#This Row],[Close Price]]-Table2[[#This Row],[200D EMA]])/Table2[[#This Row],[200D EMA]]</f>
        <v>-0.12564897957627666</v>
      </c>
      <c r="V430">
        <v>0.38240678523345401</v>
      </c>
      <c r="W430">
        <v>557.85</v>
      </c>
      <c r="X430">
        <v>590</v>
      </c>
      <c r="Y430">
        <v>557.85</v>
      </c>
      <c r="Z430">
        <v>590</v>
      </c>
      <c r="AA430">
        <v>557.85</v>
      </c>
      <c r="AB430">
        <v>668.7</v>
      </c>
      <c r="AC430" s="1">
        <f>(Table2[[#This Row],[Close Price]]/Table2[[#This Row],[Day Low]])-1</f>
        <v>3.4955633234738936E-3</v>
      </c>
      <c r="AD430" s="1">
        <f>(Table2[[#This Row],[Day High]]/Table2[[#This Row],[Close Price]])-1</f>
        <v>5.3947838513755064E-2</v>
      </c>
      <c r="AE430" s="1">
        <f>(Table2[[#This Row],[Close Price]]/Table2[[#This Row],[Current Week Low]])-1</f>
        <v>3.4955633234738936E-3</v>
      </c>
      <c r="AF430" s="1">
        <f>(Table2[[#This Row],[Current Week High]]/Table2[[#This Row],[Close Price]])-1</f>
        <v>5.3947838513755064E-2</v>
      </c>
      <c r="AG430" s="1">
        <f>(Table2[[#This Row],[Close Price]]/Table2[[#This Row],[Current Month Low]])-1</f>
        <v>3.4955633234738936E-3</v>
      </c>
      <c r="AH430" s="1">
        <f>(Table2[[#This Row],[Current Month High]]/Table2[[#This Row],[Close Price]])-1</f>
        <v>0.19453376205787798</v>
      </c>
      <c r="AI430">
        <v>42.7206145051804</v>
      </c>
      <c r="AJ430">
        <v>11.270125223613499</v>
      </c>
      <c r="AK430" t="str">
        <f>IF(AND(Table2[[#This Row],[20D EMA]]&gt;Table2[[#This Row],[50D EMA]],Table2[[#This Row],[50D EMA]]&gt;Table2[[#This Row],[200D EMA]]),"Uptrend","Downtrend/NoTrend")</f>
        <v>Downtrend/NoTrend</v>
      </c>
      <c r="AL430">
        <v>-0.12</v>
      </c>
      <c r="AM430" t="s">
        <v>3147</v>
      </c>
      <c r="AN430">
        <v>-7.18</v>
      </c>
      <c r="AO430" t="s">
        <v>3147</v>
      </c>
      <c r="AP430">
        <v>7.7821147298180002E-2</v>
      </c>
      <c r="AQ430">
        <f>(Table2[[#This Row],[Sharpe Ratio]]-AVERAGE(Table2[Sharpe Ratio]))/_xlfn.STDEV.P(Table2[Sharpe Ratio])</f>
        <v>0.25266831653315319</v>
      </c>
      <c r="AR4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0">
        <f>_xlfn.RANK.AVG(Table2[[#This Row],[1Y Return vs Nifty Z-Score]],Table2[1Y Return vs Nifty Z-Score])</f>
        <v>466</v>
      </c>
      <c r="AT430">
        <f>_xlfn.RANK.AVG(Table2[[#This Row],[6M Return vs Nifty Z-Score]],Table2[6M Return vs Nifty Z-Score])</f>
        <v>489</v>
      </c>
      <c r="AU430">
        <f>_xlfn.RANK.AVG(Table2[[#This Row],[Sharpe Ratio Z-Score]],Table2[Sharpe Ratio Z-Score])</f>
        <v>284</v>
      </c>
      <c r="AV430">
        <f>(Table2[[#This Row],[Rank 1Y]]+Table2[[#This Row],[Rank 6M]]+Table2[[#This Row],[Rank Sharpe]])/3</f>
        <v>413</v>
      </c>
    </row>
    <row r="431" spans="1:48" x14ac:dyDescent="0.3">
      <c r="A431" t="s">
        <v>967</v>
      </c>
      <c r="B431" t="s">
        <v>968</v>
      </c>
      <c r="C431" t="s">
        <v>3116</v>
      </c>
      <c r="D431" t="s">
        <v>481</v>
      </c>
      <c r="E431">
        <v>14500.48234932</v>
      </c>
      <c r="F431">
        <v>4729.45</v>
      </c>
      <c r="G431">
        <v>-7.3469361079291602</v>
      </c>
      <c r="H431">
        <f>(Table2[[#This Row],[1Y Return vs Nifty]]-AVERAGE(Table2[1Y Return vs Nifty]))/_xlfn.STDEV.P(Table2[1Y Return vs Nifty])</f>
        <v>-0.45927732207163646</v>
      </c>
      <c r="I431">
        <v>-0.29333649752514601</v>
      </c>
      <c r="J431">
        <f>(Table2[[#This Row],[1M Return vs Nifty]]-AVERAGE(Table2[1M Return vs Nifty]))/_xlfn.STDEV.P(Table2[1M Return vs Nifty])</f>
        <v>0.15027983824381089</v>
      </c>
      <c r="K431">
        <v>4.6696545238233398</v>
      </c>
      <c r="L431">
        <f>(Table2[[#This Row],[6M Return vs Nifty]]-AVERAGE(Table2[6M Return vs Nifty]))/_xlfn.STDEV.P(Table2[6M Return vs Nifty])</f>
        <v>8.703125037824784E-2</v>
      </c>
      <c r="M431">
        <v>-2.55099028995962</v>
      </c>
      <c r="N431">
        <f>(Table2[[#This Row],[1W Return vs Nifty]]-AVERAGE(Table2[1W Return vs Nifty]))/_xlfn.STDEV.P(Table2[1W Return vs Nifty])</f>
        <v>-0.3202733075494717</v>
      </c>
      <c r="O431">
        <v>4913.62</v>
      </c>
      <c r="P431">
        <v>5024.7793617137604</v>
      </c>
      <c r="Q431">
        <v>4919.6108069762304</v>
      </c>
      <c r="R431">
        <v>37.460724035329598</v>
      </c>
      <c r="S431" s="1">
        <f>(Table2[[#This Row],[Close Price]]-Table2[[#This Row],[20D EMA]])/Table2[[#This Row],[20D EMA]]</f>
        <v>-3.748153092831763E-2</v>
      </c>
      <c r="T431" s="1">
        <f>(Table2[[#This Row],[Close Price]]-Table2[[#This Row],[50D EMA]])/Table2[[#This Row],[50D EMA]]</f>
        <v>-5.8774592963030128E-2</v>
      </c>
      <c r="U431" s="1">
        <f>(Table2[[#This Row],[Close Price]]-Table2[[#This Row],[200D EMA]])/Table2[[#This Row],[200D EMA]]</f>
        <v>-3.865362819078573E-2</v>
      </c>
      <c r="V431">
        <v>1.8153940039407901</v>
      </c>
      <c r="W431">
        <v>4664</v>
      </c>
      <c r="X431">
        <v>4772.95</v>
      </c>
      <c r="Y431">
        <v>4664</v>
      </c>
      <c r="Z431">
        <v>4772.95</v>
      </c>
      <c r="AA431">
        <v>4664</v>
      </c>
      <c r="AB431">
        <v>5249</v>
      </c>
      <c r="AC431" s="1">
        <f>(Table2[[#This Row],[Close Price]]/Table2[[#This Row],[Day Low]])-1</f>
        <v>1.4033018867924518E-2</v>
      </c>
      <c r="AD431" s="1">
        <f>(Table2[[#This Row],[Day High]]/Table2[[#This Row],[Close Price]])-1</f>
        <v>9.1976868346212992E-3</v>
      </c>
      <c r="AE431" s="1">
        <f>(Table2[[#This Row],[Close Price]]/Table2[[#This Row],[Current Week Low]])-1</f>
        <v>1.4033018867924518E-2</v>
      </c>
      <c r="AF431" s="1">
        <f>(Table2[[#This Row],[Current Week High]]/Table2[[#This Row],[Close Price]])-1</f>
        <v>9.1976868346212992E-3</v>
      </c>
      <c r="AG431" s="1">
        <f>(Table2[[#This Row],[Close Price]]/Table2[[#This Row],[Current Month Low]])-1</f>
        <v>1.4033018867924518E-2</v>
      </c>
      <c r="AH431" s="1">
        <f>(Table2[[#This Row],[Current Month High]]/Table2[[#This Row],[Close Price]])-1</f>
        <v>0.1098542113776444</v>
      </c>
      <c r="AI431">
        <v>25.994565964329801</v>
      </c>
      <c r="AJ431">
        <v>17.618751554339699</v>
      </c>
      <c r="AK431" t="str">
        <f>IF(AND(Table2[[#This Row],[20D EMA]]&gt;Table2[[#This Row],[50D EMA]],Table2[[#This Row],[50D EMA]]&gt;Table2[[#This Row],[200D EMA]]),"Uptrend","Downtrend/NoTrend")</f>
        <v>Downtrend/NoTrend</v>
      </c>
      <c r="AL431">
        <v>-0.02</v>
      </c>
      <c r="AM431" t="s">
        <v>3147</v>
      </c>
      <c r="AN431">
        <v>-0.82</v>
      </c>
      <c r="AO431" t="s">
        <v>3147</v>
      </c>
      <c r="AP431">
        <v>8.6051923555069999E-3</v>
      </c>
      <c r="AQ431">
        <f>(Table2[[#This Row],[Sharpe Ratio]]-AVERAGE(Table2[Sharpe Ratio]))/_xlfn.STDEV.P(Table2[Sharpe Ratio])</f>
        <v>-0.55700960661890819</v>
      </c>
      <c r="AR4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1">
        <f>_xlfn.RANK.AVG(Table2[[#This Row],[1Y Return vs Nifty Z-Score]],Table2[1Y Return vs Nifty Z-Score])</f>
        <v>473</v>
      </c>
      <c r="AT431">
        <f>_xlfn.RANK.AVG(Table2[[#This Row],[6M Return vs Nifty Z-Score]],Table2[6M Return vs Nifty Z-Score])</f>
        <v>279</v>
      </c>
      <c r="AU431">
        <f>_xlfn.RANK.AVG(Table2[[#This Row],[Sharpe Ratio Z-Score]],Table2[Sharpe Ratio Z-Score])</f>
        <v>490</v>
      </c>
      <c r="AV431">
        <f>(Table2[[#This Row],[Rank 1Y]]+Table2[[#This Row],[Rank 6M]]+Table2[[#This Row],[Rank Sharpe]])/3</f>
        <v>414</v>
      </c>
    </row>
    <row r="432" spans="1:48" x14ac:dyDescent="0.3">
      <c r="A432" t="s">
        <v>669</v>
      </c>
      <c r="B432" t="s">
        <v>670</v>
      </c>
      <c r="C432" t="s">
        <v>3100</v>
      </c>
      <c r="D432" t="s">
        <v>18</v>
      </c>
      <c r="E432">
        <v>25887.636535066998</v>
      </c>
      <c r="F432">
        <v>147.71</v>
      </c>
      <c r="G432">
        <v>10.366485040584701</v>
      </c>
      <c r="H432">
        <f>(Table2[[#This Row],[1Y Return vs Nifty]]-AVERAGE(Table2[1Y Return vs Nifty]))/_xlfn.STDEV.P(Table2[1Y Return vs Nifty])</f>
        <v>-9.1928321114062975E-2</v>
      </c>
      <c r="I432">
        <v>-5.4626606597240102</v>
      </c>
      <c r="J432">
        <f>(Table2[[#This Row],[1M Return vs Nifty]]-AVERAGE(Table2[1M Return vs Nifty]))/_xlfn.STDEV.P(Table2[1M Return vs Nifty])</f>
        <v>-0.43512256393504617</v>
      </c>
      <c r="K432">
        <v>-34.400606469808203</v>
      </c>
      <c r="L432">
        <f>(Table2[[#This Row],[6M Return vs Nifty]]-AVERAGE(Table2[6M Return vs Nifty]))/_xlfn.STDEV.P(Table2[6M Return vs Nifty])</f>
        <v>-1.3012029889652779</v>
      </c>
      <c r="M432">
        <v>-3.5781125969609402</v>
      </c>
      <c r="N432">
        <f>(Table2[[#This Row],[1W Return vs Nifty]]-AVERAGE(Table2[1W Return vs Nifty]))/_xlfn.STDEV.P(Table2[1W Return vs Nifty])</f>
        <v>-0.56517505372954358</v>
      </c>
      <c r="O432">
        <v>157.06</v>
      </c>
      <c r="P432">
        <v>169.27933017929499</v>
      </c>
      <c r="Q432">
        <v>182.43888242936899</v>
      </c>
      <c r="R432">
        <v>34.271973684023301</v>
      </c>
      <c r="S432" s="1">
        <f>(Table2[[#This Row],[Close Price]]-Table2[[#This Row],[20D EMA]])/Table2[[#This Row],[20D EMA]]</f>
        <v>-5.9531389277982898E-2</v>
      </c>
      <c r="T432" s="1">
        <f>(Table2[[#This Row],[Close Price]]-Table2[[#This Row],[50D EMA]])/Table2[[#This Row],[50D EMA]]</f>
        <v>-0.12741856998399903</v>
      </c>
      <c r="U432" s="1">
        <f>(Table2[[#This Row],[Close Price]]-Table2[[#This Row],[200D EMA]])/Table2[[#This Row],[200D EMA]]</f>
        <v>-0.19035899566428352</v>
      </c>
      <c r="V432">
        <v>2.5514485922492298</v>
      </c>
      <c r="W432">
        <v>146.02000000000001</v>
      </c>
      <c r="X432">
        <v>150.66999999999999</v>
      </c>
      <c r="Y432">
        <v>146.02000000000001</v>
      </c>
      <c r="Z432">
        <v>150.66999999999999</v>
      </c>
      <c r="AA432">
        <v>145.1</v>
      </c>
      <c r="AB432">
        <v>172.5</v>
      </c>
      <c r="AC432" s="1">
        <f>(Table2[[#This Row],[Close Price]]/Table2[[#This Row],[Day Low]])-1</f>
        <v>1.1573757019586406E-2</v>
      </c>
      <c r="AD432" s="1">
        <f>(Table2[[#This Row],[Day High]]/Table2[[#This Row],[Close Price]])-1</f>
        <v>2.0039266129578071E-2</v>
      </c>
      <c r="AE432" s="1">
        <f>(Table2[[#This Row],[Close Price]]/Table2[[#This Row],[Current Week Low]])-1</f>
        <v>1.1573757019586406E-2</v>
      </c>
      <c r="AF432" s="1">
        <f>(Table2[[#This Row],[Current Week High]]/Table2[[#This Row],[Close Price]])-1</f>
        <v>2.0039266129578071E-2</v>
      </c>
      <c r="AG432" s="1">
        <f>(Table2[[#This Row],[Close Price]]/Table2[[#This Row],[Current Month Low]])-1</f>
        <v>1.7987594762232995E-2</v>
      </c>
      <c r="AH432" s="1">
        <f>(Table2[[#This Row],[Current Month High]]/Table2[[#This Row],[Close Price]])-1</f>
        <v>0.16782885383521751</v>
      </c>
      <c r="AI432">
        <v>95.822896215557506</v>
      </c>
      <c r="AJ432">
        <v>31.825078090138302</v>
      </c>
      <c r="AK432" t="str">
        <f>IF(AND(Table2[[#This Row],[20D EMA]]&gt;Table2[[#This Row],[50D EMA]],Table2[[#This Row],[50D EMA]]&gt;Table2[[#This Row],[200D EMA]]),"Uptrend","Downtrend/NoTrend")</f>
        <v>Downtrend/NoTrend</v>
      </c>
      <c r="AL432">
        <v>-0.17</v>
      </c>
      <c r="AM432" t="s">
        <v>3147</v>
      </c>
      <c r="AN432">
        <v>-0.67</v>
      </c>
      <c r="AO432" t="s">
        <v>3147</v>
      </c>
      <c r="AP432">
        <v>0.10593292174583201</v>
      </c>
      <c r="AQ432">
        <f>(Table2[[#This Row],[Sharpe Ratio]]-AVERAGE(Table2[Sharpe Ratio]))/_xlfn.STDEV.P(Table2[Sharpe Ratio])</f>
        <v>0.58151566350316741</v>
      </c>
      <c r="AR4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2">
        <f>_xlfn.RANK.AVG(Table2[[#This Row],[1Y Return vs Nifty Z-Score]],Table2[1Y Return vs Nifty Z-Score])</f>
        <v>334</v>
      </c>
      <c r="AT432">
        <f>_xlfn.RANK.AVG(Table2[[#This Row],[6M Return vs Nifty Z-Score]],Table2[6M Return vs Nifty Z-Score])</f>
        <v>706</v>
      </c>
      <c r="AU432">
        <f>_xlfn.RANK.AVG(Table2[[#This Row],[Sharpe Ratio Z-Score]],Table2[Sharpe Ratio Z-Score])</f>
        <v>203</v>
      </c>
      <c r="AV432">
        <f>(Table2[[#This Row],[Rank 1Y]]+Table2[[#This Row],[Rank 6M]]+Table2[[#This Row],[Rank Sharpe]])/3</f>
        <v>414.33333333333331</v>
      </c>
    </row>
    <row r="433" spans="1:48" x14ac:dyDescent="0.3">
      <c r="A433" t="s">
        <v>624</v>
      </c>
      <c r="B433" t="s">
        <v>625</v>
      </c>
      <c r="C433" t="s">
        <v>3119</v>
      </c>
      <c r="D433" t="s">
        <v>626</v>
      </c>
      <c r="E433">
        <v>28579.016642400002</v>
      </c>
      <c r="F433">
        <v>725.2</v>
      </c>
      <c r="G433">
        <v>-12.2394132636154</v>
      </c>
      <c r="H433">
        <f>(Table2[[#This Row],[1Y Return vs Nifty]]-AVERAGE(Table2[1Y Return vs Nifty]))/_xlfn.STDEV.P(Table2[1Y Return vs Nifty])</f>
        <v>-0.56073974315226882</v>
      </c>
      <c r="I433">
        <v>1.1630102039333201</v>
      </c>
      <c r="J433">
        <f>(Table2[[#This Row],[1M Return vs Nifty]]-AVERAGE(Table2[1M Return vs Nifty]))/_xlfn.STDEV.P(Table2[1M Return vs Nifty])</f>
        <v>0.31520446488521575</v>
      </c>
      <c r="K433">
        <v>4.0855765759382097</v>
      </c>
      <c r="L433">
        <f>(Table2[[#This Row],[6M Return vs Nifty]]-AVERAGE(Table2[6M Return vs Nifty]))/_xlfn.STDEV.P(Table2[6M Return vs Nifty])</f>
        <v>6.6277946328607437E-2</v>
      </c>
      <c r="M433">
        <v>-0.11347393909260001</v>
      </c>
      <c r="N433">
        <f>(Table2[[#This Row],[1W Return vs Nifty]]-AVERAGE(Table2[1W Return vs Nifty]))/_xlfn.STDEV.P(Table2[1W Return vs Nifty])</f>
        <v>0.26091552127911144</v>
      </c>
      <c r="O433">
        <v>748</v>
      </c>
      <c r="P433">
        <v>769.56899161896899</v>
      </c>
      <c r="Q433">
        <v>735.43203944643005</v>
      </c>
      <c r="R433">
        <v>32.104603961689001</v>
      </c>
      <c r="S433" s="1">
        <f>(Table2[[#This Row],[Close Price]]-Table2[[#This Row],[20D EMA]])/Table2[[#This Row],[20D EMA]]</f>
        <v>-3.0481283422459832E-2</v>
      </c>
      <c r="T433" s="1">
        <f>(Table2[[#This Row],[Close Price]]-Table2[[#This Row],[50D EMA]])/Table2[[#This Row],[50D EMA]]</f>
        <v>-5.7654339119912253E-2</v>
      </c>
      <c r="U433" s="1">
        <f>(Table2[[#This Row],[Close Price]]-Table2[[#This Row],[200D EMA]])/Table2[[#This Row],[200D EMA]]</f>
        <v>-1.391296394175566E-2</v>
      </c>
      <c r="V433">
        <v>0.72811575593462297</v>
      </c>
      <c r="W433">
        <v>717.8</v>
      </c>
      <c r="X433">
        <v>734.3</v>
      </c>
      <c r="Y433">
        <v>717.8</v>
      </c>
      <c r="Z433">
        <v>734.3</v>
      </c>
      <c r="AA433">
        <v>702.35</v>
      </c>
      <c r="AB433">
        <v>770.05</v>
      </c>
      <c r="AC433" s="1">
        <f>(Table2[[#This Row],[Close Price]]/Table2[[#This Row],[Day Low]])-1</f>
        <v>1.0309278350515649E-2</v>
      </c>
      <c r="AD433" s="1">
        <f>(Table2[[#This Row],[Day High]]/Table2[[#This Row],[Close Price]])-1</f>
        <v>1.2548262548262468E-2</v>
      </c>
      <c r="AE433" s="1">
        <f>(Table2[[#This Row],[Close Price]]/Table2[[#This Row],[Current Week Low]])-1</f>
        <v>1.0309278350515649E-2</v>
      </c>
      <c r="AF433" s="1">
        <f>(Table2[[#This Row],[Current Week High]]/Table2[[#This Row],[Close Price]])-1</f>
        <v>1.2548262548262468E-2</v>
      </c>
      <c r="AG433" s="1">
        <f>(Table2[[#This Row],[Close Price]]/Table2[[#This Row],[Current Month Low]])-1</f>
        <v>3.2533637075532251E-2</v>
      </c>
      <c r="AH433" s="1">
        <f>(Table2[[#This Row],[Current Month High]]/Table2[[#This Row],[Close Price]])-1</f>
        <v>6.1845008273579527E-2</v>
      </c>
      <c r="AI433">
        <v>26.9994484280198</v>
      </c>
      <c r="AJ433">
        <v>27.766032417195198</v>
      </c>
      <c r="AK433" t="str">
        <f>IF(AND(Table2[[#This Row],[20D EMA]]&gt;Table2[[#This Row],[50D EMA]],Table2[[#This Row],[50D EMA]]&gt;Table2[[#This Row],[200D EMA]]),"Uptrend","Downtrend/NoTrend")</f>
        <v>Downtrend/NoTrend</v>
      </c>
      <c r="AL433">
        <v>0</v>
      </c>
      <c r="AM433" t="s">
        <v>3149</v>
      </c>
      <c r="AN433">
        <v>-2.75</v>
      </c>
      <c r="AO433" t="s">
        <v>3147</v>
      </c>
      <c r="AP433">
        <v>2.1234183240553001E-2</v>
      </c>
      <c r="AQ433">
        <f>(Table2[[#This Row],[Sharpe Ratio]]-AVERAGE(Table2[Sharpe Ratio]))/_xlfn.STDEV.P(Table2[Sharpe Ratio])</f>
        <v>-0.4092775538027707</v>
      </c>
      <c r="AR4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3">
        <f>_xlfn.RANK.AVG(Table2[[#This Row],[1Y Return vs Nifty Z-Score]],Table2[1Y Return vs Nifty Z-Score])</f>
        <v>513</v>
      </c>
      <c r="AT433">
        <f>_xlfn.RANK.AVG(Table2[[#This Row],[6M Return vs Nifty Z-Score]],Table2[6M Return vs Nifty Z-Score])</f>
        <v>287</v>
      </c>
      <c r="AU433">
        <f>_xlfn.RANK.AVG(Table2[[#This Row],[Sharpe Ratio Z-Score]],Table2[Sharpe Ratio Z-Score])</f>
        <v>449</v>
      </c>
      <c r="AV433">
        <f>(Table2[[#This Row],[Rank 1Y]]+Table2[[#This Row],[Rank 6M]]+Table2[[#This Row],[Rank Sharpe]])/3</f>
        <v>416.33333333333331</v>
      </c>
    </row>
    <row r="434" spans="1:48" x14ac:dyDescent="0.3">
      <c r="A434" t="s">
        <v>665</v>
      </c>
      <c r="B434" t="s">
        <v>666</v>
      </c>
      <c r="C434" t="s">
        <v>3106</v>
      </c>
      <c r="D434" t="s">
        <v>51</v>
      </c>
      <c r="E434">
        <v>26083.501679519999</v>
      </c>
      <c r="F434">
        <v>1679.4</v>
      </c>
      <c r="G434">
        <v>-7.5750307940730002</v>
      </c>
      <c r="H434">
        <f>(Table2[[#This Row],[1Y Return vs Nifty]]-AVERAGE(Table2[1Y Return vs Nifty]))/_xlfn.STDEV.P(Table2[1Y Return vs Nifty])</f>
        <v>-0.46400765363074925</v>
      </c>
      <c r="I434">
        <v>-5.1095820697773604</v>
      </c>
      <c r="J434">
        <f>(Table2[[#This Row],[1M Return vs Nifty]]-AVERAGE(Table2[1M Return vs Nifty]))/_xlfn.STDEV.P(Table2[1M Return vs Nifty])</f>
        <v>-0.39513802277894039</v>
      </c>
      <c r="K434">
        <v>-12.968316121945399</v>
      </c>
      <c r="L434">
        <f>(Table2[[#This Row],[6M Return vs Nifty]]-AVERAGE(Table2[6M Return vs Nifty]))/_xlfn.STDEV.P(Table2[6M Return vs Nifty])</f>
        <v>-0.53967648436105586</v>
      </c>
      <c r="M434">
        <v>-5.8311928526051302</v>
      </c>
      <c r="N434">
        <f>(Table2[[#This Row],[1W Return vs Nifty]]-AVERAGE(Table2[1W Return vs Nifty]))/_xlfn.STDEV.P(Table2[1W Return vs Nifty])</f>
        <v>-1.1023878911198968</v>
      </c>
      <c r="O434">
        <v>1814.47</v>
      </c>
      <c r="P434">
        <v>1846.33321356434</v>
      </c>
      <c r="Q434">
        <v>1767.13575927701</v>
      </c>
      <c r="R434">
        <v>19.275058267955401</v>
      </c>
      <c r="S434" s="1">
        <f>(Table2[[#This Row],[Close Price]]-Table2[[#This Row],[20D EMA]])/Table2[[#This Row],[20D EMA]]</f>
        <v>-7.4440470219953994E-2</v>
      </c>
      <c r="T434" s="1">
        <f>(Table2[[#This Row],[Close Price]]-Table2[[#This Row],[50D EMA]])/Table2[[#This Row],[50D EMA]]</f>
        <v>-9.0413373023862736E-2</v>
      </c>
      <c r="U434" s="1">
        <f>(Table2[[#This Row],[Close Price]]-Table2[[#This Row],[200D EMA]])/Table2[[#This Row],[200D EMA]]</f>
        <v>-4.9648567641970738E-2</v>
      </c>
      <c r="V434">
        <v>0.70982441812984898</v>
      </c>
      <c r="W434">
        <v>1666</v>
      </c>
      <c r="X434">
        <v>1696.6</v>
      </c>
      <c r="Y434">
        <v>1666</v>
      </c>
      <c r="Z434">
        <v>1696.6</v>
      </c>
      <c r="AA434">
        <v>1660</v>
      </c>
      <c r="AB434">
        <v>1984</v>
      </c>
      <c r="AC434" s="1">
        <f>(Table2[[#This Row],[Close Price]]/Table2[[#This Row],[Day Low]])-1</f>
        <v>8.0432172869149277E-3</v>
      </c>
      <c r="AD434" s="1">
        <f>(Table2[[#This Row],[Day High]]/Table2[[#This Row],[Close Price]])-1</f>
        <v>1.0241753007026233E-2</v>
      </c>
      <c r="AE434" s="1">
        <f>(Table2[[#This Row],[Close Price]]/Table2[[#This Row],[Current Week Low]])-1</f>
        <v>8.0432172869149277E-3</v>
      </c>
      <c r="AF434" s="1">
        <f>(Table2[[#This Row],[Current Week High]]/Table2[[#This Row],[Close Price]])-1</f>
        <v>1.0241753007026233E-2</v>
      </c>
      <c r="AG434" s="1">
        <f>(Table2[[#This Row],[Close Price]]/Table2[[#This Row],[Current Month Low]])-1</f>
        <v>1.1686746987951802E-2</v>
      </c>
      <c r="AH434" s="1">
        <f>(Table2[[#This Row],[Current Month High]]/Table2[[#This Row],[Close Price]])-1</f>
        <v>0.18137430034536139</v>
      </c>
      <c r="AI434">
        <v>20.876503513159399</v>
      </c>
      <c r="AJ434">
        <v>22.494529540481398</v>
      </c>
      <c r="AK434" t="str">
        <f>IF(AND(Table2[[#This Row],[20D EMA]]&gt;Table2[[#This Row],[50D EMA]],Table2[[#This Row],[50D EMA]]&gt;Table2[[#This Row],[200D EMA]]),"Uptrend","Downtrend/NoTrend")</f>
        <v>Downtrend/NoTrend</v>
      </c>
      <c r="AL434">
        <v>-0.09</v>
      </c>
      <c r="AM434" t="s">
        <v>3147</v>
      </c>
      <c r="AN434">
        <v>-10.79</v>
      </c>
      <c r="AO434" t="s">
        <v>3147</v>
      </c>
      <c r="AP434">
        <v>8.0386483984575E-2</v>
      </c>
      <c r="AQ434">
        <f>(Table2[[#This Row],[Sharpe Ratio]]-AVERAGE(Table2[Sharpe Ratio]))/_xlfn.STDEV.P(Table2[Sharpe Ratio])</f>
        <v>0.28267724268531585</v>
      </c>
      <c r="AR4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4">
        <f>_xlfn.RANK.AVG(Table2[[#This Row],[1Y Return vs Nifty Z-Score]],Table2[1Y Return vs Nifty Z-Score])</f>
        <v>474</v>
      </c>
      <c r="AT434">
        <f>_xlfn.RANK.AVG(Table2[[#This Row],[6M Return vs Nifty Z-Score]],Table2[6M Return vs Nifty Z-Score])</f>
        <v>500</v>
      </c>
      <c r="AU434">
        <f>_xlfn.RANK.AVG(Table2[[#This Row],[Sharpe Ratio Z-Score]],Table2[Sharpe Ratio Z-Score])</f>
        <v>275</v>
      </c>
      <c r="AV434">
        <f>(Table2[[#This Row],[Rank 1Y]]+Table2[[#This Row],[Rank 6M]]+Table2[[#This Row],[Rank Sharpe]])/3</f>
        <v>416.33333333333331</v>
      </c>
    </row>
    <row r="435" spans="1:48" x14ac:dyDescent="0.3">
      <c r="A435" t="s">
        <v>943</v>
      </c>
      <c r="B435" t="s">
        <v>944</v>
      </c>
      <c r="C435" t="s">
        <v>3105</v>
      </c>
      <c r="D435" t="s">
        <v>48</v>
      </c>
      <c r="E435">
        <v>15148.028795445</v>
      </c>
      <c r="F435">
        <v>1566.15</v>
      </c>
      <c r="G435">
        <v>25.649158537790999</v>
      </c>
      <c r="H435">
        <f>(Table2[[#This Row],[1Y Return vs Nifty]]-AVERAGE(Table2[1Y Return vs Nifty]))/_xlfn.STDEV.P(Table2[1Y Return vs Nifty])</f>
        <v>0.22501072719793042</v>
      </c>
      <c r="I435">
        <v>3.0222281226185599</v>
      </c>
      <c r="J435">
        <f>(Table2[[#This Row],[1M Return vs Nifty]]-AVERAGE(Table2[1M Return vs Nifty]))/_xlfn.STDEV.P(Table2[1M Return vs Nifty])</f>
        <v>0.52575242079234696</v>
      </c>
      <c r="K435">
        <v>-2.1590422958361599</v>
      </c>
      <c r="L435">
        <f>(Table2[[#This Row],[6M Return vs Nifty]]-AVERAGE(Table2[6M Return vs Nifty]))/_xlfn.STDEV.P(Table2[6M Return vs Nifty])</f>
        <v>-0.15560420927974553</v>
      </c>
      <c r="M435">
        <v>-0.89244929888285696</v>
      </c>
      <c r="N435">
        <f>(Table2[[#This Row],[1W Return vs Nifty]]-AVERAGE(Table2[1W Return vs Nifty]))/_xlfn.STDEV.P(Table2[1W Return vs Nifty])</f>
        <v>7.5180653538926737E-2</v>
      </c>
      <c r="O435">
        <v>1592.81</v>
      </c>
      <c r="P435">
        <v>1606.2317494756401</v>
      </c>
      <c r="Q435">
        <v>1523.42196090787</v>
      </c>
      <c r="R435">
        <v>41.784514830491297</v>
      </c>
      <c r="S435" s="1">
        <f>(Table2[[#This Row],[Close Price]]-Table2[[#This Row],[20D EMA]])/Table2[[#This Row],[20D EMA]]</f>
        <v>-1.6737715107263174E-2</v>
      </c>
      <c r="T435" s="1">
        <f>(Table2[[#This Row],[Close Price]]-Table2[[#This Row],[50D EMA]])/Table2[[#This Row],[50D EMA]]</f>
        <v>-2.4953901881671063E-2</v>
      </c>
      <c r="U435" s="1">
        <f>(Table2[[#This Row],[Close Price]]-Table2[[#This Row],[200D EMA]])/Table2[[#This Row],[200D EMA]]</f>
        <v>2.8047409180491711E-2</v>
      </c>
      <c r="V435">
        <v>0.76523496489766696</v>
      </c>
      <c r="W435">
        <v>1535.05</v>
      </c>
      <c r="X435">
        <v>1583.35</v>
      </c>
      <c r="Y435">
        <v>1535.05</v>
      </c>
      <c r="Z435">
        <v>1583.35</v>
      </c>
      <c r="AA435">
        <v>1532.2</v>
      </c>
      <c r="AB435">
        <v>1671.45</v>
      </c>
      <c r="AC435" s="1">
        <f>(Table2[[#This Row],[Close Price]]/Table2[[#This Row],[Day Low]])-1</f>
        <v>2.0259926386762661E-2</v>
      </c>
      <c r="AD435" s="1">
        <f>(Table2[[#This Row],[Day High]]/Table2[[#This Row],[Close Price]])-1</f>
        <v>1.0982345241515645E-2</v>
      </c>
      <c r="AE435" s="1">
        <f>(Table2[[#This Row],[Close Price]]/Table2[[#This Row],[Current Week Low]])-1</f>
        <v>2.0259926386762661E-2</v>
      </c>
      <c r="AF435" s="1">
        <f>(Table2[[#This Row],[Current Week High]]/Table2[[#This Row],[Close Price]])-1</f>
        <v>1.0982345241515645E-2</v>
      </c>
      <c r="AG435" s="1">
        <f>(Table2[[#This Row],[Close Price]]/Table2[[#This Row],[Current Month Low]])-1</f>
        <v>2.2157681764782611E-2</v>
      </c>
      <c r="AH435" s="1">
        <f>(Table2[[#This Row],[Current Month High]]/Table2[[#This Row],[Close Price]])-1</f>
        <v>6.7234939182070574E-2</v>
      </c>
      <c r="AI435">
        <v>18.762570634996599</v>
      </c>
      <c r="AJ435">
        <v>52.802575735401703</v>
      </c>
      <c r="AK435" t="str">
        <f>IF(AND(Table2[[#This Row],[20D EMA]]&gt;Table2[[#This Row],[50D EMA]],Table2[[#This Row],[50D EMA]]&gt;Table2[[#This Row],[200D EMA]]),"Uptrend","Downtrend/NoTrend")</f>
        <v>Downtrend/NoTrend</v>
      </c>
      <c r="AL435">
        <v>0.17</v>
      </c>
      <c r="AM435" t="s">
        <v>3148</v>
      </c>
      <c r="AN435">
        <v>0.61</v>
      </c>
      <c r="AO435" t="s">
        <v>3148</v>
      </c>
      <c r="AP435">
        <v>-4.6098304310022001E-2</v>
      </c>
      <c r="AQ435">
        <f>(Table2[[#This Row],[Sharpe Ratio]]-AVERAGE(Table2[Sharpe Ratio]))/_xlfn.STDEV.P(Table2[Sharpe Ratio])</f>
        <v>-1.1969229561636128</v>
      </c>
      <c r="AR4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5">
        <f>_xlfn.RANK.AVG(Table2[[#This Row],[1Y Return vs Nifty Z-Score]],Table2[1Y Return vs Nifty Z-Score])</f>
        <v>240</v>
      </c>
      <c r="AT435">
        <f>_xlfn.RANK.AVG(Table2[[#This Row],[6M Return vs Nifty Z-Score]],Table2[6M Return vs Nifty Z-Score])</f>
        <v>360</v>
      </c>
      <c r="AU435">
        <f>_xlfn.RANK.AVG(Table2[[#This Row],[Sharpe Ratio Z-Score]],Table2[Sharpe Ratio Z-Score])</f>
        <v>650</v>
      </c>
      <c r="AV435">
        <f>(Table2[[#This Row],[Rank 1Y]]+Table2[[#This Row],[Rank 6M]]+Table2[[#This Row],[Rank Sharpe]])/3</f>
        <v>416.66666666666669</v>
      </c>
    </row>
    <row r="436" spans="1:48" x14ac:dyDescent="0.3">
      <c r="A436" t="s">
        <v>1097</v>
      </c>
      <c r="B436" t="s">
        <v>1098</v>
      </c>
      <c r="C436" t="s">
        <v>3100</v>
      </c>
      <c r="D436" t="s">
        <v>198</v>
      </c>
      <c r="E436">
        <v>11161.888913999999</v>
      </c>
      <c r="F436">
        <v>1130</v>
      </c>
      <c r="G436">
        <v>7.8896549953885202</v>
      </c>
      <c r="H436">
        <f>(Table2[[#This Row],[1Y Return vs Nifty]]-AVERAGE(Table2[1Y Return vs Nifty]))/_xlfn.STDEV.P(Table2[1Y Return vs Nifty])</f>
        <v>-0.14329395144690554</v>
      </c>
      <c r="I436">
        <v>-14.2336388012202</v>
      </c>
      <c r="J436">
        <f>(Table2[[#This Row],[1M Return vs Nifty]]-AVERAGE(Table2[1M Return vs Nifty]))/_xlfn.STDEV.P(Table2[1M Return vs Nifty])</f>
        <v>-1.4283958647345929</v>
      </c>
      <c r="K436">
        <v>-4.7715949857007001</v>
      </c>
      <c r="L436">
        <f>(Table2[[#This Row],[6M Return vs Nifty]]-AVERAGE(Table2[6M Return vs Nifty]))/_xlfn.STDEV.P(Table2[6M Return vs Nifty])</f>
        <v>-0.24843274443465932</v>
      </c>
      <c r="M436">
        <v>-4.4869048711085702</v>
      </c>
      <c r="N436">
        <f>(Table2[[#This Row],[1W Return vs Nifty]]-AVERAGE(Table2[1W Return vs Nifty]))/_xlfn.STDEV.P(Table2[1W Return vs Nifty])</f>
        <v>-0.78186279708455864</v>
      </c>
      <c r="O436">
        <v>1437.32</v>
      </c>
      <c r="P436">
        <v>1589.00246294621</v>
      </c>
      <c r="Q436">
        <v>1545.48461108934</v>
      </c>
      <c r="R436">
        <v>9.6935610064674904</v>
      </c>
      <c r="S436" s="1">
        <f>(Table2[[#This Row],[Close Price]]-Table2[[#This Row],[20D EMA]])/Table2[[#This Row],[20D EMA]]</f>
        <v>-0.21381459939331529</v>
      </c>
      <c r="T436" s="1">
        <f>(Table2[[#This Row],[Close Price]]-Table2[[#This Row],[50D EMA]])/Table2[[#This Row],[50D EMA]]</f>
        <v>-0.28886202107903713</v>
      </c>
      <c r="U436" s="1">
        <f>(Table2[[#This Row],[Close Price]]-Table2[[#This Row],[200D EMA]])/Table2[[#This Row],[200D EMA]]</f>
        <v>-0.26883775361340173</v>
      </c>
      <c r="V436">
        <v>1.23571437960119</v>
      </c>
      <c r="W436">
        <v>1075.25</v>
      </c>
      <c r="X436">
        <v>1221</v>
      </c>
      <c r="Y436">
        <v>1075.25</v>
      </c>
      <c r="Z436">
        <v>1221</v>
      </c>
      <c r="AA436">
        <v>1075.25</v>
      </c>
      <c r="AB436">
        <v>1460.5</v>
      </c>
      <c r="AC436" s="1">
        <f>(Table2[[#This Row],[Close Price]]/Table2[[#This Row],[Day Low]])-1</f>
        <v>5.0918391071843816E-2</v>
      </c>
      <c r="AD436" s="1">
        <f>(Table2[[#This Row],[Day High]]/Table2[[#This Row],[Close Price]])-1</f>
        <v>8.0530973451327537E-2</v>
      </c>
      <c r="AE436" s="1">
        <f>(Table2[[#This Row],[Close Price]]/Table2[[#This Row],[Current Week Low]])-1</f>
        <v>5.0918391071843816E-2</v>
      </c>
      <c r="AF436" s="1">
        <f>(Table2[[#This Row],[Current Week High]]/Table2[[#This Row],[Close Price]])-1</f>
        <v>8.0530973451327537E-2</v>
      </c>
      <c r="AG436" s="1">
        <f>(Table2[[#This Row],[Close Price]]/Table2[[#This Row],[Current Month Low]])-1</f>
        <v>5.0918391071843816E-2</v>
      </c>
      <c r="AH436" s="1">
        <f>(Table2[[#This Row],[Current Month High]]/Table2[[#This Row],[Close Price]])-1</f>
        <v>0.2924778761061948</v>
      </c>
      <c r="AI436">
        <v>75.929203539822893</v>
      </c>
      <c r="AJ436">
        <v>11.051054002260299</v>
      </c>
      <c r="AK436" t="str">
        <f>IF(AND(Table2[[#This Row],[20D EMA]]&gt;Table2[[#This Row],[50D EMA]],Table2[[#This Row],[50D EMA]]&gt;Table2[[#This Row],[200D EMA]]),"Uptrend","Downtrend/NoTrend")</f>
        <v>Downtrend/NoTrend</v>
      </c>
      <c r="AL436">
        <v>-0.25</v>
      </c>
      <c r="AM436" t="s">
        <v>3147</v>
      </c>
      <c r="AN436">
        <v>-21.63</v>
      </c>
      <c r="AO436" t="s">
        <v>3147</v>
      </c>
      <c r="AP436">
        <v>3.357523432684E-3</v>
      </c>
      <c r="AQ436">
        <f>(Table2[[#This Row],[Sharpe Ratio]]-AVERAGE(Table2[Sharpe Ratio]))/_xlfn.STDEV.P(Table2[Sharpe Ratio])</f>
        <v>-0.61839605542742404</v>
      </c>
      <c r="AR4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6">
        <f>_xlfn.RANK.AVG(Table2[[#This Row],[1Y Return vs Nifty Z-Score]],Table2[1Y Return vs Nifty Z-Score])</f>
        <v>353</v>
      </c>
      <c r="AT436">
        <f>_xlfn.RANK.AVG(Table2[[#This Row],[6M Return vs Nifty Z-Score]],Table2[6M Return vs Nifty Z-Score])</f>
        <v>396</v>
      </c>
      <c r="AU436">
        <f>_xlfn.RANK.AVG(Table2[[#This Row],[Sharpe Ratio Z-Score]],Table2[Sharpe Ratio Z-Score])</f>
        <v>501</v>
      </c>
      <c r="AV436">
        <f>(Table2[[#This Row],[Rank 1Y]]+Table2[[#This Row],[Rank 6M]]+Table2[[#This Row],[Rank Sharpe]])/3</f>
        <v>416.66666666666669</v>
      </c>
    </row>
    <row r="437" spans="1:48" x14ac:dyDescent="0.3">
      <c r="A437" t="s">
        <v>1038</v>
      </c>
      <c r="B437" t="s">
        <v>1039</v>
      </c>
      <c r="C437" t="s">
        <v>3102</v>
      </c>
      <c r="D437" t="s">
        <v>24</v>
      </c>
      <c r="E437">
        <v>12683.265684096001</v>
      </c>
      <c r="F437">
        <v>171.24</v>
      </c>
      <c r="G437">
        <v>-4.9308164603096003</v>
      </c>
      <c r="H437">
        <f>(Table2[[#This Row],[1Y Return vs Nifty]]-AVERAGE(Table2[1Y Return vs Nifty]))/_xlfn.STDEV.P(Table2[1Y Return vs Nifty])</f>
        <v>-0.40917073163348866</v>
      </c>
      <c r="I437">
        <v>18.5237989105166</v>
      </c>
      <c r="J437">
        <f>(Table2[[#This Row],[1M Return vs Nifty]]-AVERAGE(Table2[1M Return vs Nifty]))/_xlfn.STDEV.P(Table2[1M Return vs Nifty])</f>
        <v>2.2812346641270431</v>
      </c>
      <c r="K437">
        <v>8.2913817196944493</v>
      </c>
      <c r="L437">
        <f>(Table2[[#This Row],[6M Return vs Nifty]]-AVERAGE(Table2[6M Return vs Nifty]))/_xlfn.STDEV.P(Table2[6M Return vs Nifty])</f>
        <v>0.21571750869859596</v>
      </c>
      <c r="M437">
        <v>-0.153309314272571</v>
      </c>
      <c r="N437">
        <f>(Table2[[#This Row],[1W Return vs Nifty]]-AVERAGE(Table2[1W Return vs Nifty]))/_xlfn.STDEV.P(Table2[1W Return vs Nifty])</f>
        <v>0.25141737984569729</v>
      </c>
      <c r="O437">
        <v>172.09</v>
      </c>
      <c r="P437">
        <v>168.34015233910901</v>
      </c>
      <c r="Q437">
        <v>158.77489522269599</v>
      </c>
      <c r="R437">
        <v>42.109703642972399</v>
      </c>
      <c r="S437" s="1">
        <f>(Table2[[#This Row],[Close Price]]-Table2[[#This Row],[20D EMA]])/Table2[[#This Row],[20D EMA]]</f>
        <v>-4.939275960253323E-3</v>
      </c>
      <c r="T437" s="1">
        <f>(Table2[[#This Row],[Close Price]]-Table2[[#This Row],[50D EMA]])/Table2[[#This Row],[50D EMA]]</f>
        <v>1.7226119975521145E-2</v>
      </c>
      <c r="U437" s="1">
        <f>(Table2[[#This Row],[Close Price]]-Table2[[#This Row],[200D EMA]])/Table2[[#This Row],[200D EMA]]</f>
        <v>7.8508033400498209E-2</v>
      </c>
      <c r="V437">
        <v>0.78520207050844104</v>
      </c>
      <c r="W437">
        <v>168.5</v>
      </c>
      <c r="X437">
        <v>173.15</v>
      </c>
      <c r="Y437">
        <v>168.5</v>
      </c>
      <c r="Z437">
        <v>173.15</v>
      </c>
      <c r="AA437">
        <v>168.5</v>
      </c>
      <c r="AB437">
        <v>182.24</v>
      </c>
      <c r="AC437" s="1">
        <f>(Table2[[#This Row],[Close Price]]/Table2[[#This Row],[Day Low]])-1</f>
        <v>1.6261127596439273E-2</v>
      </c>
      <c r="AD437" s="1">
        <f>(Table2[[#This Row],[Day High]]/Table2[[#This Row],[Close Price]])-1</f>
        <v>1.1153935996262465E-2</v>
      </c>
      <c r="AE437" s="1">
        <f>(Table2[[#This Row],[Close Price]]/Table2[[#This Row],[Current Week Low]])-1</f>
        <v>1.6261127596439273E-2</v>
      </c>
      <c r="AF437" s="1">
        <f>(Table2[[#This Row],[Current Week High]]/Table2[[#This Row],[Close Price]])-1</f>
        <v>1.1153935996262465E-2</v>
      </c>
      <c r="AG437" s="1">
        <f>(Table2[[#This Row],[Close Price]]/Table2[[#This Row],[Current Month Low]])-1</f>
        <v>1.6261127596439273E-2</v>
      </c>
      <c r="AH437" s="1">
        <f>(Table2[[#This Row],[Current Month High]]/Table2[[#This Row],[Close Price]])-1</f>
        <v>6.4237327727166615E-2</v>
      </c>
      <c r="AI437">
        <v>6.4237327727166598</v>
      </c>
      <c r="AJ437">
        <v>36.555023923444899</v>
      </c>
      <c r="AK437" t="str">
        <f>IF(AND(Table2[[#This Row],[20D EMA]]&gt;Table2[[#This Row],[50D EMA]],Table2[[#This Row],[50D EMA]]&gt;Table2[[#This Row],[200D EMA]]),"Uptrend","Downtrend/NoTrend")</f>
        <v>Uptrend</v>
      </c>
      <c r="AL437">
        <v>0.03</v>
      </c>
      <c r="AM437" t="s">
        <v>3148</v>
      </c>
      <c r="AN437">
        <v>-1.83</v>
      </c>
      <c r="AO437" t="s">
        <v>3147</v>
      </c>
      <c r="AP437">
        <v>-2.8358333456030001E-3</v>
      </c>
      <c r="AQ437">
        <f>(Table2[[#This Row],[Sharpe Ratio]]-AVERAGE(Table2[Sharpe Ratio]))/_xlfn.STDEV.P(Table2[Sharpe Ratio])</f>
        <v>-0.6908450197989543</v>
      </c>
      <c r="AR4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1.6483538012388934</v>
      </c>
      <c r="AS437">
        <f>_xlfn.RANK.AVG(Table2[[#This Row],[1Y Return vs Nifty Z-Score]],Table2[1Y Return vs Nifty Z-Score])</f>
        <v>452</v>
      </c>
      <c r="AT437">
        <f>_xlfn.RANK.AVG(Table2[[#This Row],[6M Return vs Nifty Z-Score]],Table2[6M Return vs Nifty Z-Score])</f>
        <v>239</v>
      </c>
      <c r="AU437">
        <f>_xlfn.RANK.AVG(Table2[[#This Row],[Sharpe Ratio Z-Score]],Table2[Sharpe Ratio Z-Score])</f>
        <v>561</v>
      </c>
      <c r="AV437">
        <f>(Table2[[#This Row],[Rank 1Y]]+Table2[[#This Row],[Rank 6M]]+Table2[[#This Row],[Rank Sharpe]])/3</f>
        <v>417.33333333333331</v>
      </c>
    </row>
    <row r="438" spans="1:48" x14ac:dyDescent="0.3">
      <c r="A438" t="s">
        <v>1503</v>
      </c>
      <c r="B438" t="s">
        <v>1504</v>
      </c>
      <c r="C438" t="s">
        <v>3105</v>
      </c>
      <c r="D438" t="s">
        <v>48</v>
      </c>
      <c r="E438">
        <v>6479.3717409999999</v>
      </c>
      <c r="F438">
        <v>967.25</v>
      </c>
      <c r="G438">
        <v>1.5615996039761599</v>
      </c>
      <c r="H438">
        <f>(Table2[[#This Row],[1Y Return vs Nifty]]-AVERAGE(Table2[1Y Return vs Nifty]))/_xlfn.STDEV.P(Table2[1Y Return vs Nifty])</f>
        <v>-0.27452804826814831</v>
      </c>
      <c r="I438">
        <v>-7.0750077626734704</v>
      </c>
      <c r="J438">
        <f>(Table2[[#This Row],[1M Return vs Nifty]]-AVERAGE(Table2[1M Return vs Nifty]))/_xlfn.STDEV.P(Table2[1M Return vs Nifty])</f>
        <v>-0.61771352507361832</v>
      </c>
      <c r="K438">
        <v>-21.2927774853705</v>
      </c>
      <c r="L438">
        <f>(Table2[[#This Row],[6M Return vs Nifty]]-AVERAGE(Table2[6M Return vs Nifty]))/_xlfn.STDEV.P(Table2[6M Return vs Nifty])</f>
        <v>-0.83545905644785845</v>
      </c>
      <c r="M438">
        <v>-1.7335040240701201</v>
      </c>
      <c r="N438">
        <f>(Table2[[#This Row],[1W Return vs Nifty]]-AVERAGE(Table2[1W Return vs Nifty]))/_xlfn.STDEV.P(Table2[1W Return vs Nifty])</f>
        <v>-0.12535609795341174</v>
      </c>
      <c r="O438">
        <v>1047.1099999999999</v>
      </c>
      <c r="P438">
        <v>1106.8227889698901</v>
      </c>
      <c r="Q438">
        <v>1108.4012381223399</v>
      </c>
      <c r="R438">
        <v>18.408237670284699</v>
      </c>
      <c r="S438" s="1">
        <f>(Table2[[#This Row],[Close Price]]-Table2[[#This Row],[20D EMA]])/Table2[[#This Row],[20D EMA]]</f>
        <v>-7.6267058857235545E-2</v>
      </c>
      <c r="T438" s="1">
        <f>(Table2[[#This Row],[Close Price]]-Table2[[#This Row],[50D EMA]])/Table2[[#This Row],[50D EMA]]</f>
        <v>-0.12610220024452987</v>
      </c>
      <c r="U438" s="1">
        <f>(Table2[[#This Row],[Close Price]]-Table2[[#This Row],[200D EMA]])/Table2[[#This Row],[200D EMA]]</f>
        <v>-0.12734669835036791</v>
      </c>
      <c r="V438">
        <v>0.49433446428280903</v>
      </c>
      <c r="W438">
        <v>915</v>
      </c>
      <c r="X438">
        <v>989.2</v>
      </c>
      <c r="Y438">
        <v>915</v>
      </c>
      <c r="Z438">
        <v>989.2</v>
      </c>
      <c r="AA438">
        <v>915</v>
      </c>
      <c r="AB438">
        <v>1083.95</v>
      </c>
      <c r="AC438" s="1">
        <f>(Table2[[#This Row],[Close Price]]/Table2[[#This Row],[Day Low]])-1</f>
        <v>5.7103825136612052E-2</v>
      </c>
      <c r="AD438" s="1">
        <f>(Table2[[#This Row],[Day High]]/Table2[[#This Row],[Close Price]])-1</f>
        <v>2.2693202377875421E-2</v>
      </c>
      <c r="AE438" s="1">
        <f>(Table2[[#This Row],[Close Price]]/Table2[[#This Row],[Current Week Low]])-1</f>
        <v>5.7103825136612052E-2</v>
      </c>
      <c r="AF438" s="1">
        <f>(Table2[[#This Row],[Current Week High]]/Table2[[#This Row],[Close Price]])-1</f>
        <v>2.2693202377875421E-2</v>
      </c>
      <c r="AG438" s="1">
        <f>(Table2[[#This Row],[Close Price]]/Table2[[#This Row],[Current Month Low]])-1</f>
        <v>5.7103825136612052E-2</v>
      </c>
      <c r="AH438" s="1">
        <f>(Table2[[#This Row],[Current Month High]]/Table2[[#This Row],[Close Price]])-1</f>
        <v>0.12065133109330572</v>
      </c>
      <c r="AI438">
        <v>59.467562677694502</v>
      </c>
      <c r="AJ438">
        <v>29.346081840064102</v>
      </c>
      <c r="AK438" t="str">
        <f>IF(AND(Table2[[#This Row],[20D EMA]]&gt;Table2[[#This Row],[50D EMA]],Table2[[#This Row],[50D EMA]]&gt;Table2[[#This Row],[200D EMA]]),"Uptrend","Downtrend/NoTrend")</f>
        <v>Downtrend/NoTrend</v>
      </c>
      <c r="AL438">
        <v>-0.2</v>
      </c>
      <c r="AM438" t="s">
        <v>3147</v>
      </c>
      <c r="AN438">
        <v>-5.93</v>
      </c>
      <c r="AO438" t="s">
        <v>3147</v>
      </c>
      <c r="AP438">
        <v>9.5087686216221004E-2</v>
      </c>
      <c r="AQ438">
        <f>(Table2[[#This Row],[Sharpe Ratio]]-AVERAGE(Table2[Sharpe Ratio]))/_xlfn.STDEV.P(Table2[Sharpe Ratio])</f>
        <v>0.45464971493707124</v>
      </c>
      <c r="AR4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8">
        <f>_xlfn.RANK.AVG(Table2[[#This Row],[1Y Return vs Nifty Z-Score]],Table2[1Y Return vs Nifty Z-Score])</f>
        <v>407</v>
      </c>
      <c r="AT438">
        <f>_xlfn.RANK.AVG(Table2[[#This Row],[6M Return vs Nifty Z-Score]],Table2[6M Return vs Nifty Z-Score])</f>
        <v>614</v>
      </c>
      <c r="AU438">
        <f>_xlfn.RANK.AVG(Table2[[#This Row],[Sharpe Ratio Z-Score]],Table2[Sharpe Ratio Z-Score])</f>
        <v>231</v>
      </c>
      <c r="AV438">
        <f>(Table2[[#This Row],[Rank 1Y]]+Table2[[#This Row],[Rank 6M]]+Table2[[#This Row],[Rank Sharpe]])/3</f>
        <v>417.33333333333331</v>
      </c>
    </row>
    <row r="439" spans="1:48" x14ac:dyDescent="0.3">
      <c r="A439" t="s">
        <v>1533</v>
      </c>
      <c r="B439" t="s">
        <v>1534</v>
      </c>
      <c r="C439" t="s">
        <v>3108</v>
      </c>
      <c r="D439" t="s">
        <v>211</v>
      </c>
      <c r="E439">
        <v>6295.5968530500004</v>
      </c>
      <c r="F439">
        <v>459.3</v>
      </c>
      <c r="G439">
        <v>3.9445344421635302</v>
      </c>
      <c r="H439">
        <f>(Table2[[#This Row],[1Y Return vs Nifty]]-AVERAGE(Table2[1Y Return vs Nifty]))/_xlfn.STDEV.P(Table2[1Y Return vs Nifty])</f>
        <v>-0.22510965953252171</v>
      </c>
      <c r="I439">
        <v>-5.1710902268425398</v>
      </c>
      <c r="J439">
        <f>(Table2[[#This Row],[1M Return vs Nifty]]-AVERAGE(Table2[1M Return vs Nifty]))/_xlfn.STDEV.P(Table2[1M Return vs Nifty])</f>
        <v>-0.40210354124320213</v>
      </c>
      <c r="K439">
        <v>5.8766655046085203</v>
      </c>
      <c r="L439">
        <f>(Table2[[#This Row],[6M Return vs Nifty]]-AVERAGE(Table2[6M Return vs Nifty]))/_xlfn.STDEV.P(Table2[6M Return vs Nifty])</f>
        <v>0.12991844714058132</v>
      </c>
      <c r="M439">
        <v>-6.4633186681584096</v>
      </c>
      <c r="N439">
        <f>(Table2[[#This Row],[1W Return vs Nifty]]-AVERAGE(Table2[1W Return vs Nifty]))/_xlfn.STDEV.P(Table2[1W Return vs Nifty])</f>
        <v>-1.2531087108112378</v>
      </c>
      <c r="O439">
        <v>493.55</v>
      </c>
      <c r="P439">
        <v>505.27082002965398</v>
      </c>
      <c r="Q439">
        <v>479.16412328190501</v>
      </c>
      <c r="R439">
        <v>32.318073053613297</v>
      </c>
      <c r="S439" s="1">
        <f>(Table2[[#This Row],[Close Price]]-Table2[[#This Row],[20D EMA]])/Table2[[#This Row],[20D EMA]]</f>
        <v>-6.9395198054908319E-2</v>
      </c>
      <c r="T439" s="1">
        <f>(Table2[[#This Row],[Close Price]]-Table2[[#This Row],[50D EMA]])/Table2[[#This Row],[50D EMA]]</f>
        <v>-9.098253492445095E-2</v>
      </c>
      <c r="U439" s="1">
        <f>(Table2[[#This Row],[Close Price]]-Table2[[#This Row],[200D EMA]])/Table2[[#This Row],[200D EMA]]</f>
        <v>-4.1455781676330558E-2</v>
      </c>
      <c r="V439">
        <v>0.47827874027797301</v>
      </c>
      <c r="W439">
        <v>446.8</v>
      </c>
      <c r="X439">
        <v>461</v>
      </c>
      <c r="Y439">
        <v>446.8</v>
      </c>
      <c r="Z439">
        <v>461</v>
      </c>
      <c r="AA439">
        <v>425</v>
      </c>
      <c r="AB439">
        <v>535.5</v>
      </c>
      <c r="AC439" s="1">
        <f>(Table2[[#This Row],[Close Price]]/Table2[[#This Row],[Day Low]])-1</f>
        <v>2.7976723366159417E-2</v>
      </c>
      <c r="AD439" s="1">
        <f>(Table2[[#This Row],[Day High]]/Table2[[#This Row],[Close Price]])-1</f>
        <v>3.7012845634660785E-3</v>
      </c>
      <c r="AE439" s="1">
        <f>(Table2[[#This Row],[Close Price]]/Table2[[#This Row],[Current Week Low]])-1</f>
        <v>2.7976723366159417E-2</v>
      </c>
      <c r="AF439" s="1">
        <f>(Table2[[#This Row],[Current Week High]]/Table2[[#This Row],[Close Price]])-1</f>
        <v>3.7012845634660785E-3</v>
      </c>
      <c r="AG439" s="1">
        <f>(Table2[[#This Row],[Close Price]]/Table2[[#This Row],[Current Month Low]])-1</f>
        <v>8.0705882352941183E-2</v>
      </c>
      <c r="AH439" s="1">
        <f>(Table2[[#This Row],[Current Month High]]/Table2[[#This Row],[Close Price]])-1</f>
        <v>0.16590463749183537</v>
      </c>
      <c r="AI439">
        <v>39.255388634879097</v>
      </c>
      <c r="AJ439">
        <v>28.439597315436199</v>
      </c>
      <c r="AK439" t="str">
        <f>IF(AND(Table2[[#This Row],[20D EMA]]&gt;Table2[[#This Row],[50D EMA]],Table2[[#This Row],[50D EMA]]&gt;Table2[[#This Row],[200D EMA]]),"Uptrend","Downtrend/NoTrend")</f>
        <v>Downtrend/NoTrend</v>
      </c>
      <c r="AL439">
        <v>-0.01</v>
      </c>
      <c r="AM439" t="s">
        <v>3147</v>
      </c>
      <c r="AN439">
        <v>-6.32</v>
      </c>
      <c r="AO439" t="s">
        <v>3147</v>
      </c>
      <c r="AP439">
        <v>-1.854636061638E-2</v>
      </c>
      <c r="AQ439">
        <f>(Table2[[#This Row],[Sharpe Ratio]]-AVERAGE(Table2[Sharpe Ratio]))/_xlfn.STDEV.P(Table2[Sharpe Ratio])</f>
        <v>-0.8746244259021001</v>
      </c>
      <c r="AR4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9">
        <f>_xlfn.RANK.AVG(Table2[[#This Row],[1Y Return vs Nifty Z-Score]],Table2[1Y Return vs Nifty Z-Score])</f>
        <v>392</v>
      </c>
      <c r="AT439">
        <f>_xlfn.RANK.AVG(Table2[[#This Row],[6M Return vs Nifty Z-Score]],Table2[6M Return vs Nifty Z-Score])</f>
        <v>267</v>
      </c>
      <c r="AU439">
        <f>_xlfn.RANK.AVG(Table2[[#This Row],[Sharpe Ratio Z-Score]],Table2[Sharpe Ratio Z-Score])</f>
        <v>601</v>
      </c>
      <c r="AV439">
        <f>(Table2[[#This Row],[Rank 1Y]]+Table2[[#This Row],[Rank 6M]]+Table2[[#This Row],[Rank Sharpe]])/3</f>
        <v>420</v>
      </c>
    </row>
    <row r="440" spans="1:48" x14ac:dyDescent="0.3">
      <c r="A440" t="s">
        <v>842</v>
      </c>
      <c r="B440" t="s">
        <v>843</v>
      </c>
      <c r="C440" t="s">
        <v>3105</v>
      </c>
      <c r="D440" t="s">
        <v>48</v>
      </c>
      <c r="E440">
        <v>17336.526635419999</v>
      </c>
      <c r="F440">
        <v>184.33</v>
      </c>
      <c r="G440">
        <v>-2.4562754058479599</v>
      </c>
      <c r="H440">
        <f>(Table2[[#This Row],[1Y Return vs Nifty]]-AVERAGE(Table2[1Y Return vs Nifty]))/_xlfn.STDEV.P(Table2[1Y Return vs Nifty])</f>
        <v>-0.35785257143374372</v>
      </c>
      <c r="I440">
        <v>-8.6428838859671409</v>
      </c>
      <c r="J440">
        <f>(Table2[[#This Row],[1M Return vs Nifty]]-AVERAGE(Table2[1M Return vs Nifty]))/_xlfn.STDEV.P(Table2[1M Return vs Nifty])</f>
        <v>-0.79526835044262156</v>
      </c>
      <c r="K440">
        <v>-34.122004890615003</v>
      </c>
      <c r="L440">
        <f>(Table2[[#This Row],[6M Return vs Nifty]]-AVERAGE(Table2[6M Return vs Nifty]))/_xlfn.STDEV.P(Table2[6M Return vs Nifty])</f>
        <v>-1.2913037909170688</v>
      </c>
      <c r="M440">
        <v>-2.7025402430590399</v>
      </c>
      <c r="N440">
        <f>(Table2[[#This Row],[1W Return vs Nifty]]-AVERAGE(Table2[1W Return vs Nifty]))/_xlfn.STDEV.P(Table2[1W Return vs Nifty])</f>
        <v>-0.35640809684823849</v>
      </c>
      <c r="O440">
        <v>205.33</v>
      </c>
      <c r="P440">
        <v>219.903616744716</v>
      </c>
      <c r="Q440">
        <v>227.30076459634199</v>
      </c>
      <c r="R440">
        <v>23.061688697131199</v>
      </c>
      <c r="S440" s="1">
        <f>(Table2[[#This Row],[Close Price]]-Table2[[#This Row],[20D EMA]])/Table2[[#This Row],[20D EMA]]</f>
        <v>-0.1022743875712268</v>
      </c>
      <c r="T440" s="1">
        <f>(Table2[[#This Row],[Close Price]]-Table2[[#This Row],[50D EMA]])/Table2[[#This Row],[50D EMA]]</f>
        <v>-0.1617691299093687</v>
      </c>
      <c r="U440" s="1">
        <f>(Table2[[#This Row],[Close Price]]-Table2[[#This Row],[200D EMA]])/Table2[[#This Row],[200D EMA]]</f>
        <v>-0.18904804245886606</v>
      </c>
      <c r="V440">
        <v>0.97706047729483603</v>
      </c>
      <c r="W440">
        <v>183.5</v>
      </c>
      <c r="X440">
        <v>194.5</v>
      </c>
      <c r="Y440">
        <v>183.5</v>
      </c>
      <c r="Z440">
        <v>194.5</v>
      </c>
      <c r="AA440">
        <v>183.5</v>
      </c>
      <c r="AB440">
        <v>221.49</v>
      </c>
      <c r="AC440" s="1">
        <f>(Table2[[#This Row],[Close Price]]/Table2[[#This Row],[Day Low]])-1</f>
        <v>4.5231607629427906E-3</v>
      </c>
      <c r="AD440" s="1">
        <f>(Table2[[#This Row],[Day High]]/Table2[[#This Row],[Close Price]])-1</f>
        <v>5.5172787934682388E-2</v>
      </c>
      <c r="AE440" s="1">
        <f>(Table2[[#This Row],[Close Price]]/Table2[[#This Row],[Current Week Low]])-1</f>
        <v>4.5231607629427906E-3</v>
      </c>
      <c r="AF440" s="1">
        <f>(Table2[[#This Row],[Current Week High]]/Table2[[#This Row],[Close Price]])-1</f>
        <v>5.5172787934682388E-2</v>
      </c>
      <c r="AG440" s="1">
        <f>(Table2[[#This Row],[Close Price]]/Table2[[#This Row],[Current Month Low]])-1</f>
        <v>4.5231607629427906E-3</v>
      </c>
      <c r="AH440" s="1">
        <f>(Table2[[#This Row],[Current Month High]]/Table2[[#This Row],[Close Price]])-1</f>
        <v>0.20159496555091416</v>
      </c>
      <c r="AI440">
        <v>90.744859762382603</v>
      </c>
      <c r="AJ440">
        <v>16.9977784830212</v>
      </c>
      <c r="AK440" t="str">
        <f>IF(AND(Table2[[#This Row],[20D EMA]]&gt;Table2[[#This Row],[50D EMA]],Table2[[#This Row],[50D EMA]]&gt;Table2[[#This Row],[200D EMA]]),"Uptrend","Downtrend/NoTrend")</f>
        <v>Downtrend/NoTrend</v>
      </c>
      <c r="AL440">
        <v>-0.22</v>
      </c>
      <c r="AM440" t="s">
        <v>3147</v>
      </c>
      <c r="AN440">
        <v>-13.53</v>
      </c>
      <c r="AO440" t="s">
        <v>3147</v>
      </c>
      <c r="AP440">
        <v>0.13927817114779201</v>
      </c>
      <c r="AQ440">
        <f>(Table2[[#This Row],[Sharpe Ratio]]-AVERAGE(Table2[Sharpe Ratio]))/_xlfn.STDEV.P(Table2[Sharpe Ratio])</f>
        <v>0.97158342035385159</v>
      </c>
      <c r="AR4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0">
        <f>_xlfn.RANK.AVG(Table2[[#This Row],[1Y Return vs Nifty Z-Score]],Table2[1Y Return vs Nifty Z-Score])</f>
        <v>435</v>
      </c>
      <c r="AT440">
        <f>_xlfn.RANK.AVG(Table2[[#This Row],[6M Return vs Nifty Z-Score]],Table2[6M Return vs Nifty Z-Score])</f>
        <v>705</v>
      </c>
      <c r="AU440">
        <f>_xlfn.RANK.AVG(Table2[[#This Row],[Sharpe Ratio Z-Score]],Table2[Sharpe Ratio Z-Score])</f>
        <v>122</v>
      </c>
      <c r="AV440">
        <f>(Table2[[#This Row],[Rank 1Y]]+Table2[[#This Row],[Rank 6M]]+Table2[[#This Row],[Rank Sharpe]])/3</f>
        <v>420.66666666666669</v>
      </c>
    </row>
    <row r="441" spans="1:48" x14ac:dyDescent="0.3">
      <c r="A441" t="s">
        <v>161</v>
      </c>
      <c r="B441" t="s">
        <v>162</v>
      </c>
      <c r="C441" t="s">
        <v>3116</v>
      </c>
      <c r="D441" t="s">
        <v>163</v>
      </c>
      <c r="E441">
        <v>153565.67556465001</v>
      </c>
      <c r="F441">
        <v>3019.3</v>
      </c>
      <c r="G441">
        <v>2.80562706262217</v>
      </c>
      <c r="H441">
        <f>(Table2[[#This Row],[1Y Return vs Nifty]]-AVERAGE(Table2[1Y Return vs Nifty]))/_xlfn.STDEV.P(Table2[1Y Return vs Nifty])</f>
        <v>-0.24872883984500629</v>
      </c>
      <c r="I441">
        <v>1.3769872458952199</v>
      </c>
      <c r="J441">
        <f>(Table2[[#This Row],[1M Return vs Nifty]]-AVERAGE(Table2[1M Return vs Nifty]))/_xlfn.STDEV.P(Table2[1M Return vs Nifty])</f>
        <v>0.33943638968722695</v>
      </c>
      <c r="K441">
        <v>-3.9910006561920199</v>
      </c>
      <c r="L441">
        <f>(Table2[[#This Row],[6M Return vs Nifty]]-AVERAGE(Table2[6M Return vs Nifty]))/_xlfn.STDEV.P(Table2[6M Return vs Nifty])</f>
        <v>-0.22069687199096139</v>
      </c>
      <c r="M441">
        <v>-0.363317254995699</v>
      </c>
      <c r="N441">
        <f>(Table2[[#This Row],[1W Return vs Nifty]]-AVERAGE(Table2[1W Return vs Nifty]))/_xlfn.STDEV.P(Table2[1W Return vs Nifty])</f>
        <v>0.20134416943619057</v>
      </c>
      <c r="O441">
        <v>3105.02</v>
      </c>
      <c r="P441">
        <v>3142.2460199430702</v>
      </c>
      <c r="Q441">
        <v>3024.5520637940599</v>
      </c>
      <c r="R441">
        <v>34.187603124376999</v>
      </c>
      <c r="S441" s="1">
        <f>(Table2[[#This Row],[Close Price]]-Table2[[#This Row],[20D EMA]])/Table2[[#This Row],[20D EMA]]</f>
        <v>-2.760690752394503E-2</v>
      </c>
      <c r="T441" s="1">
        <f>(Table2[[#This Row],[Close Price]]-Table2[[#This Row],[50D EMA]])/Table2[[#This Row],[50D EMA]]</f>
        <v>-3.9126796298813521E-2</v>
      </c>
      <c r="U441" s="1">
        <f>(Table2[[#This Row],[Close Price]]-Table2[[#This Row],[200D EMA]])/Table2[[#This Row],[200D EMA]]</f>
        <v>-1.73647657017728E-3</v>
      </c>
      <c r="V441">
        <v>0.57692648352335596</v>
      </c>
      <c r="W441">
        <v>3007.05</v>
      </c>
      <c r="X441">
        <v>3075.3</v>
      </c>
      <c r="Y441">
        <v>3007.05</v>
      </c>
      <c r="Z441">
        <v>3075.3</v>
      </c>
      <c r="AA441">
        <v>2968.3</v>
      </c>
      <c r="AB441">
        <v>3220</v>
      </c>
      <c r="AC441" s="1">
        <f>(Table2[[#This Row],[Close Price]]/Table2[[#This Row],[Day Low]])-1</f>
        <v>4.0737599973394989E-3</v>
      </c>
      <c r="AD441" s="1">
        <f>(Table2[[#This Row],[Day High]]/Table2[[#This Row],[Close Price]])-1</f>
        <v>1.8547345411187965E-2</v>
      </c>
      <c r="AE441" s="1">
        <f>(Table2[[#This Row],[Close Price]]/Table2[[#This Row],[Current Week Low]])-1</f>
        <v>4.0737599973394989E-3</v>
      </c>
      <c r="AF441" s="1">
        <f>(Table2[[#This Row],[Current Week High]]/Table2[[#This Row],[Close Price]])-1</f>
        <v>1.8547345411187965E-2</v>
      </c>
      <c r="AG441" s="1">
        <f>(Table2[[#This Row],[Close Price]]/Table2[[#This Row],[Current Month Low]])-1</f>
        <v>1.7181551729946509E-2</v>
      </c>
      <c r="AH441" s="1">
        <f>(Table2[[#This Row],[Current Month High]]/Table2[[#This Row],[Close Price]])-1</f>
        <v>6.6472361143311343E-2</v>
      </c>
      <c r="AI441">
        <v>13.1056867485841</v>
      </c>
      <c r="AJ441">
        <v>22.157263366576899</v>
      </c>
      <c r="AK441" t="str">
        <f>IF(AND(Table2[[#This Row],[20D EMA]]&gt;Table2[[#This Row],[50D EMA]],Table2[[#This Row],[50D EMA]]&gt;Table2[[#This Row],[200D EMA]]),"Uptrend","Downtrend/NoTrend")</f>
        <v>Downtrend/NoTrend</v>
      </c>
      <c r="AL441">
        <v>0.1</v>
      </c>
      <c r="AM441" t="s">
        <v>3148</v>
      </c>
      <c r="AN441">
        <v>-4.26</v>
      </c>
      <c r="AO441" t="s">
        <v>3147</v>
      </c>
      <c r="AP441">
        <v>1.0819570769408E-2</v>
      </c>
      <c r="AQ441">
        <f>(Table2[[#This Row],[Sharpe Ratio]]-AVERAGE(Table2[Sharpe Ratio]))/_xlfn.STDEV.P(Table2[Sharpe Ratio])</f>
        <v>-0.53110613802232398</v>
      </c>
      <c r="AR4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1">
        <f>_xlfn.RANK.AVG(Table2[[#This Row],[1Y Return vs Nifty Z-Score]],Table2[1Y Return vs Nifty Z-Score])</f>
        <v>400</v>
      </c>
      <c r="AT441">
        <f>_xlfn.RANK.AVG(Table2[[#This Row],[6M Return vs Nifty Z-Score]],Table2[6M Return vs Nifty Z-Score])</f>
        <v>381</v>
      </c>
      <c r="AU441">
        <f>_xlfn.RANK.AVG(Table2[[#This Row],[Sharpe Ratio Z-Score]],Table2[Sharpe Ratio Z-Score])</f>
        <v>484</v>
      </c>
      <c r="AV441">
        <f>(Table2[[#This Row],[Rank 1Y]]+Table2[[#This Row],[Rank 6M]]+Table2[[#This Row],[Rank Sharpe]])/3</f>
        <v>421.66666666666669</v>
      </c>
    </row>
    <row r="442" spans="1:48" x14ac:dyDescent="0.3">
      <c r="A442" t="s">
        <v>599</v>
      </c>
      <c r="B442" t="s">
        <v>600</v>
      </c>
      <c r="C442" t="s">
        <v>3111</v>
      </c>
      <c r="D442" t="s">
        <v>601</v>
      </c>
      <c r="E442">
        <v>30455.5508195</v>
      </c>
      <c r="F442">
        <v>1119.5</v>
      </c>
      <c r="G442">
        <v>-33.717013581114301</v>
      </c>
      <c r="H442">
        <f>(Table2[[#This Row],[1Y Return vs Nifty]]-AVERAGE(Table2[1Y Return vs Nifty]))/_xlfn.STDEV.P(Table2[1Y Return vs Nifty])</f>
        <v>-1.0061520073021126</v>
      </c>
      <c r="I442">
        <v>-4.1907828556895197</v>
      </c>
      <c r="J442">
        <f>(Table2[[#This Row],[1M Return vs Nifty]]-AVERAGE(Table2[1M Return vs Nifty]))/_xlfn.STDEV.P(Table2[1M Return vs Nifty])</f>
        <v>-0.29108819921007439</v>
      </c>
      <c r="K442">
        <v>-4.6224701991864201</v>
      </c>
      <c r="L442">
        <f>(Table2[[#This Row],[6M Return vs Nifty]]-AVERAGE(Table2[6M Return vs Nifty]))/_xlfn.STDEV.P(Table2[6M Return vs Nifty])</f>
        <v>-0.24313408173548612</v>
      </c>
      <c r="M442">
        <v>-1.22644608219013</v>
      </c>
      <c r="N442">
        <f>(Table2[[#This Row],[1W Return vs Nifty]]-AVERAGE(Table2[1W Return vs Nifty]))/_xlfn.STDEV.P(Table2[1W Return vs Nifty])</f>
        <v>-4.4558171062123939E-3</v>
      </c>
      <c r="O442">
        <v>1174.51</v>
      </c>
      <c r="P442">
        <v>1208.72176770805</v>
      </c>
      <c r="Q442">
        <v>1200.8928399295601</v>
      </c>
      <c r="R442">
        <v>26.471046679328001</v>
      </c>
      <c r="S442" s="1">
        <f>(Table2[[#This Row],[Close Price]]-Table2[[#This Row],[20D EMA]])/Table2[[#This Row],[20D EMA]]</f>
        <v>-4.6836553115767419E-2</v>
      </c>
      <c r="T442" s="1">
        <f>(Table2[[#This Row],[Close Price]]-Table2[[#This Row],[50D EMA]])/Table2[[#This Row],[50D EMA]]</f>
        <v>-7.3814975531739005E-2</v>
      </c>
      <c r="U442" s="1">
        <f>(Table2[[#This Row],[Close Price]]-Table2[[#This Row],[200D EMA]])/Table2[[#This Row],[200D EMA]]</f>
        <v>-6.7776938310610851E-2</v>
      </c>
      <c r="V442">
        <v>0.56102468931654503</v>
      </c>
      <c r="W442">
        <v>1105.8</v>
      </c>
      <c r="X442">
        <v>1136.9000000000001</v>
      </c>
      <c r="Y442">
        <v>1105.8</v>
      </c>
      <c r="Z442">
        <v>1136.9000000000001</v>
      </c>
      <c r="AA442">
        <v>1105.8</v>
      </c>
      <c r="AB442">
        <v>1229</v>
      </c>
      <c r="AC442" s="1">
        <f>(Table2[[#This Row],[Close Price]]/Table2[[#This Row],[Day Low]])-1</f>
        <v>1.2389220473865148E-2</v>
      </c>
      <c r="AD442" s="1">
        <f>(Table2[[#This Row],[Day High]]/Table2[[#This Row],[Close Price]])-1</f>
        <v>1.5542652970075954E-2</v>
      </c>
      <c r="AE442" s="1">
        <f>(Table2[[#This Row],[Close Price]]/Table2[[#This Row],[Current Week Low]])-1</f>
        <v>1.2389220473865148E-2</v>
      </c>
      <c r="AF442" s="1">
        <f>(Table2[[#This Row],[Current Week High]]/Table2[[#This Row],[Close Price]])-1</f>
        <v>1.5542652970075954E-2</v>
      </c>
      <c r="AG442" s="1">
        <f>(Table2[[#This Row],[Close Price]]/Table2[[#This Row],[Current Month Low]])-1</f>
        <v>1.2389220473865148E-2</v>
      </c>
      <c r="AH442" s="1">
        <f>(Table2[[#This Row],[Current Month High]]/Table2[[#This Row],[Close Price]])-1</f>
        <v>9.7811523001339884E-2</v>
      </c>
      <c r="AI442">
        <v>28.736042876283999</v>
      </c>
      <c r="AJ442">
        <v>13.0750972173122</v>
      </c>
      <c r="AK442" t="str">
        <f>IF(AND(Table2[[#This Row],[20D EMA]]&gt;Table2[[#This Row],[50D EMA]],Table2[[#This Row],[50D EMA]]&gt;Table2[[#This Row],[200D EMA]]),"Uptrend","Downtrend/NoTrend")</f>
        <v>Downtrend/NoTrend</v>
      </c>
      <c r="AL442">
        <v>-7.0000000000000007E-2</v>
      </c>
      <c r="AM442" t="s">
        <v>3147</v>
      </c>
      <c r="AN442">
        <v>-5.49</v>
      </c>
      <c r="AO442" t="s">
        <v>3147</v>
      </c>
      <c r="AP442">
        <v>9.9450175354204001E-2</v>
      </c>
      <c r="AQ442">
        <f>(Table2[[#This Row],[Sharpe Ratio]]-AVERAGE(Table2[Sharpe Ratio]))/_xlfn.STDEV.P(Table2[Sharpe Ratio])</f>
        <v>0.50568146257301727</v>
      </c>
      <c r="AR4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2">
        <f>_xlfn.RANK.AVG(Table2[[#This Row],[1Y Return vs Nifty Z-Score]],Table2[1Y Return vs Nifty Z-Score])</f>
        <v>655</v>
      </c>
      <c r="AT442">
        <f>_xlfn.RANK.AVG(Table2[[#This Row],[6M Return vs Nifty Z-Score]],Table2[6M Return vs Nifty Z-Score])</f>
        <v>394</v>
      </c>
      <c r="AU442">
        <f>_xlfn.RANK.AVG(Table2[[#This Row],[Sharpe Ratio Z-Score]],Table2[Sharpe Ratio Z-Score])</f>
        <v>217</v>
      </c>
      <c r="AV442">
        <f>(Table2[[#This Row],[Rank 1Y]]+Table2[[#This Row],[Rank 6M]]+Table2[[#This Row],[Rank Sharpe]])/3</f>
        <v>422</v>
      </c>
    </row>
    <row r="443" spans="1:48" x14ac:dyDescent="0.3">
      <c r="A443" t="s">
        <v>874</v>
      </c>
      <c r="B443" t="s">
        <v>875</v>
      </c>
      <c r="C443" t="s">
        <v>3111</v>
      </c>
      <c r="D443" t="s">
        <v>876</v>
      </c>
      <c r="E443">
        <v>16538.557375600001</v>
      </c>
      <c r="F443">
        <v>744.4</v>
      </c>
      <c r="G443">
        <v>-2.1508156232589499</v>
      </c>
      <c r="H443">
        <f>(Table2[[#This Row],[1Y Return vs Nifty]]-AVERAGE(Table2[1Y Return vs Nifty]))/_xlfn.STDEV.P(Table2[1Y Return vs Nifty])</f>
        <v>-0.35151780724415038</v>
      </c>
      <c r="I443">
        <v>-8.3143852084330394</v>
      </c>
      <c r="J443">
        <f>(Table2[[#This Row],[1M Return vs Nifty]]-AVERAGE(Table2[1M Return vs Nifty]))/_xlfn.STDEV.P(Table2[1M Return vs Nifty])</f>
        <v>-0.75806737234430843</v>
      </c>
      <c r="K443">
        <v>6.2964695535835302</v>
      </c>
      <c r="L443">
        <f>(Table2[[#This Row],[6M Return vs Nifty]]-AVERAGE(Table2[6M Return vs Nifty]))/_xlfn.STDEV.P(Table2[6M Return vs Nifty])</f>
        <v>0.14483481421315217</v>
      </c>
      <c r="M443">
        <v>-7.9581640066369497</v>
      </c>
      <c r="N443">
        <f>(Table2[[#This Row],[1W Return vs Nifty]]-AVERAGE(Table2[1W Return vs Nifty]))/_xlfn.STDEV.P(Table2[1W Return vs Nifty])</f>
        <v>-1.6095319246457556</v>
      </c>
      <c r="O443">
        <v>820.62</v>
      </c>
      <c r="P443">
        <v>828.40526849225103</v>
      </c>
      <c r="Q443">
        <v>757.36871212732001</v>
      </c>
      <c r="R443">
        <v>9.8530804775120195</v>
      </c>
      <c r="S443" s="1">
        <f>(Table2[[#This Row],[Close Price]]-Table2[[#This Row],[20D EMA]])/Table2[[#This Row],[20D EMA]]</f>
        <v>-9.2880992420365127E-2</v>
      </c>
      <c r="T443" s="1">
        <f>(Table2[[#This Row],[Close Price]]-Table2[[#This Row],[50D EMA]])/Table2[[#This Row],[50D EMA]]</f>
        <v>-0.1014060046300114</v>
      </c>
      <c r="U443" s="1">
        <f>(Table2[[#This Row],[Close Price]]-Table2[[#This Row],[200D EMA]])/Table2[[#This Row],[200D EMA]]</f>
        <v>-1.7123379827631277E-2</v>
      </c>
      <c r="V443">
        <v>0.40256055065072199</v>
      </c>
      <c r="W443">
        <v>733.8</v>
      </c>
      <c r="X443">
        <v>754.7</v>
      </c>
      <c r="Y443">
        <v>733.8</v>
      </c>
      <c r="Z443">
        <v>754.7</v>
      </c>
      <c r="AA443">
        <v>733.8</v>
      </c>
      <c r="AB443">
        <v>862</v>
      </c>
      <c r="AC443" s="1">
        <f>(Table2[[#This Row],[Close Price]]/Table2[[#This Row],[Day Low]])-1</f>
        <v>1.4445352957209057E-2</v>
      </c>
      <c r="AD443" s="1">
        <f>(Table2[[#This Row],[Day High]]/Table2[[#This Row],[Close Price]])-1</f>
        <v>1.383664696399789E-2</v>
      </c>
      <c r="AE443" s="1">
        <f>(Table2[[#This Row],[Close Price]]/Table2[[#This Row],[Current Week Low]])-1</f>
        <v>1.4445352957209057E-2</v>
      </c>
      <c r="AF443" s="1">
        <f>(Table2[[#This Row],[Current Week High]]/Table2[[#This Row],[Close Price]])-1</f>
        <v>1.383664696399789E-2</v>
      </c>
      <c r="AG443" s="1">
        <f>(Table2[[#This Row],[Close Price]]/Table2[[#This Row],[Current Month Low]])-1</f>
        <v>1.4445352957209057E-2</v>
      </c>
      <c r="AH443" s="1">
        <f>(Table2[[#This Row],[Current Month High]]/Table2[[#This Row],[Close Price]])-1</f>
        <v>0.15797958087049979</v>
      </c>
      <c r="AI443">
        <v>25.604513702310499</v>
      </c>
      <c r="AJ443">
        <v>19.6592187751165</v>
      </c>
      <c r="AK443" t="str">
        <f>IF(AND(Table2[[#This Row],[20D EMA]]&gt;Table2[[#This Row],[50D EMA]],Table2[[#This Row],[50D EMA]]&gt;Table2[[#This Row],[200D EMA]]),"Uptrend","Downtrend/NoTrend")</f>
        <v>Downtrend/NoTrend</v>
      </c>
      <c r="AL443">
        <v>0.06</v>
      </c>
      <c r="AM443" t="s">
        <v>3148</v>
      </c>
      <c r="AN443">
        <v>-11.83</v>
      </c>
      <c r="AO443" t="s">
        <v>3147</v>
      </c>
      <c r="AP443">
        <v>-6.944651662503E-3</v>
      </c>
      <c r="AQ443">
        <f>(Table2[[#This Row],[Sharpe Ratio]]-AVERAGE(Table2[Sharpe Ratio]))/_xlfn.STDEV.P(Table2[Sharpe Ratio])</f>
        <v>-0.73890936398364593</v>
      </c>
      <c r="AR4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3">
        <f>_xlfn.RANK.AVG(Table2[[#This Row],[1Y Return vs Nifty Z-Score]],Table2[1Y Return vs Nifty Z-Score])</f>
        <v>432</v>
      </c>
      <c r="AT443">
        <f>_xlfn.RANK.AVG(Table2[[#This Row],[6M Return vs Nifty Z-Score]],Table2[6M Return vs Nifty Z-Score])</f>
        <v>254</v>
      </c>
      <c r="AU443">
        <f>_xlfn.RANK.AVG(Table2[[#This Row],[Sharpe Ratio Z-Score]],Table2[Sharpe Ratio Z-Score])</f>
        <v>582</v>
      </c>
      <c r="AV443">
        <f>(Table2[[#This Row],[Rank 1Y]]+Table2[[#This Row],[Rank 6M]]+Table2[[#This Row],[Rank Sharpe]])/3</f>
        <v>422.66666666666669</v>
      </c>
    </row>
    <row r="444" spans="1:48" x14ac:dyDescent="0.3">
      <c r="A444" t="s">
        <v>386</v>
      </c>
      <c r="B444" t="s">
        <v>387</v>
      </c>
      <c r="C444" t="s">
        <v>3106</v>
      </c>
      <c r="D444" t="s">
        <v>51</v>
      </c>
      <c r="E444">
        <v>57771.327319479999</v>
      </c>
      <c r="F444">
        <v>27187.4</v>
      </c>
      <c r="G444">
        <v>-5.4677787222737004</v>
      </c>
      <c r="H444">
        <f>(Table2[[#This Row],[1Y Return vs Nifty]]-AVERAGE(Table2[1Y Return vs Nifty]))/_xlfn.STDEV.P(Table2[1Y Return vs Nifty])</f>
        <v>-0.42030649975138162</v>
      </c>
      <c r="I444">
        <v>2.0427732761244699</v>
      </c>
      <c r="J444">
        <f>(Table2[[#This Row],[1M Return vs Nifty]]-AVERAGE(Table2[1M Return vs Nifty]))/_xlfn.STDEV.P(Table2[1M Return vs Nifty])</f>
        <v>0.41483362329146273</v>
      </c>
      <c r="K444">
        <v>-1.62526730885811</v>
      </c>
      <c r="L444">
        <f>(Table2[[#This Row],[6M Return vs Nifty]]-AVERAGE(Table2[6M Return vs Nifty]))/_xlfn.STDEV.P(Table2[6M Return vs Nifty])</f>
        <v>-0.13663825680891722</v>
      </c>
      <c r="M444">
        <v>-1.6848500828542601</v>
      </c>
      <c r="N444">
        <f>(Table2[[#This Row],[1W Return vs Nifty]]-AVERAGE(Table2[1W Return vs Nifty]))/_xlfn.STDEV.P(Table2[1W Return vs Nifty])</f>
        <v>-0.1137553031102993</v>
      </c>
      <c r="O444">
        <v>28418.79</v>
      </c>
      <c r="P444">
        <v>28571.995539626299</v>
      </c>
      <c r="Q444">
        <v>27443.3319930869</v>
      </c>
      <c r="R444">
        <v>23.5518892326354</v>
      </c>
      <c r="S444" s="1">
        <f>(Table2[[#This Row],[Close Price]]-Table2[[#This Row],[20D EMA]])/Table2[[#This Row],[20D EMA]]</f>
        <v>-4.3330134745356838E-2</v>
      </c>
      <c r="T444" s="1">
        <f>(Table2[[#This Row],[Close Price]]-Table2[[#This Row],[50D EMA]])/Table2[[#This Row],[50D EMA]]</f>
        <v>-4.8459882254496794E-2</v>
      </c>
      <c r="U444" s="1">
        <f>(Table2[[#This Row],[Close Price]]-Table2[[#This Row],[200D EMA]])/Table2[[#This Row],[200D EMA]]</f>
        <v>-9.3258352575907744E-3</v>
      </c>
      <c r="V444">
        <v>0.94944958943859203</v>
      </c>
      <c r="W444">
        <v>27051</v>
      </c>
      <c r="X444">
        <v>27475</v>
      </c>
      <c r="Y444">
        <v>27051</v>
      </c>
      <c r="Z444">
        <v>27475</v>
      </c>
      <c r="AA444">
        <v>27051</v>
      </c>
      <c r="AB444">
        <v>29809.200000000001</v>
      </c>
      <c r="AC444" s="1">
        <f>(Table2[[#This Row],[Close Price]]/Table2[[#This Row],[Day Low]])-1</f>
        <v>5.0423274555468911E-3</v>
      </c>
      <c r="AD444" s="1">
        <f>(Table2[[#This Row],[Day High]]/Table2[[#This Row],[Close Price]])-1</f>
        <v>1.0578429713764326E-2</v>
      </c>
      <c r="AE444" s="1">
        <f>(Table2[[#This Row],[Close Price]]/Table2[[#This Row],[Current Week Low]])-1</f>
        <v>5.0423274555468911E-3</v>
      </c>
      <c r="AF444" s="1">
        <f>(Table2[[#This Row],[Current Week High]]/Table2[[#This Row],[Close Price]])-1</f>
        <v>1.0578429713764326E-2</v>
      </c>
      <c r="AG444" s="1">
        <f>(Table2[[#This Row],[Close Price]]/Table2[[#This Row],[Current Month Low]])-1</f>
        <v>5.0423274555468911E-3</v>
      </c>
      <c r="AH444" s="1">
        <f>(Table2[[#This Row],[Current Month High]]/Table2[[#This Row],[Close Price]])-1</f>
        <v>9.6434377689665007E-2</v>
      </c>
      <c r="AI444">
        <v>12.261562341378699</v>
      </c>
      <c r="AJ444">
        <v>23.579090909090901</v>
      </c>
      <c r="AK444" t="str">
        <f>IF(AND(Table2[[#This Row],[20D EMA]]&gt;Table2[[#This Row],[50D EMA]],Table2[[#This Row],[50D EMA]]&gt;Table2[[#This Row],[200D EMA]]),"Uptrend","Downtrend/NoTrend")</f>
        <v>Downtrend/NoTrend</v>
      </c>
      <c r="AL444">
        <v>-0.04</v>
      </c>
      <c r="AM444" t="s">
        <v>3147</v>
      </c>
      <c r="AN444">
        <v>-4.29</v>
      </c>
      <c r="AO444" t="s">
        <v>3147</v>
      </c>
      <c r="AP444">
        <v>1.7171900585678E-2</v>
      </c>
      <c r="AQ444">
        <f>(Table2[[#This Row],[Sharpe Ratio]]-AVERAGE(Table2[Sharpe Ratio]))/_xlfn.STDEV.P(Table2[Sharpe Ratio])</f>
        <v>-0.45679753074999352</v>
      </c>
      <c r="AR4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4">
        <f>_xlfn.RANK.AVG(Table2[[#This Row],[1Y Return vs Nifty Z-Score]],Table2[1Y Return vs Nifty Z-Score])</f>
        <v>458</v>
      </c>
      <c r="AT444">
        <f>_xlfn.RANK.AVG(Table2[[#This Row],[6M Return vs Nifty Z-Score]],Table2[6M Return vs Nifty Z-Score])</f>
        <v>353</v>
      </c>
      <c r="AU444">
        <f>_xlfn.RANK.AVG(Table2[[#This Row],[Sharpe Ratio Z-Score]],Table2[Sharpe Ratio Z-Score])</f>
        <v>458</v>
      </c>
      <c r="AV444">
        <f>(Table2[[#This Row],[Rank 1Y]]+Table2[[#This Row],[Rank 6M]]+Table2[[#This Row],[Rank Sharpe]])/3</f>
        <v>423</v>
      </c>
    </row>
    <row r="445" spans="1:48" x14ac:dyDescent="0.3">
      <c r="A445" t="s">
        <v>1390</v>
      </c>
      <c r="B445" t="s">
        <v>1391</v>
      </c>
      <c r="C445" t="s">
        <v>3102</v>
      </c>
      <c r="D445" t="s">
        <v>24</v>
      </c>
      <c r="E445">
        <v>7670.1228562220003</v>
      </c>
      <c r="F445">
        <v>202.99</v>
      </c>
      <c r="G445">
        <v>-25.899063930846602</v>
      </c>
      <c r="H445">
        <f>(Table2[[#This Row],[1Y Return vs Nifty]]-AVERAGE(Table2[1Y Return vs Nifty]))/_xlfn.STDEV.P(Table2[1Y Return vs Nifty])</f>
        <v>-0.84401980429719492</v>
      </c>
      <c r="I445">
        <v>-4.1240351808364899</v>
      </c>
      <c r="J445">
        <f>(Table2[[#This Row],[1M Return vs Nifty]]-AVERAGE(Table2[1M Return vs Nifty]))/_xlfn.STDEV.P(Table2[1M Return vs Nifty])</f>
        <v>-0.28352932923543617</v>
      </c>
      <c r="K445">
        <v>-12.5362978487933</v>
      </c>
      <c r="L445">
        <f>(Table2[[#This Row],[6M Return vs Nifty]]-AVERAGE(Table2[6M Return vs Nifty]))/_xlfn.STDEV.P(Table2[6M Return vs Nifty])</f>
        <v>-0.52432612468699158</v>
      </c>
      <c r="M445">
        <v>-2.6210053590471398</v>
      </c>
      <c r="N445">
        <f>(Table2[[#This Row],[1W Return vs Nifty]]-AVERAGE(Table2[1W Return vs Nifty]))/_xlfn.STDEV.P(Table2[1W Return vs Nifty])</f>
        <v>-0.33696733956646885</v>
      </c>
      <c r="O445">
        <v>213.43</v>
      </c>
      <c r="P445">
        <v>218.889905609858</v>
      </c>
      <c r="Q445">
        <v>221.90848131268999</v>
      </c>
      <c r="R445">
        <v>25.280528884977599</v>
      </c>
      <c r="S445" s="1">
        <f>(Table2[[#This Row],[Close Price]]-Table2[[#This Row],[20D EMA]])/Table2[[#This Row],[20D EMA]]</f>
        <v>-4.8915335238719944E-2</v>
      </c>
      <c r="T445" s="1">
        <f>(Table2[[#This Row],[Close Price]]-Table2[[#This Row],[50D EMA]])/Table2[[#This Row],[50D EMA]]</f>
        <v>-7.2638825283233718E-2</v>
      </c>
      <c r="U445" s="1">
        <f>(Table2[[#This Row],[Close Price]]-Table2[[#This Row],[200D EMA]])/Table2[[#This Row],[200D EMA]]</f>
        <v>-8.5253529746941267E-2</v>
      </c>
      <c r="V445">
        <v>0.37770105303294399</v>
      </c>
      <c r="W445">
        <v>202.4</v>
      </c>
      <c r="X445">
        <v>206.6</v>
      </c>
      <c r="Y445">
        <v>202.4</v>
      </c>
      <c r="Z445">
        <v>206.6</v>
      </c>
      <c r="AA445">
        <v>202.4</v>
      </c>
      <c r="AB445">
        <v>221.83</v>
      </c>
      <c r="AC445" s="1">
        <f>(Table2[[#This Row],[Close Price]]/Table2[[#This Row],[Day Low]])-1</f>
        <v>2.9150197628458052E-3</v>
      </c>
      <c r="AD445" s="1">
        <f>(Table2[[#This Row],[Day High]]/Table2[[#This Row],[Close Price]])-1</f>
        <v>1.7784127296911034E-2</v>
      </c>
      <c r="AE445" s="1">
        <f>(Table2[[#This Row],[Close Price]]/Table2[[#This Row],[Current Week Low]])-1</f>
        <v>2.9150197628458052E-3</v>
      </c>
      <c r="AF445" s="1">
        <f>(Table2[[#This Row],[Current Week High]]/Table2[[#This Row],[Close Price]])-1</f>
        <v>1.7784127296911034E-2</v>
      </c>
      <c r="AG445" s="1">
        <f>(Table2[[#This Row],[Close Price]]/Table2[[#This Row],[Current Month Low]])-1</f>
        <v>2.9150197628458052E-3</v>
      </c>
      <c r="AH445" s="1">
        <f>(Table2[[#This Row],[Current Month High]]/Table2[[#This Row],[Close Price]])-1</f>
        <v>9.2812453815458884E-2</v>
      </c>
      <c r="AI445">
        <v>41.164589388639797</v>
      </c>
      <c r="AJ445">
        <v>5.7239583333333401</v>
      </c>
      <c r="AK445" t="str">
        <f>IF(AND(Table2[[#This Row],[20D EMA]]&gt;Table2[[#This Row],[50D EMA]],Table2[[#This Row],[50D EMA]]&gt;Table2[[#This Row],[200D EMA]]),"Uptrend","Downtrend/NoTrend")</f>
        <v>Downtrend/NoTrend</v>
      </c>
      <c r="AL445">
        <v>-0.09</v>
      </c>
      <c r="AM445" t="s">
        <v>3147</v>
      </c>
      <c r="AN445">
        <v>-4.7300000000000004</v>
      </c>
      <c r="AO445" t="s">
        <v>3147</v>
      </c>
      <c r="AP445">
        <v>0.116892627786376</v>
      </c>
      <c r="AQ445">
        <f>(Table2[[#This Row],[Sharpe Ratio]]-AVERAGE(Table2[Sharpe Ratio]))/_xlfn.STDEV.P(Table2[Sharpe Ratio])</f>
        <v>0.7097206710424605</v>
      </c>
      <c r="AR4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5">
        <f>_xlfn.RANK.AVG(Table2[[#This Row],[1Y Return vs Nifty Z-Score]],Table2[1Y Return vs Nifty Z-Score])</f>
        <v>609</v>
      </c>
      <c r="AT445">
        <f>_xlfn.RANK.AVG(Table2[[#This Row],[6M Return vs Nifty Z-Score]],Table2[6M Return vs Nifty Z-Score])</f>
        <v>490</v>
      </c>
      <c r="AU445">
        <f>_xlfn.RANK.AVG(Table2[[#This Row],[Sharpe Ratio Z-Score]],Table2[Sharpe Ratio Z-Score])</f>
        <v>170</v>
      </c>
      <c r="AV445">
        <f>(Table2[[#This Row],[Rank 1Y]]+Table2[[#This Row],[Rank 6M]]+Table2[[#This Row],[Rank Sharpe]])/3</f>
        <v>423</v>
      </c>
    </row>
    <row r="446" spans="1:48" x14ac:dyDescent="0.3">
      <c r="A446" t="s">
        <v>353</v>
      </c>
      <c r="B446" t="s">
        <v>354</v>
      </c>
      <c r="C446" t="s">
        <v>3108</v>
      </c>
      <c r="D446" t="s">
        <v>355</v>
      </c>
      <c r="E446">
        <v>66354.416824560001</v>
      </c>
      <c r="F446">
        <v>3430.6</v>
      </c>
      <c r="G446">
        <v>-10.650666091541501</v>
      </c>
      <c r="H446">
        <f>(Table2[[#This Row],[1Y Return vs Nifty]]-AVERAGE(Table2[1Y Return vs Nifty]))/_xlfn.STDEV.P(Table2[1Y Return vs Nifty])</f>
        <v>-0.52779158020044503</v>
      </c>
      <c r="I446">
        <v>-16.4782832101933</v>
      </c>
      <c r="J446">
        <f>(Table2[[#This Row],[1M Return vs Nifty]]-AVERAGE(Table2[1M Return vs Nifty]))/_xlfn.STDEV.P(Table2[1M Return vs Nifty])</f>
        <v>-1.6825916140859454</v>
      </c>
      <c r="K446">
        <v>-13.683224134145201</v>
      </c>
      <c r="L446">
        <f>(Table2[[#This Row],[6M Return vs Nifty]]-AVERAGE(Table2[6M Return vs Nifty]))/_xlfn.STDEV.P(Table2[6M Return vs Nifty])</f>
        <v>-0.56507840785162466</v>
      </c>
      <c r="M446">
        <v>-8.1008049042070205</v>
      </c>
      <c r="N446">
        <f>(Table2[[#This Row],[1W Return vs Nifty]]-AVERAGE(Table2[1W Return vs Nifty]))/_xlfn.STDEV.P(Table2[1W Return vs Nifty])</f>
        <v>-1.6435424846866429</v>
      </c>
      <c r="O446">
        <v>3977.75</v>
      </c>
      <c r="P446">
        <v>4114.1973435314303</v>
      </c>
      <c r="Q446">
        <v>3928.3780935267</v>
      </c>
      <c r="R446">
        <v>9.4542746244915303</v>
      </c>
      <c r="S446" s="1">
        <f>(Table2[[#This Row],[Close Price]]-Table2[[#This Row],[20D EMA]])/Table2[[#This Row],[20D EMA]]</f>
        <v>-0.137552636540758</v>
      </c>
      <c r="T446" s="1">
        <f>(Table2[[#This Row],[Close Price]]-Table2[[#This Row],[50D EMA]])/Table2[[#This Row],[50D EMA]]</f>
        <v>-0.16615570096709631</v>
      </c>
      <c r="U446" s="1">
        <f>(Table2[[#This Row],[Close Price]]-Table2[[#This Row],[200D EMA]])/Table2[[#This Row],[200D EMA]]</f>
        <v>-0.12671338696928228</v>
      </c>
      <c r="V446">
        <v>1.1895123476538501</v>
      </c>
      <c r="W446">
        <v>3370</v>
      </c>
      <c r="X446">
        <v>3482</v>
      </c>
      <c r="Y446">
        <v>3370</v>
      </c>
      <c r="Z446">
        <v>3482</v>
      </c>
      <c r="AA446">
        <v>3361.6</v>
      </c>
      <c r="AB446">
        <v>4540</v>
      </c>
      <c r="AC446" s="1">
        <f>(Table2[[#This Row],[Close Price]]/Table2[[#This Row],[Day Low]])-1</f>
        <v>1.798219584569738E-2</v>
      </c>
      <c r="AD446" s="1">
        <f>(Table2[[#This Row],[Day High]]/Table2[[#This Row],[Close Price]])-1</f>
        <v>1.4982801842243321E-2</v>
      </c>
      <c r="AE446" s="1">
        <f>(Table2[[#This Row],[Close Price]]/Table2[[#This Row],[Current Week Low]])-1</f>
        <v>1.798219584569738E-2</v>
      </c>
      <c r="AF446" s="1">
        <f>(Table2[[#This Row],[Current Week High]]/Table2[[#This Row],[Close Price]])-1</f>
        <v>1.4982801842243321E-2</v>
      </c>
      <c r="AG446" s="1">
        <f>(Table2[[#This Row],[Close Price]]/Table2[[#This Row],[Current Month Low]])-1</f>
        <v>2.0525940028557788E-2</v>
      </c>
      <c r="AH446" s="1">
        <f>(Table2[[#This Row],[Current Month High]]/Table2[[#This Row],[Close Price]])-1</f>
        <v>0.32338366466507318</v>
      </c>
      <c r="AI446">
        <v>40.232029382615202</v>
      </c>
      <c r="AJ446">
        <v>9.5688278505269899</v>
      </c>
      <c r="AK446" t="str">
        <f>IF(AND(Table2[[#This Row],[20D EMA]]&gt;Table2[[#This Row],[50D EMA]],Table2[[#This Row],[50D EMA]]&gt;Table2[[#This Row],[200D EMA]]),"Uptrend","Downtrend/NoTrend")</f>
        <v>Downtrend/NoTrend</v>
      </c>
      <c r="AL446">
        <v>-0.03</v>
      </c>
      <c r="AM446" t="s">
        <v>3147</v>
      </c>
      <c r="AN446">
        <v>-23.14</v>
      </c>
      <c r="AO446" t="s">
        <v>3147</v>
      </c>
      <c r="AP446">
        <v>8.5044246320517006E-2</v>
      </c>
      <c r="AQ446">
        <f>(Table2[[#This Row],[Sharpe Ratio]]-AVERAGE(Table2[Sharpe Ratio]))/_xlfn.STDEV.P(Table2[Sharpe Ratio])</f>
        <v>0.33716305217569886</v>
      </c>
      <c r="AR4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6">
        <f>_xlfn.RANK.AVG(Table2[[#This Row],[1Y Return vs Nifty Z-Score]],Table2[1Y Return vs Nifty Z-Score])</f>
        <v>502</v>
      </c>
      <c r="AT446">
        <f>_xlfn.RANK.AVG(Table2[[#This Row],[6M Return vs Nifty Z-Score]],Table2[6M Return vs Nifty Z-Score])</f>
        <v>509</v>
      </c>
      <c r="AU446">
        <f>_xlfn.RANK.AVG(Table2[[#This Row],[Sharpe Ratio Z-Score]],Table2[Sharpe Ratio Z-Score])</f>
        <v>260</v>
      </c>
      <c r="AV446">
        <f>(Table2[[#This Row],[Rank 1Y]]+Table2[[#This Row],[Rank 6M]]+Table2[[#This Row],[Rank Sharpe]])/3</f>
        <v>423.66666666666669</v>
      </c>
    </row>
    <row r="447" spans="1:48" x14ac:dyDescent="0.3">
      <c r="A447" t="s">
        <v>633</v>
      </c>
      <c r="B447" t="s">
        <v>634</v>
      </c>
      <c r="C447" t="s">
        <v>3103</v>
      </c>
      <c r="D447" t="s">
        <v>635</v>
      </c>
      <c r="E447">
        <v>28000.245373320002</v>
      </c>
      <c r="F447">
        <v>291.39999999999998</v>
      </c>
      <c r="G447">
        <v>-14.28178626957</v>
      </c>
      <c r="H447">
        <f>(Table2[[#This Row],[1Y Return vs Nifty]]-AVERAGE(Table2[1Y Return vs Nifty]))/_xlfn.STDEV.P(Table2[1Y Return vs Nifty])</f>
        <v>-0.60309540539445994</v>
      </c>
      <c r="I447">
        <v>27.838879125654302</v>
      </c>
      <c r="J447">
        <f>(Table2[[#This Row],[1M Return vs Nifty]]-AVERAGE(Table2[1M Return vs Nifty]))/_xlfn.STDEV.P(Table2[1M Return vs Nifty])</f>
        <v>3.3361250450217854</v>
      </c>
      <c r="K447">
        <v>-11.0180157003186</v>
      </c>
      <c r="L447">
        <f>(Table2[[#This Row],[6M Return vs Nifty]]-AVERAGE(Table2[6M Return vs Nifty]))/_xlfn.STDEV.P(Table2[6M Return vs Nifty])</f>
        <v>-0.47037892264909908</v>
      </c>
      <c r="M447">
        <v>0.41140449592314698</v>
      </c>
      <c r="N447">
        <f>(Table2[[#This Row],[1W Return vs Nifty]]-AVERAGE(Table2[1W Return vs Nifty]))/_xlfn.STDEV.P(Table2[1W Return vs Nifty])</f>
        <v>0.38606482861223951</v>
      </c>
      <c r="O447">
        <v>264.33</v>
      </c>
      <c r="P447">
        <v>263.09044438225499</v>
      </c>
      <c r="Q447">
        <v>270.89720802501</v>
      </c>
      <c r="R447">
        <v>64.041244316196398</v>
      </c>
      <c r="S447" s="1">
        <f>(Table2[[#This Row],[Close Price]]-Table2[[#This Row],[20D EMA]])/Table2[[#This Row],[20D EMA]]</f>
        <v>0.10240986645481026</v>
      </c>
      <c r="T447" s="1">
        <f>(Table2[[#This Row],[Close Price]]-Table2[[#This Row],[50D EMA]])/Table2[[#This Row],[50D EMA]]</f>
        <v>0.10760389144583628</v>
      </c>
      <c r="U447" s="1">
        <f>(Table2[[#This Row],[Close Price]]-Table2[[#This Row],[200D EMA]])/Table2[[#This Row],[200D EMA]]</f>
        <v>7.5684766648082616E-2</v>
      </c>
      <c r="V447">
        <v>5.8101022679006196</v>
      </c>
      <c r="W447">
        <v>280.01</v>
      </c>
      <c r="X447">
        <v>309.8</v>
      </c>
      <c r="Y447">
        <v>280.01</v>
      </c>
      <c r="Z447">
        <v>309.8</v>
      </c>
      <c r="AA447">
        <v>220.15</v>
      </c>
      <c r="AB447">
        <v>344.64</v>
      </c>
      <c r="AC447" s="1">
        <f>(Table2[[#This Row],[Close Price]]/Table2[[#This Row],[Day Low]])-1</f>
        <v>4.0677118674333101E-2</v>
      </c>
      <c r="AD447" s="1">
        <f>(Table2[[#This Row],[Day High]]/Table2[[#This Row],[Close Price]])-1</f>
        <v>6.3143445435827061E-2</v>
      </c>
      <c r="AE447" s="1">
        <f>(Table2[[#This Row],[Close Price]]/Table2[[#This Row],[Current Week Low]])-1</f>
        <v>4.0677118674333101E-2</v>
      </c>
      <c r="AF447" s="1">
        <f>(Table2[[#This Row],[Current Week High]]/Table2[[#This Row],[Close Price]])-1</f>
        <v>6.3143445435827061E-2</v>
      </c>
      <c r="AG447" s="1">
        <f>(Table2[[#This Row],[Close Price]]/Table2[[#This Row],[Current Month Low]])-1</f>
        <v>0.32364297070179404</v>
      </c>
      <c r="AH447" s="1">
        <f>(Table2[[#This Row],[Current Month High]]/Table2[[#This Row],[Close Price]])-1</f>
        <v>0.18270418668496924</v>
      </c>
      <c r="AI447">
        <v>31.880576527110499</v>
      </c>
      <c r="AJ447">
        <v>38.761904761904702</v>
      </c>
      <c r="AK447" t="str">
        <f>IF(AND(Table2[[#This Row],[20D EMA]]&gt;Table2[[#This Row],[50D EMA]],Table2[[#This Row],[50D EMA]]&gt;Table2[[#This Row],[200D EMA]]),"Uptrend","Downtrend/NoTrend")</f>
        <v>Downtrend/NoTrend</v>
      </c>
      <c r="AL447">
        <v>0</v>
      </c>
      <c r="AM447" t="s">
        <v>3149</v>
      </c>
      <c r="AN447">
        <v>27.44</v>
      </c>
      <c r="AO447" t="s">
        <v>3148</v>
      </c>
      <c r="AP447">
        <v>8.7024774056756002E-2</v>
      </c>
      <c r="AQ447">
        <f>(Table2[[#This Row],[Sharpe Ratio]]-AVERAGE(Table2[Sharpe Ratio]))/_xlfn.STDEV.P(Table2[Sharpe Ratio])</f>
        <v>0.36033097040425166</v>
      </c>
      <c r="AR4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7">
        <f>_xlfn.RANK.AVG(Table2[[#This Row],[1Y Return vs Nifty Z-Score]],Table2[1Y Return vs Nifty Z-Score])</f>
        <v>540</v>
      </c>
      <c r="AT447">
        <f>_xlfn.RANK.AVG(Table2[[#This Row],[6M Return vs Nifty Z-Score]],Table2[6M Return vs Nifty Z-Score])</f>
        <v>475</v>
      </c>
      <c r="AU447">
        <f>_xlfn.RANK.AVG(Table2[[#This Row],[Sharpe Ratio Z-Score]],Table2[Sharpe Ratio Z-Score])</f>
        <v>256</v>
      </c>
      <c r="AV447">
        <f>(Table2[[#This Row],[Rank 1Y]]+Table2[[#This Row],[Rank 6M]]+Table2[[#This Row],[Rank Sharpe]])/3</f>
        <v>423.66666666666669</v>
      </c>
    </row>
    <row r="448" spans="1:48" x14ac:dyDescent="0.3">
      <c r="A448" t="s">
        <v>1398</v>
      </c>
      <c r="B448" t="s">
        <v>1399</v>
      </c>
      <c r="C448" t="s">
        <v>3115</v>
      </c>
      <c r="D448" t="s">
        <v>141</v>
      </c>
      <c r="E448">
        <v>7492.9166465999997</v>
      </c>
      <c r="F448">
        <v>511.5</v>
      </c>
      <c r="G448">
        <v>-10.202749456371199</v>
      </c>
      <c r="H448">
        <f>(Table2[[#This Row],[1Y Return vs Nifty]]-AVERAGE(Table2[1Y Return vs Nifty]))/_xlfn.STDEV.P(Table2[1Y Return vs Nifty])</f>
        <v>-0.51850248087499407</v>
      </c>
      <c r="I448">
        <v>-9.2167396347425896</v>
      </c>
      <c r="J448">
        <f>(Table2[[#This Row],[1M Return vs Nifty]]-AVERAGE(Table2[1M Return vs Nifty]))/_xlfn.STDEV.P(Table2[1M Return vs Nifty])</f>
        <v>-0.86025489864438842</v>
      </c>
      <c r="K448">
        <v>4.7184524826251</v>
      </c>
      <c r="L448">
        <f>(Table2[[#This Row],[6M Return vs Nifty]]-AVERAGE(Table2[6M Return vs Nifty]))/_xlfn.STDEV.P(Table2[6M Return vs Nifty])</f>
        <v>8.876512661802316E-2</v>
      </c>
      <c r="M448">
        <v>-6.2414162264945201</v>
      </c>
      <c r="N448">
        <f>(Table2[[#This Row],[1W Return vs Nifty]]-AVERAGE(Table2[1W Return vs Nifty]))/_xlfn.STDEV.P(Table2[1W Return vs Nifty])</f>
        <v>-1.200199436935407</v>
      </c>
      <c r="O448">
        <v>537.9</v>
      </c>
      <c r="P448">
        <v>554.32079189182195</v>
      </c>
      <c r="Q448">
        <v>523.76478264256195</v>
      </c>
      <c r="R448">
        <v>37.930196821699603</v>
      </c>
      <c r="S448" s="1">
        <f>(Table2[[#This Row],[Close Price]]-Table2[[#This Row],[20D EMA]])/Table2[[#This Row],[20D EMA]]</f>
        <v>-4.9079754601226953E-2</v>
      </c>
      <c r="T448" s="1">
        <f>(Table2[[#This Row],[Close Price]]-Table2[[#This Row],[50D EMA]])/Table2[[#This Row],[50D EMA]]</f>
        <v>-7.7249117330923808E-2</v>
      </c>
      <c r="U448" s="1">
        <f>(Table2[[#This Row],[Close Price]]-Table2[[#This Row],[200D EMA]])/Table2[[#This Row],[200D EMA]]</f>
        <v>-2.341658517146223E-2</v>
      </c>
      <c r="V448">
        <v>0.43154392944016601</v>
      </c>
      <c r="W448">
        <v>492.6</v>
      </c>
      <c r="X448">
        <v>516</v>
      </c>
      <c r="Y448">
        <v>492.6</v>
      </c>
      <c r="Z448">
        <v>516</v>
      </c>
      <c r="AA448">
        <v>486</v>
      </c>
      <c r="AB448">
        <v>570</v>
      </c>
      <c r="AC448" s="1">
        <f>(Table2[[#This Row],[Close Price]]/Table2[[#This Row],[Day Low]])-1</f>
        <v>3.836784409256988E-2</v>
      </c>
      <c r="AD448" s="1">
        <f>(Table2[[#This Row],[Day High]]/Table2[[#This Row],[Close Price]])-1</f>
        <v>8.7976539589442737E-3</v>
      </c>
      <c r="AE448" s="1">
        <f>(Table2[[#This Row],[Close Price]]/Table2[[#This Row],[Current Week Low]])-1</f>
        <v>3.836784409256988E-2</v>
      </c>
      <c r="AF448" s="1">
        <f>(Table2[[#This Row],[Current Week High]]/Table2[[#This Row],[Close Price]])-1</f>
        <v>8.7976539589442737E-3</v>
      </c>
      <c r="AG448" s="1">
        <f>(Table2[[#This Row],[Close Price]]/Table2[[#This Row],[Current Month Low]])-1</f>
        <v>5.2469135802469147E-2</v>
      </c>
      <c r="AH448" s="1">
        <f>(Table2[[#This Row],[Current Month High]]/Table2[[#This Row],[Close Price]])-1</f>
        <v>0.11436950146627556</v>
      </c>
      <c r="AI448">
        <v>36.656891495601101</v>
      </c>
      <c r="AJ448">
        <v>34.587554269175101</v>
      </c>
      <c r="AK448" t="str">
        <f>IF(AND(Table2[[#This Row],[20D EMA]]&gt;Table2[[#This Row],[50D EMA]],Table2[[#This Row],[50D EMA]]&gt;Table2[[#This Row],[200D EMA]]),"Uptrend","Downtrend/NoTrend")</f>
        <v>Downtrend/NoTrend</v>
      </c>
      <c r="AL448">
        <v>-0.03</v>
      </c>
      <c r="AM448" t="s">
        <v>3147</v>
      </c>
      <c r="AN448">
        <v>-5.68</v>
      </c>
      <c r="AO448" t="s">
        <v>3147</v>
      </c>
      <c r="AP448">
        <v>5.9517627365989999E-3</v>
      </c>
      <c r="AQ448">
        <f>(Table2[[#This Row],[Sharpe Ratio]]-AVERAGE(Table2[Sharpe Ratio]))/_xlfn.STDEV.P(Table2[Sharpe Ratio])</f>
        <v>-0.58804903076391901</v>
      </c>
      <c r="AR4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8">
        <f>_xlfn.RANK.AVG(Table2[[#This Row],[1Y Return vs Nifty Z-Score]],Table2[1Y Return vs Nifty Z-Score])</f>
        <v>497</v>
      </c>
      <c r="AT448">
        <f>_xlfn.RANK.AVG(Table2[[#This Row],[6M Return vs Nifty Z-Score]],Table2[6M Return vs Nifty Z-Score])</f>
        <v>278</v>
      </c>
      <c r="AU448">
        <f>_xlfn.RANK.AVG(Table2[[#This Row],[Sharpe Ratio Z-Score]],Table2[Sharpe Ratio Z-Score])</f>
        <v>496</v>
      </c>
      <c r="AV448">
        <f>(Table2[[#This Row],[Rank 1Y]]+Table2[[#This Row],[Rank 6M]]+Table2[[#This Row],[Rank Sharpe]])/3</f>
        <v>423.66666666666669</v>
      </c>
    </row>
    <row r="449" spans="1:48" x14ac:dyDescent="0.3">
      <c r="A449" t="s">
        <v>306</v>
      </c>
      <c r="B449" t="s">
        <v>307</v>
      </c>
      <c r="C449" t="s">
        <v>3102</v>
      </c>
      <c r="D449" t="s">
        <v>308</v>
      </c>
      <c r="E449">
        <v>82191.362225699995</v>
      </c>
      <c r="F449">
        <v>76.44</v>
      </c>
      <c r="G449">
        <v>5.6281625122783501</v>
      </c>
      <c r="H449">
        <f>(Table2[[#This Row],[1Y Return vs Nifty]]-AVERAGE(Table2[1Y Return vs Nifty]))/_xlfn.STDEV.P(Table2[1Y Return vs Nifty])</f>
        <v>-0.19019381327361332</v>
      </c>
      <c r="I449">
        <v>0.61725069307880398</v>
      </c>
      <c r="J449">
        <f>(Table2[[#This Row],[1M Return vs Nifty]]-AVERAGE(Table2[1M Return vs Nifty]))/_xlfn.STDEV.P(Table2[1M Return vs Nifty])</f>
        <v>0.25339968757941583</v>
      </c>
      <c r="K449">
        <v>-14.7292655157972</v>
      </c>
      <c r="L449">
        <f>(Table2[[#This Row],[6M Return vs Nifty]]-AVERAGE(Table2[6M Return vs Nifty]))/_xlfn.STDEV.P(Table2[6M Return vs Nifty])</f>
        <v>-0.60224607514763318</v>
      </c>
      <c r="M449">
        <v>-2.90071547777463</v>
      </c>
      <c r="N449">
        <f>(Table2[[#This Row],[1W Return vs Nifty]]-AVERAGE(Table2[1W Return vs Nifty]))/_xlfn.STDEV.P(Table2[1W Return vs Nifty])</f>
        <v>-0.40365997785663255</v>
      </c>
      <c r="O449">
        <v>81.28</v>
      </c>
      <c r="P449">
        <v>84.225458158107102</v>
      </c>
      <c r="Q449">
        <v>83.865269168877205</v>
      </c>
      <c r="R449">
        <v>27.471034679329701</v>
      </c>
      <c r="S449" s="1">
        <f>(Table2[[#This Row],[Close Price]]-Table2[[#This Row],[20D EMA]])/Table2[[#This Row],[20D EMA]]</f>
        <v>-5.9547244094488229E-2</v>
      </c>
      <c r="T449" s="1">
        <f>(Table2[[#This Row],[Close Price]]-Table2[[#This Row],[50D EMA]])/Table2[[#This Row],[50D EMA]]</f>
        <v>-9.2435925293422899E-2</v>
      </c>
      <c r="U449" s="1">
        <f>(Table2[[#This Row],[Close Price]]-Table2[[#This Row],[200D EMA]])/Table2[[#This Row],[200D EMA]]</f>
        <v>-8.8538071152256662E-2</v>
      </c>
      <c r="V449">
        <v>0.70463187331810495</v>
      </c>
      <c r="W449">
        <v>75.599999999999994</v>
      </c>
      <c r="X449">
        <v>77.98</v>
      </c>
      <c r="Y449">
        <v>75.599999999999994</v>
      </c>
      <c r="Z449">
        <v>77.98</v>
      </c>
      <c r="AA449">
        <v>75.599999999999994</v>
      </c>
      <c r="AB449">
        <v>87.45</v>
      </c>
      <c r="AC449" s="1">
        <f>(Table2[[#This Row],[Close Price]]/Table2[[#This Row],[Day Low]])-1</f>
        <v>1.1111111111111072E-2</v>
      </c>
      <c r="AD449" s="1">
        <f>(Table2[[#This Row],[Day High]]/Table2[[#This Row],[Close Price]])-1</f>
        <v>2.0146520146520297E-2</v>
      </c>
      <c r="AE449" s="1">
        <f>(Table2[[#This Row],[Close Price]]/Table2[[#This Row],[Current Week Low]])-1</f>
        <v>1.1111111111111072E-2</v>
      </c>
      <c r="AF449" s="1">
        <f>(Table2[[#This Row],[Current Week High]]/Table2[[#This Row],[Close Price]])-1</f>
        <v>2.0146520146520297E-2</v>
      </c>
      <c r="AG449" s="1">
        <f>(Table2[[#This Row],[Close Price]]/Table2[[#This Row],[Current Month Low]])-1</f>
        <v>1.1111111111111072E-2</v>
      </c>
      <c r="AH449" s="1">
        <f>(Table2[[#This Row],[Current Month High]]/Table2[[#This Row],[Close Price]])-1</f>
        <v>0.14403453689167978</v>
      </c>
      <c r="AI449">
        <v>41.156462585033999</v>
      </c>
      <c r="AJ449">
        <v>28.470588235294102</v>
      </c>
      <c r="AK449" t="str">
        <f>IF(AND(Table2[[#This Row],[20D EMA]]&gt;Table2[[#This Row],[50D EMA]],Table2[[#This Row],[50D EMA]]&gt;Table2[[#This Row],[200D EMA]]),"Uptrend","Downtrend/NoTrend")</f>
        <v>Downtrend/NoTrend</v>
      </c>
      <c r="AL449">
        <v>-0.18</v>
      </c>
      <c r="AM449" t="s">
        <v>3147</v>
      </c>
      <c r="AN449">
        <v>-8.7100000000000009</v>
      </c>
      <c r="AO449" t="s">
        <v>3147</v>
      </c>
      <c r="AP449">
        <v>4.9491009812901998E-2</v>
      </c>
      <c r="AQ449">
        <f>(Table2[[#This Row],[Sharpe Ratio]]-AVERAGE(Table2[Sharpe Ratio]))/_xlfn.STDEV.P(Table2[Sharpe Ratio])</f>
        <v>-7.8733408700436699E-2</v>
      </c>
      <c r="AR4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9">
        <f>_xlfn.RANK.AVG(Table2[[#This Row],[1Y Return vs Nifty Z-Score]],Table2[1Y Return vs Nifty Z-Score])</f>
        <v>374</v>
      </c>
      <c r="AT449">
        <f>_xlfn.RANK.AVG(Table2[[#This Row],[6M Return vs Nifty Z-Score]],Table2[6M Return vs Nifty Z-Score])</f>
        <v>525</v>
      </c>
      <c r="AU449">
        <f>_xlfn.RANK.AVG(Table2[[#This Row],[Sharpe Ratio Z-Score]],Table2[Sharpe Ratio Z-Score])</f>
        <v>376</v>
      </c>
      <c r="AV449">
        <f>(Table2[[#This Row],[Rank 1Y]]+Table2[[#This Row],[Rank 6M]]+Table2[[#This Row],[Rank Sharpe]])/3</f>
        <v>425</v>
      </c>
    </row>
    <row r="450" spans="1:48" x14ac:dyDescent="0.3">
      <c r="A450" t="s">
        <v>179</v>
      </c>
      <c r="B450" t="s">
        <v>180</v>
      </c>
      <c r="C450" t="s">
        <v>3110</v>
      </c>
      <c r="D450" t="s">
        <v>75</v>
      </c>
      <c r="E450">
        <v>135607.26308129</v>
      </c>
      <c r="F450">
        <v>550.54999999999995</v>
      </c>
      <c r="G450">
        <v>11.7538924137572</v>
      </c>
      <c r="H450">
        <f>(Table2[[#This Row],[1Y Return vs Nifty]]-AVERAGE(Table2[1Y Return vs Nifty]))/_xlfn.STDEV.P(Table2[1Y Return vs Nifty])</f>
        <v>-6.3155634675743352E-2</v>
      </c>
      <c r="I450">
        <v>2.0396980190750198</v>
      </c>
      <c r="J450">
        <f>(Table2[[#This Row],[1M Return vs Nifty]]-AVERAGE(Table2[1M Return vs Nifty]))/_xlfn.STDEV.P(Table2[1M Return vs Nifty])</f>
        <v>0.41448536444609368</v>
      </c>
      <c r="K450">
        <v>-16.265387431366701</v>
      </c>
      <c r="L450">
        <f>(Table2[[#This Row],[6M Return vs Nifty]]-AVERAGE(Table2[6M Return vs Nifty]))/_xlfn.STDEV.P(Table2[6M Return vs Nifty])</f>
        <v>-0.65682715509862555</v>
      </c>
      <c r="M450">
        <v>7.1279002729368296E-2</v>
      </c>
      <c r="N450">
        <f>(Table2[[#This Row],[1W Return vs Nifty]]-AVERAGE(Table2[1W Return vs Nifty]))/_xlfn.STDEV.P(Table2[1W Return vs Nifty])</f>
        <v>0.30496705998651402</v>
      </c>
      <c r="O450">
        <v>567.21</v>
      </c>
      <c r="P450">
        <v>587.80837024952098</v>
      </c>
      <c r="Q450">
        <v>593.283002859058</v>
      </c>
      <c r="R450">
        <v>35.085021798904499</v>
      </c>
      <c r="S450" s="1">
        <f>(Table2[[#This Row],[Close Price]]-Table2[[#This Row],[20D EMA]])/Table2[[#This Row],[20D EMA]]</f>
        <v>-2.9371837591015814E-2</v>
      </c>
      <c r="T450" s="1">
        <f>(Table2[[#This Row],[Close Price]]-Table2[[#This Row],[50D EMA]])/Table2[[#This Row],[50D EMA]]</f>
        <v>-6.3385232560919602E-2</v>
      </c>
      <c r="U450" s="1">
        <f>(Table2[[#This Row],[Close Price]]-Table2[[#This Row],[200D EMA]])/Table2[[#This Row],[200D EMA]]</f>
        <v>-7.2028024826475301E-2</v>
      </c>
      <c r="V450">
        <v>0.38818039150530098</v>
      </c>
      <c r="W450">
        <v>537.9</v>
      </c>
      <c r="X450">
        <v>555</v>
      </c>
      <c r="Y450">
        <v>537.9</v>
      </c>
      <c r="Z450">
        <v>555</v>
      </c>
      <c r="AA450">
        <v>537.9</v>
      </c>
      <c r="AB450">
        <v>585.5</v>
      </c>
      <c r="AC450" s="1">
        <f>(Table2[[#This Row],[Close Price]]/Table2[[#This Row],[Day Low]])-1</f>
        <v>2.3517382413087873E-2</v>
      </c>
      <c r="AD450" s="1">
        <f>(Table2[[#This Row],[Day High]]/Table2[[#This Row],[Close Price]])-1</f>
        <v>8.0828262646446269E-3</v>
      </c>
      <c r="AE450" s="1">
        <f>(Table2[[#This Row],[Close Price]]/Table2[[#This Row],[Current Week Low]])-1</f>
        <v>2.3517382413087873E-2</v>
      </c>
      <c r="AF450" s="1">
        <f>(Table2[[#This Row],[Current Week High]]/Table2[[#This Row],[Close Price]])-1</f>
        <v>8.0828262646446269E-3</v>
      </c>
      <c r="AG450" s="1">
        <f>(Table2[[#This Row],[Close Price]]/Table2[[#This Row],[Current Month Low]])-1</f>
        <v>2.3517382413087873E-2</v>
      </c>
      <c r="AH450" s="1">
        <f>(Table2[[#This Row],[Current Month High]]/Table2[[#This Row],[Close Price]])-1</f>
        <v>6.3481972572881684E-2</v>
      </c>
      <c r="AI450">
        <v>28.4079556806829</v>
      </c>
      <c r="AJ450">
        <v>34.740577581987203</v>
      </c>
      <c r="AK450" t="str">
        <f>IF(AND(Table2[[#This Row],[20D EMA]]&gt;Table2[[#This Row],[50D EMA]],Table2[[#This Row],[50D EMA]]&gt;Table2[[#This Row],[200D EMA]]),"Uptrend","Downtrend/NoTrend")</f>
        <v>Downtrend/NoTrend</v>
      </c>
      <c r="AL450">
        <v>0</v>
      </c>
      <c r="AM450" t="s">
        <v>3149</v>
      </c>
      <c r="AN450">
        <v>-5.03</v>
      </c>
      <c r="AO450" t="s">
        <v>3147</v>
      </c>
      <c r="AP450">
        <v>3.5840813470193002E-2</v>
      </c>
      <c r="AQ450">
        <f>(Table2[[#This Row],[Sharpe Ratio]]-AVERAGE(Table2[Sharpe Ratio]))/_xlfn.STDEV.P(Table2[Sharpe Ratio])</f>
        <v>-0.23841137073298166</v>
      </c>
      <c r="AR4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0">
        <f>_xlfn.RANK.AVG(Table2[[#This Row],[1Y Return vs Nifty Z-Score]],Table2[1Y Return vs Nifty Z-Score])</f>
        <v>320</v>
      </c>
      <c r="AT450">
        <f>_xlfn.RANK.AVG(Table2[[#This Row],[6M Return vs Nifty Z-Score]],Table2[6M Return vs Nifty Z-Score])</f>
        <v>548</v>
      </c>
      <c r="AU450">
        <f>_xlfn.RANK.AVG(Table2[[#This Row],[Sharpe Ratio Z-Score]],Table2[Sharpe Ratio Z-Score])</f>
        <v>410</v>
      </c>
      <c r="AV450">
        <f>(Table2[[#This Row],[Rank 1Y]]+Table2[[#This Row],[Rank 6M]]+Table2[[#This Row],[Rank Sharpe]])/3</f>
        <v>426</v>
      </c>
    </row>
    <row r="451" spans="1:48" x14ac:dyDescent="0.3">
      <c r="A451" t="s">
        <v>1425</v>
      </c>
      <c r="B451" t="s">
        <v>1426</v>
      </c>
      <c r="C451" t="s">
        <v>3100</v>
      </c>
      <c r="D451" t="s">
        <v>126</v>
      </c>
      <c r="E451">
        <v>7199.2122953399903</v>
      </c>
      <c r="F451">
        <v>437.1</v>
      </c>
      <c r="G451">
        <v>52.330624625012099</v>
      </c>
      <c r="H451">
        <f>(Table2[[#This Row],[1Y Return vs Nifty]]-AVERAGE(Table2[1Y Return vs Nifty]))/_xlfn.STDEV.P(Table2[1Y Return vs Nifty])</f>
        <v>0.77834313142670797</v>
      </c>
      <c r="I451">
        <v>1.95909390566844</v>
      </c>
      <c r="J451">
        <f>(Table2[[#This Row],[1M Return vs Nifty]]-AVERAGE(Table2[1M Return vs Nifty]))/_xlfn.STDEV.P(Table2[1M Return vs Nifty])</f>
        <v>0.40535731595597202</v>
      </c>
      <c r="K451">
        <v>-22.096562198548401</v>
      </c>
      <c r="L451">
        <f>(Table2[[#This Row],[6M Return vs Nifty]]-AVERAGE(Table2[6M Return vs Nifty]))/_xlfn.STDEV.P(Table2[6M Return vs Nifty])</f>
        <v>-0.8640189235057304</v>
      </c>
      <c r="M451">
        <v>1.81206672832531</v>
      </c>
      <c r="N451">
        <f>(Table2[[#This Row],[1W Return vs Nifty]]-AVERAGE(Table2[1W Return vs Nifty]))/_xlfn.STDEV.P(Table2[1W Return vs Nifty])</f>
        <v>0.72003150832074114</v>
      </c>
      <c r="O451">
        <v>445.1</v>
      </c>
      <c r="P451">
        <v>463.165431010926</v>
      </c>
      <c r="Q451">
        <v>461.81573107551799</v>
      </c>
      <c r="R451">
        <v>50.855516264345098</v>
      </c>
      <c r="S451" s="1">
        <f>(Table2[[#This Row],[Close Price]]-Table2[[#This Row],[20D EMA]])/Table2[[#This Row],[20D EMA]]</f>
        <v>-1.7973489103572229E-2</v>
      </c>
      <c r="T451" s="1">
        <f>(Table2[[#This Row],[Close Price]]-Table2[[#This Row],[50D EMA]])/Table2[[#This Row],[50D EMA]]</f>
        <v>-5.6276719430537761E-2</v>
      </c>
      <c r="U451" s="1">
        <f>(Table2[[#This Row],[Close Price]]-Table2[[#This Row],[200D EMA]])/Table2[[#This Row],[200D EMA]]</f>
        <v>-5.3518599329558887E-2</v>
      </c>
      <c r="V451">
        <v>0.79861539800081605</v>
      </c>
      <c r="W451">
        <v>434.1</v>
      </c>
      <c r="X451">
        <v>457.55</v>
      </c>
      <c r="Y451">
        <v>434.1</v>
      </c>
      <c r="Z451">
        <v>457.55</v>
      </c>
      <c r="AA451">
        <v>404.35</v>
      </c>
      <c r="AB451">
        <v>477.2</v>
      </c>
      <c r="AC451" s="1">
        <f>(Table2[[#This Row],[Close Price]]/Table2[[#This Row],[Day Low]])-1</f>
        <v>6.9108500345542723E-3</v>
      </c>
      <c r="AD451" s="1">
        <f>(Table2[[#This Row],[Day High]]/Table2[[#This Row],[Close Price]])-1</f>
        <v>4.6785632578357328E-2</v>
      </c>
      <c r="AE451" s="1">
        <f>(Table2[[#This Row],[Close Price]]/Table2[[#This Row],[Current Week Low]])-1</f>
        <v>6.9108500345542723E-3</v>
      </c>
      <c r="AF451" s="1">
        <f>(Table2[[#This Row],[Current Week High]]/Table2[[#This Row],[Close Price]])-1</f>
        <v>4.6785632578357328E-2</v>
      </c>
      <c r="AG451" s="1">
        <f>(Table2[[#This Row],[Close Price]]/Table2[[#This Row],[Current Month Low]])-1</f>
        <v>8.0994188203289186E-2</v>
      </c>
      <c r="AH451" s="1">
        <f>(Table2[[#This Row],[Current Month High]]/Table2[[#This Row],[Close Price]])-1</f>
        <v>9.1741020361473247E-2</v>
      </c>
      <c r="AI451">
        <v>45.229924502402099</v>
      </c>
      <c r="AJ451">
        <v>74.491017964071801</v>
      </c>
      <c r="AK451" t="str">
        <f>IF(AND(Table2[[#This Row],[20D EMA]]&gt;Table2[[#This Row],[50D EMA]],Table2[[#This Row],[50D EMA]]&gt;Table2[[#This Row],[200D EMA]]),"Uptrend","Downtrend/NoTrend")</f>
        <v>Downtrend/NoTrend</v>
      </c>
      <c r="AL451">
        <v>-7.0000000000000007E-2</v>
      </c>
      <c r="AM451" t="s">
        <v>3147</v>
      </c>
      <c r="AN451">
        <v>1.83</v>
      </c>
      <c r="AO451" t="s">
        <v>3148</v>
      </c>
      <c r="AQ451">
        <f>(Table2[[#This Row],[Sharpe Ratio]]-AVERAGE(Table2[Sharpe Ratio]))/_xlfn.STDEV.P(Table2[Sharpe Ratio])</f>
        <v>-0.65767186404931655</v>
      </c>
      <c r="AR4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1">
        <f>_xlfn.RANK.AVG(Table2[[#This Row],[1Y Return vs Nifty Z-Score]],Table2[1Y Return vs Nifty Z-Score])</f>
        <v>124</v>
      </c>
      <c r="AT451">
        <f>_xlfn.RANK.AVG(Table2[[#This Row],[6M Return vs Nifty Z-Score]],Table2[6M Return vs Nifty Z-Score])</f>
        <v>626</v>
      </c>
      <c r="AU451">
        <f>_xlfn.RANK.AVG(Table2[[#This Row],[Sharpe Ratio Z-Score]],Table2[Sharpe Ratio Z-Score])</f>
        <v>532</v>
      </c>
      <c r="AV451">
        <f>(Table2[[#This Row],[Rank 1Y]]+Table2[[#This Row],[Rank 6M]]+Table2[[#This Row],[Rank Sharpe]])/3</f>
        <v>427.33333333333331</v>
      </c>
    </row>
    <row r="452" spans="1:48" x14ac:dyDescent="0.3">
      <c r="A452" t="s">
        <v>1341</v>
      </c>
      <c r="B452" t="s">
        <v>1342</v>
      </c>
      <c r="C452" t="s">
        <v>3101</v>
      </c>
      <c r="D452" t="s">
        <v>250</v>
      </c>
      <c r="E452">
        <v>8201.2540484000001</v>
      </c>
      <c r="F452">
        <v>695.8</v>
      </c>
      <c r="G452">
        <v>-19.009620717976599</v>
      </c>
      <c r="H452">
        <f>(Table2[[#This Row],[1Y Return vs Nifty]]-AVERAGE(Table2[1Y Return vs Nifty]))/_xlfn.STDEV.P(Table2[1Y Return vs Nifty])</f>
        <v>-0.70114339097293632</v>
      </c>
      <c r="I452">
        <v>2.6482083573748101</v>
      </c>
      <c r="J452">
        <f>(Table2[[#This Row],[1M Return vs Nifty]]-AVERAGE(Table2[1M Return vs Nifty]))/_xlfn.STDEV.P(Table2[1M Return vs Nifty])</f>
        <v>0.48339638697323201</v>
      </c>
      <c r="K452">
        <v>-7.1496533928127901</v>
      </c>
      <c r="L452">
        <f>(Table2[[#This Row],[6M Return vs Nifty]]-AVERAGE(Table2[6M Return vs Nifty]))/_xlfn.STDEV.P(Table2[6M Return vs Nifty])</f>
        <v>-0.33292929039962849</v>
      </c>
      <c r="M452">
        <v>-9.3651268207142895</v>
      </c>
      <c r="N452">
        <f>(Table2[[#This Row],[1W Return vs Nifty]]-AVERAGE(Table2[1W Return vs Nifty]))/_xlfn.STDEV.P(Table2[1W Return vs Nifty])</f>
        <v>-1.9450008825578198</v>
      </c>
      <c r="O452">
        <v>755.01</v>
      </c>
      <c r="P452">
        <v>751.53940170665805</v>
      </c>
      <c r="Q452">
        <v>727.93260626848905</v>
      </c>
      <c r="R452">
        <v>29.103961702708201</v>
      </c>
      <c r="S452" s="1">
        <f>(Table2[[#This Row],[Close Price]]-Table2[[#This Row],[20D EMA]])/Table2[[#This Row],[20D EMA]]</f>
        <v>-7.8422802346988826E-2</v>
      </c>
      <c r="T452" s="1">
        <f>(Table2[[#This Row],[Close Price]]-Table2[[#This Row],[50D EMA]])/Table2[[#This Row],[50D EMA]]</f>
        <v>-7.4166971924666147E-2</v>
      </c>
      <c r="U452" s="1">
        <f>(Table2[[#This Row],[Close Price]]-Table2[[#This Row],[200D EMA]])/Table2[[#This Row],[200D EMA]]</f>
        <v>-4.4142281842829527E-2</v>
      </c>
      <c r="V452">
        <v>1.7805155325308</v>
      </c>
      <c r="W452">
        <v>693.35</v>
      </c>
      <c r="X452">
        <v>716.55</v>
      </c>
      <c r="Y452">
        <v>693.35</v>
      </c>
      <c r="Z452">
        <v>716.55</v>
      </c>
      <c r="AA452">
        <v>693.35</v>
      </c>
      <c r="AB452">
        <v>854</v>
      </c>
      <c r="AC452" s="1">
        <f>(Table2[[#This Row],[Close Price]]/Table2[[#This Row],[Day Low]])-1</f>
        <v>3.5335689045934426E-3</v>
      </c>
      <c r="AD452" s="1">
        <f>(Table2[[#This Row],[Day High]]/Table2[[#This Row],[Close Price]])-1</f>
        <v>2.9821787870077721E-2</v>
      </c>
      <c r="AE452" s="1">
        <f>(Table2[[#This Row],[Close Price]]/Table2[[#This Row],[Current Week Low]])-1</f>
        <v>3.5335689045934426E-3</v>
      </c>
      <c r="AF452" s="1">
        <f>(Table2[[#This Row],[Current Week High]]/Table2[[#This Row],[Close Price]])-1</f>
        <v>2.9821787870077721E-2</v>
      </c>
      <c r="AG452" s="1">
        <f>(Table2[[#This Row],[Close Price]]/Table2[[#This Row],[Current Month Low]])-1</f>
        <v>3.5335689045934426E-3</v>
      </c>
      <c r="AH452" s="1">
        <f>(Table2[[#This Row],[Current Month High]]/Table2[[#This Row],[Close Price]])-1</f>
        <v>0.22736418511066403</v>
      </c>
      <c r="AI452">
        <v>32.466225926990496</v>
      </c>
      <c r="AJ452">
        <v>9.4799779718354102</v>
      </c>
      <c r="AK452" t="str">
        <f>IF(AND(Table2[[#This Row],[20D EMA]]&gt;Table2[[#This Row],[50D EMA]],Table2[[#This Row],[50D EMA]]&gt;Table2[[#This Row],[200D EMA]]),"Uptrend","Downtrend/NoTrend")</f>
        <v>Uptrend</v>
      </c>
      <c r="AL452">
        <v>-0.03</v>
      </c>
      <c r="AM452" t="s">
        <v>3147</v>
      </c>
      <c r="AN452">
        <v>-2.83</v>
      </c>
      <c r="AO452" t="s">
        <v>3147</v>
      </c>
      <c r="AP452">
        <v>7.7671332728601994E-2</v>
      </c>
      <c r="AQ452">
        <f>(Table2[[#This Row],[Sharpe Ratio]]-AVERAGE(Table2[Sharpe Ratio]))/_xlfn.STDEV.P(Table2[Sharpe Ratio])</f>
        <v>0.25091580803053543</v>
      </c>
      <c r="AR4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-2.2447613689266173</v>
      </c>
      <c r="AS452">
        <f>_xlfn.RANK.AVG(Table2[[#This Row],[1Y Return vs Nifty Z-Score]],Table2[1Y Return vs Nifty Z-Score])</f>
        <v>571</v>
      </c>
      <c r="AT452">
        <f>_xlfn.RANK.AVG(Table2[[#This Row],[6M Return vs Nifty Z-Score]],Table2[6M Return vs Nifty Z-Score])</f>
        <v>427</v>
      </c>
      <c r="AU452">
        <f>_xlfn.RANK.AVG(Table2[[#This Row],[Sharpe Ratio Z-Score]],Table2[Sharpe Ratio Z-Score])</f>
        <v>285</v>
      </c>
      <c r="AV452">
        <f>(Table2[[#This Row],[Rank 1Y]]+Table2[[#This Row],[Rank 6M]]+Table2[[#This Row],[Rank Sharpe]])/3</f>
        <v>427.66666666666669</v>
      </c>
    </row>
    <row r="453" spans="1:48" x14ac:dyDescent="0.3">
      <c r="A453" t="s">
        <v>715</v>
      </c>
      <c r="B453" t="s">
        <v>716</v>
      </c>
      <c r="C453" t="s">
        <v>3102</v>
      </c>
      <c r="D453" t="s">
        <v>408</v>
      </c>
      <c r="E453">
        <v>23544.726161769999</v>
      </c>
      <c r="F453">
        <v>1048.55</v>
      </c>
      <c r="G453">
        <v>-6.7287240009330498</v>
      </c>
      <c r="H453">
        <f>(Table2[[#This Row],[1Y Return vs Nifty]]-AVERAGE(Table2[1Y Return vs Nifty]))/_xlfn.STDEV.P(Table2[1Y Return vs Nifty])</f>
        <v>-0.4464565576365318</v>
      </c>
      <c r="I453">
        <v>6.4837626899486303</v>
      </c>
      <c r="J453">
        <f>(Table2[[#This Row],[1M Return vs Nifty]]-AVERAGE(Table2[1M Return vs Nifty]))/_xlfn.STDEV.P(Table2[1M Return vs Nifty])</f>
        <v>0.91775543460183739</v>
      </c>
      <c r="K453">
        <v>21.7731703553617</v>
      </c>
      <c r="L453">
        <f>(Table2[[#This Row],[6M Return vs Nifty]]-AVERAGE(Table2[6M Return vs Nifty]))/_xlfn.STDEV.P(Table2[6M Return vs Nifty])</f>
        <v>0.69474887720356726</v>
      </c>
      <c r="M453">
        <v>3.5275314281281198</v>
      </c>
      <c r="N453">
        <f>(Table2[[#This Row],[1W Return vs Nifty]]-AVERAGE(Table2[1W Return vs Nifty]))/_xlfn.STDEV.P(Table2[1W Return vs Nifty])</f>
        <v>1.129058064971546</v>
      </c>
      <c r="O453">
        <v>1051.76</v>
      </c>
      <c r="P453">
        <v>1047.7414301378799</v>
      </c>
      <c r="Q453">
        <v>984.20992671676504</v>
      </c>
      <c r="R453">
        <v>49.790366757377697</v>
      </c>
      <c r="S453" s="1">
        <f>(Table2[[#This Row],[Close Price]]-Table2[[#This Row],[20D EMA]])/Table2[[#This Row],[20D EMA]]</f>
        <v>-3.0520270784209673E-3</v>
      </c>
      <c r="T453" s="1">
        <f>(Table2[[#This Row],[Close Price]]-Table2[[#This Row],[50D EMA]])/Table2[[#This Row],[50D EMA]]</f>
        <v>7.7172653372470032E-4</v>
      </c>
      <c r="U453" s="1">
        <f>(Table2[[#This Row],[Close Price]]-Table2[[#This Row],[200D EMA]])/Table2[[#This Row],[200D EMA]]</f>
        <v>6.5372306798273772E-2</v>
      </c>
      <c r="V453">
        <v>0.55903105875813197</v>
      </c>
      <c r="W453">
        <v>1014.3</v>
      </c>
      <c r="X453">
        <v>1059.95</v>
      </c>
      <c r="Y453">
        <v>1014.3</v>
      </c>
      <c r="Z453">
        <v>1059.95</v>
      </c>
      <c r="AA453">
        <v>994.05</v>
      </c>
      <c r="AB453">
        <v>1103.5999999999999</v>
      </c>
      <c r="AC453" s="1">
        <f>(Table2[[#This Row],[Close Price]]/Table2[[#This Row],[Day Low]])-1</f>
        <v>3.3767130040421867E-2</v>
      </c>
      <c r="AD453" s="1">
        <f>(Table2[[#This Row],[Day High]]/Table2[[#This Row],[Close Price]])-1</f>
        <v>1.0872156787945286E-2</v>
      </c>
      <c r="AE453" s="1">
        <f>(Table2[[#This Row],[Close Price]]/Table2[[#This Row],[Current Week Low]])-1</f>
        <v>3.3767130040421867E-2</v>
      </c>
      <c r="AF453" s="1">
        <f>(Table2[[#This Row],[Current Week High]]/Table2[[#This Row],[Close Price]])-1</f>
        <v>1.0872156787945286E-2</v>
      </c>
      <c r="AG453" s="1">
        <f>(Table2[[#This Row],[Close Price]]/Table2[[#This Row],[Current Month Low]])-1</f>
        <v>5.4826215985111393E-2</v>
      </c>
      <c r="AH453" s="1">
        <f>(Table2[[#This Row],[Current Month High]]/Table2[[#This Row],[Close Price]])-1</f>
        <v>5.2501072910209334E-2</v>
      </c>
      <c r="AI453">
        <v>9.0839731057174191</v>
      </c>
      <c r="AJ453">
        <v>42.349986424110703</v>
      </c>
      <c r="AK453" t="str">
        <f>IF(AND(Table2[[#This Row],[20D EMA]]&gt;Table2[[#This Row],[50D EMA]],Table2[[#This Row],[50D EMA]]&gt;Table2[[#This Row],[200D EMA]]),"Uptrend","Downtrend/NoTrend")</f>
        <v>Uptrend</v>
      </c>
      <c r="AL453">
        <v>0.01</v>
      </c>
      <c r="AM453" t="s">
        <v>3148</v>
      </c>
      <c r="AN453">
        <v>-2.82</v>
      </c>
      <c r="AO453" t="s">
        <v>3147</v>
      </c>
      <c r="AP453">
        <v>-5.8094270913629002E-2</v>
      </c>
      <c r="AQ453">
        <f>(Table2[[#This Row],[Sharpe Ratio]]-AVERAGE(Table2[Sharpe Ratio]))/_xlfn.STDEV.P(Table2[Sharpe Ratio])</f>
        <v>-1.3372499852980735</v>
      </c>
      <c r="AR4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0.95785583384234541</v>
      </c>
      <c r="AS453">
        <f>_xlfn.RANK.AVG(Table2[[#This Row],[1Y Return vs Nifty Z-Score]],Table2[1Y Return vs Nifty Z-Score])</f>
        <v>469</v>
      </c>
      <c r="AT453">
        <f>_xlfn.RANK.AVG(Table2[[#This Row],[6M Return vs Nifty Z-Score]],Table2[6M Return vs Nifty Z-Score])</f>
        <v>142</v>
      </c>
      <c r="AU453">
        <f>_xlfn.RANK.AVG(Table2[[#This Row],[Sharpe Ratio Z-Score]],Table2[Sharpe Ratio Z-Score])</f>
        <v>676</v>
      </c>
      <c r="AV453">
        <f>(Table2[[#This Row],[Rank 1Y]]+Table2[[#This Row],[Rank 6M]]+Table2[[#This Row],[Rank Sharpe]])/3</f>
        <v>429</v>
      </c>
    </row>
    <row r="454" spans="1:48" x14ac:dyDescent="0.3">
      <c r="A454" t="s">
        <v>1357</v>
      </c>
      <c r="B454" t="s">
        <v>1358</v>
      </c>
      <c r="C454" t="s">
        <v>3104</v>
      </c>
      <c r="D454" t="s">
        <v>1001</v>
      </c>
      <c r="E454">
        <v>8042.31134432</v>
      </c>
      <c r="F454">
        <v>367.4</v>
      </c>
      <c r="G454">
        <v>-18.7403196776112</v>
      </c>
      <c r="H454">
        <f>(Table2[[#This Row],[1Y Return vs Nifty]]-AVERAGE(Table2[1Y Return vs Nifty]))/_xlfn.STDEV.P(Table2[1Y Return vs Nifty])</f>
        <v>-0.69555850325951096</v>
      </c>
      <c r="I454">
        <v>-6.6671896112031899</v>
      </c>
      <c r="J454">
        <f>(Table2[[#This Row],[1M Return vs Nifty]]-AVERAGE(Table2[1M Return vs Nifty]))/_xlfn.STDEV.P(Table2[1M Return vs Nifty])</f>
        <v>-0.57152997805046324</v>
      </c>
      <c r="K454">
        <v>-1.0172693391027099</v>
      </c>
      <c r="L454">
        <f>(Table2[[#This Row],[6M Return vs Nifty]]-AVERAGE(Table2[6M Return vs Nifty]))/_xlfn.STDEV.P(Table2[6M Return vs Nifty])</f>
        <v>-0.11503503283241565</v>
      </c>
      <c r="M454">
        <v>-3.7000232673641702</v>
      </c>
      <c r="N454">
        <f>(Table2[[#This Row],[1W Return vs Nifty]]-AVERAGE(Table2[1W Return vs Nifty]))/_xlfn.STDEV.P(Table2[1W Return vs Nifty])</f>
        <v>-0.59424280530715168</v>
      </c>
      <c r="O454">
        <v>402.46</v>
      </c>
      <c r="P454">
        <v>419.90415580181002</v>
      </c>
      <c r="Q454">
        <v>395.82454306214203</v>
      </c>
      <c r="R454">
        <v>22.109850527281701</v>
      </c>
      <c r="S454" s="1">
        <f>(Table2[[#This Row],[Close Price]]-Table2[[#This Row],[20D EMA]])/Table2[[#This Row],[20D EMA]]</f>
        <v>-8.7114247378621487E-2</v>
      </c>
      <c r="T454" s="1">
        <f>(Table2[[#This Row],[Close Price]]-Table2[[#This Row],[50D EMA]])/Table2[[#This Row],[50D EMA]]</f>
        <v>-0.12503842859462294</v>
      </c>
      <c r="U454" s="1">
        <f>(Table2[[#This Row],[Close Price]]-Table2[[#This Row],[200D EMA]])/Table2[[#This Row],[200D EMA]]</f>
        <v>-7.1810966652665523E-2</v>
      </c>
      <c r="V454">
        <v>0.33624764170805099</v>
      </c>
      <c r="W454">
        <v>366.1</v>
      </c>
      <c r="X454">
        <v>377.5</v>
      </c>
      <c r="Y454">
        <v>366.1</v>
      </c>
      <c r="Z454">
        <v>377.5</v>
      </c>
      <c r="AA454">
        <v>366.1</v>
      </c>
      <c r="AB454">
        <v>423</v>
      </c>
      <c r="AC454" s="1">
        <f>(Table2[[#This Row],[Close Price]]/Table2[[#This Row],[Day Low]])-1</f>
        <v>3.5509423654738193E-3</v>
      </c>
      <c r="AD454" s="1">
        <f>(Table2[[#This Row],[Day High]]/Table2[[#This Row],[Close Price]])-1</f>
        <v>2.749047359825818E-2</v>
      </c>
      <c r="AE454" s="1">
        <f>(Table2[[#This Row],[Close Price]]/Table2[[#This Row],[Current Week Low]])-1</f>
        <v>3.5509423654738193E-3</v>
      </c>
      <c r="AF454" s="1">
        <f>(Table2[[#This Row],[Current Week High]]/Table2[[#This Row],[Close Price]])-1</f>
        <v>2.749047359825818E-2</v>
      </c>
      <c r="AG454" s="1">
        <f>(Table2[[#This Row],[Close Price]]/Table2[[#This Row],[Current Month Low]])-1</f>
        <v>3.5509423654738193E-3</v>
      </c>
      <c r="AH454" s="1">
        <f>(Table2[[#This Row],[Current Month High]]/Table2[[#This Row],[Close Price]])-1</f>
        <v>0.15133369624387605</v>
      </c>
      <c r="AI454">
        <v>40.990745781164897</v>
      </c>
      <c r="AJ454">
        <v>37.345794392523302</v>
      </c>
      <c r="AK454" t="str">
        <f>IF(AND(Table2[[#This Row],[20D EMA]]&gt;Table2[[#This Row],[50D EMA]],Table2[[#This Row],[50D EMA]]&gt;Table2[[#This Row],[200D EMA]]),"Uptrend","Downtrend/NoTrend")</f>
        <v>Downtrend/NoTrend</v>
      </c>
      <c r="AL454">
        <v>-0.06</v>
      </c>
      <c r="AM454" t="s">
        <v>3147</v>
      </c>
      <c r="AN454">
        <v>-11.31</v>
      </c>
      <c r="AO454" t="s">
        <v>3147</v>
      </c>
      <c r="AP454">
        <v>5.0641401952715E-2</v>
      </c>
      <c r="AQ454">
        <f>(Table2[[#This Row],[Sharpe Ratio]]-AVERAGE(Table2[Sharpe Ratio]))/_xlfn.STDEV.P(Table2[Sharpe Ratio])</f>
        <v>-6.5276292933621041E-2</v>
      </c>
      <c r="AR4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4">
        <f>_xlfn.RANK.AVG(Table2[[#This Row],[1Y Return vs Nifty Z-Score]],Table2[1Y Return vs Nifty Z-Score])</f>
        <v>569</v>
      </c>
      <c r="AT454">
        <f>_xlfn.RANK.AVG(Table2[[#This Row],[6M Return vs Nifty Z-Score]],Table2[6M Return vs Nifty Z-Score])</f>
        <v>347</v>
      </c>
      <c r="AU454">
        <f>_xlfn.RANK.AVG(Table2[[#This Row],[Sharpe Ratio Z-Score]],Table2[Sharpe Ratio Z-Score])</f>
        <v>372</v>
      </c>
      <c r="AV454">
        <f>(Table2[[#This Row],[Rank 1Y]]+Table2[[#This Row],[Rank 6M]]+Table2[[#This Row],[Rank Sharpe]])/3</f>
        <v>429.33333333333331</v>
      </c>
    </row>
    <row r="455" spans="1:48" x14ac:dyDescent="0.3">
      <c r="A455" t="s">
        <v>404</v>
      </c>
      <c r="B455" t="s">
        <v>405</v>
      </c>
      <c r="C455" t="s">
        <v>3108</v>
      </c>
      <c r="D455" t="s">
        <v>211</v>
      </c>
      <c r="E455">
        <v>53389.426080249999</v>
      </c>
      <c r="F455">
        <v>3415.75</v>
      </c>
      <c r="G455">
        <v>5.3547916483293703</v>
      </c>
      <c r="H455">
        <f>(Table2[[#This Row],[1Y Return vs Nifty]]-AVERAGE(Table2[1Y Return vs Nifty]))/_xlfn.STDEV.P(Table2[1Y Return vs Nifty])</f>
        <v>-0.19586310284340328</v>
      </c>
      <c r="I455">
        <v>-8.0768740796713594</v>
      </c>
      <c r="J455">
        <f>(Table2[[#This Row],[1M Return vs Nifty]]-AVERAGE(Table2[1M Return vs Nifty]))/_xlfn.STDEV.P(Table2[1M Return vs Nifty])</f>
        <v>-0.7311703194688014</v>
      </c>
      <c r="K455">
        <v>-26.100033003565699</v>
      </c>
      <c r="L455">
        <f>(Table2[[#This Row],[6M Return vs Nifty]]-AVERAGE(Table2[6M Return vs Nifty]))/_xlfn.STDEV.P(Table2[6M Return vs Nifty])</f>
        <v>-1.0062691953593819</v>
      </c>
      <c r="M455">
        <v>1.2386214095546899</v>
      </c>
      <c r="N455">
        <f>(Table2[[#This Row],[1W Return vs Nifty]]-AVERAGE(Table2[1W Return vs Nifty]))/_xlfn.STDEV.P(Table2[1W Return vs Nifty])</f>
        <v>0.58330216367655729</v>
      </c>
      <c r="O455">
        <v>3556.9</v>
      </c>
      <c r="P455">
        <v>3716.2931943383501</v>
      </c>
      <c r="Q455">
        <v>3714.5223717461399</v>
      </c>
      <c r="R455">
        <v>35.274660923196002</v>
      </c>
      <c r="S455" s="1">
        <f>(Table2[[#This Row],[Close Price]]-Table2[[#This Row],[20D EMA]])/Table2[[#This Row],[20D EMA]]</f>
        <v>-3.9683432202198568E-2</v>
      </c>
      <c r="T455" s="1">
        <f>(Table2[[#This Row],[Close Price]]-Table2[[#This Row],[50D EMA]])/Table2[[#This Row],[50D EMA]]</f>
        <v>-8.0871766198699749E-2</v>
      </c>
      <c r="U455" s="1">
        <f>(Table2[[#This Row],[Close Price]]-Table2[[#This Row],[200D EMA]])/Table2[[#This Row],[200D EMA]]</f>
        <v>-8.0433590606076119E-2</v>
      </c>
      <c r="V455">
        <v>0.95702547874639798</v>
      </c>
      <c r="W455">
        <v>3325</v>
      </c>
      <c r="X455">
        <v>3448.65</v>
      </c>
      <c r="Y455">
        <v>3325</v>
      </c>
      <c r="Z455">
        <v>3448.65</v>
      </c>
      <c r="AA455">
        <v>3325</v>
      </c>
      <c r="AB455">
        <v>3604.7</v>
      </c>
      <c r="AC455" s="1">
        <f>(Table2[[#This Row],[Close Price]]/Table2[[#This Row],[Day Low]])-1</f>
        <v>2.7293233082706703E-2</v>
      </c>
      <c r="AD455" s="1">
        <f>(Table2[[#This Row],[Day High]]/Table2[[#This Row],[Close Price]])-1</f>
        <v>9.631852448217737E-3</v>
      </c>
      <c r="AE455" s="1">
        <f>(Table2[[#This Row],[Close Price]]/Table2[[#This Row],[Current Week Low]])-1</f>
        <v>2.7293233082706703E-2</v>
      </c>
      <c r="AF455" s="1">
        <f>(Table2[[#This Row],[Current Week High]]/Table2[[#This Row],[Close Price]])-1</f>
        <v>9.631852448217737E-3</v>
      </c>
      <c r="AG455" s="1">
        <f>(Table2[[#This Row],[Close Price]]/Table2[[#This Row],[Current Month Low]])-1</f>
        <v>2.7293233082706703E-2</v>
      </c>
      <c r="AH455" s="1">
        <f>(Table2[[#This Row],[Current Month High]]/Table2[[#This Row],[Close Price]])-1</f>
        <v>5.5317280245919642E-2</v>
      </c>
      <c r="AI455">
        <v>44.946205079411499</v>
      </c>
      <c r="AJ455">
        <v>26.401583835991499</v>
      </c>
      <c r="AK455" t="str">
        <f>IF(AND(Table2[[#This Row],[20D EMA]]&gt;Table2[[#This Row],[50D EMA]],Table2[[#This Row],[50D EMA]]&gt;Table2[[#This Row],[200D EMA]]),"Uptrend","Downtrend/NoTrend")</f>
        <v>Downtrend/NoTrend</v>
      </c>
      <c r="AL455">
        <v>-0.01</v>
      </c>
      <c r="AM455" t="s">
        <v>3147</v>
      </c>
      <c r="AN455">
        <v>-1.56</v>
      </c>
      <c r="AO455" t="s">
        <v>3147</v>
      </c>
      <c r="AP455">
        <v>9.0432507089563005E-2</v>
      </c>
      <c r="AQ455">
        <f>(Table2[[#This Row],[Sharpe Ratio]]-AVERAGE(Table2[Sharpe Ratio]))/_xlfn.STDEV.P(Table2[Sharpe Ratio])</f>
        <v>0.40019412344382305</v>
      </c>
      <c r="AR4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5">
        <f>_xlfn.RANK.AVG(Table2[[#This Row],[1Y Return vs Nifty Z-Score]],Table2[1Y Return vs Nifty Z-Score])</f>
        <v>377</v>
      </c>
      <c r="AT455">
        <f>_xlfn.RANK.AVG(Table2[[#This Row],[6M Return vs Nifty Z-Score]],Table2[6M Return vs Nifty Z-Score])</f>
        <v>669</v>
      </c>
      <c r="AU455">
        <f>_xlfn.RANK.AVG(Table2[[#This Row],[Sharpe Ratio Z-Score]],Table2[Sharpe Ratio Z-Score])</f>
        <v>244</v>
      </c>
      <c r="AV455">
        <f>(Table2[[#This Row],[Rank 1Y]]+Table2[[#This Row],[Rank 6M]]+Table2[[#This Row],[Rank Sharpe]])/3</f>
        <v>430</v>
      </c>
    </row>
    <row r="456" spans="1:48" x14ac:dyDescent="0.3">
      <c r="A456" t="s">
        <v>1307</v>
      </c>
      <c r="B456" t="s">
        <v>1308</v>
      </c>
      <c r="C456" t="s">
        <v>3112</v>
      </c>
      <c r="D456" t="s">
        <v>88</v>
      </c>
      <c r="E456">
        <v>8491.6220191499997</v>
      </c>
      <c r="F456">
        <v>175.65</v>
      </c>
      <c r="G456">
        <v>8.4928693563052704</v>
      </c>
      <c r="H456">
        <f>(Table2[[#This Row],[1Y Return vs Nifty]]-AVERAGE(Table2[1Y Return vs Nifty]))/_xlfn.STDEV.P(Table2[1Y Return vs Nifty])</f>
        <v>-0.13078421710546126</v>
      </c>
      <c r="I456">
        <v>-9.9094777978000597</v>
      </c>
      <c r="J456">
        <f>(Table2[[#This Row],[1M Return vs Nifty]]-AVERAGE(Table2[1M Return vs Nifty]))/_xlfn.STDEV.P(Table2[1M Return vs Nifty])</f>
        <v>-0.93870433845709922</v>
      </c>
      <c r="K456">
        <v>-20.828421057742801</v>
      </c>
      <c r="L456">
        <f>(Table2[[#This Row],[6M Return vs Nifty]]-AVERAGE(Table2[6M Return vs Nifty]))/_xlfn.STDEV.P(Table2[6M Return vs Nifty])</f>
        <v>-0.81895966597291148</v>
      </c>
      <c r="M456">
        <v>-1.4843721696733401</v>
      </c>
      <c r="N456">
        <f>(Table2[[#This Row],[1W Return vs Nifty]]-AVERAGE(Table2[1W Return vs Nifty]))/_xlfn.STDEV.P(Table2[1W Return vs Nifty])</f>
        <v>-6.5954383323167234E-2</v>
      </c>
      <c r="O456">
        <v>190.12</v>
      </c>
      <c r="P456">
        <v>202.358385142251</v>
      </c>
      <c r="Q456">
        <v>199.42458929423401</v>
      </c>
      <c r="R456">
        <v>16.7652322916442</v>
      </c>
      <c r="S456" s="1">
        <f>(Table2[[#This Row],[Close Price]]-Table2[[#This Row],[20D EMA]])/Table2[[#This Row],[20D EMA]]</f>
        <v>-7.6109825373448334E-2</v>
      </c>
      <c r="T456" s="1">
        <f>(Table2[[#This Row],[Close Price]]-Table2[[#This Row],[50D EMA]])/Table2[[#This Row],[50D EMA]]</f>
        <v>-0.13198556177188264</v>
      </c>
      <c r="U456" s="1">
        <f>(Table2[[#This Row],[Close Price]]-Table2[[#This Row],[200D EMA]])/Table2[[#This Row],[200D EMA]]</f>
        <v>-0.11921593710370701</v>
      </c>
      <c r="V456">
        <v>0.76690179277049897</v>
      </c>
      <c r="W456">
        <v>174</v>
      </c>
      <c r="X456">
        <v>179.93</v>
      </c>
      <c r="Y456">
        <v>174</v>
      </c>
      <c r="Z456">
        <v>179.93</v>
      </c>
      <c r="AA456">
        <v>174</v>
      </c>
      <c r="AB456">
        <v>201.45</v>
      </c>
      <c r="AC456" s="1">
        <f>(Table2[[#This Row],[Close Price]]/Table2[[#This Row],[Day Low]])-1</f>
        <v>9.4827586206895909E-3</v>
      </c>
      <c r="AD456" s="1">
        <f>(Table2[[#This Row],[Day High]]/Table2[[#This Row],[Close Price]])-1</f>
        <v>2.4366638200967738E-2</v>
      </c>
      <c r="AE456" s="1">
        <f>(Table2[[#This Row],[Close Price]]/Table2[[#This Row],[Current Week Low]])-1</f>
        <v>9.4827586206895909E-3</v>
      </c>
      <c r="AF456" s="1">
        <f>(Table2[[#This Row],[Current Week High]]/Table2[[#This Row],[Close Price]])-1</f>
        <v>2.4366638200967738E-2</v>
      </c>
      <c r="AG456" s="1">
        <f>(Table2[[#This Row],[Close Price]]/Table2[[#This Row],[Current Month Low]])-1</f>
        <v>9.4827586206895909E-3</v>
      </c>
      <c r="AH456" s="1">
        <f>(Table2[[#This Row],[Current Month High]]/Table2[[#This Row],[Close Price]])-1</f>
        <v>0.14688300597779658</v>
      </c>
      <c r="AI456">
        <v>42.721320808425801</v>
      </c>
      <c r="AJ456">
        <v>30.497771173848399</v>
      </c>
      <c r="AK456" t="str">
        <f>IF(AND(Table2[[#This Row],[20D EMA]]&gt;Table2[[#This Row],[50D EMA]],Table2[[#This Row],[50D EMA]]&gt;Table2[[#This Row],[200D EMA]]),"Uptrend","Downtrend/NoTrend")</f>
        <v>Downtrend/NoTrend</v>
      </c>
      <c r="AL456">
        <v>-0.14000000000000001</v>
      </c>
      <c r="AM456" t="s">
        <v>3147</v>
      </c>
      <c r="AN456">
        <v>-10.31</v>
      </c>
      <c r="AO456" t="s">
        <v>3147</v>
      </c>
      <c r="AP456">
        <v>5.9240499065844998E-2</v>
      </c>
      <c r="AQ456">
        <f>(Table2[[#This Row],[Sharpe Ratio]]-AVERAGE(Table2[Sharpe Ratio]))/_xlfn.STDEV.P(Table2[Sharpe Ratio])</f>
        <v>3.5314663260056563E-2</v>
      </c>
      <c r="AR4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6">
        <f>_xlfn.RANK.AVG(Table2[[#This Row],[1Y Return vs Nifty Z-Score]],Table2[1Y Return vs Nifty Z-Score])</f>
        <v>344</v>
      </c>
      <c r="AT456">
        <f>_xlfn.RANK.AVG(Table2[[#This Row],[6M Return vs Nifty Z-Score]],Table2[6M Return vs Nifty Z-Score])</f>
        <v>610</v>
      </c>
      <c r="AU456">
        <f>_xlfn.RANK.AVG(Table2[[#This Row],[Sharpe Ratio Z-Score]],Table2[Sharpe Ratio Z-Score])</f>
        <v>337</v>
      </c>
      <c r="AV456">
        <f>(Table2[[#This Row],[Rank 1Y]]+Table2[[#This Row],[Rank 6M]]+Table2[[#This Row],[Rank Sharpe]])/3</f>
        <v>430.33333333333331</v>
      </c>
    </row>
    <row r="457" spans="1:48" x14ac:dyDescent="0.3">
      <c r="A457" t="s">
        <v>473</v>
      </c>
      <c r="B457" t="s">
        <v>474</v>
      </c>
      <c r="C457" t="s">
        <v>3102</v>
      </c>
      <c r="D457" t="s">
        <v>34</v>
      </c>
      <c r="E457">
        <v>45887.445837551997</v>
      </c>
      <c r="F457">
        <v>52.86</v>
      </c>
      <c r="G457">
        <v>-4.8783199166241804</v>
      </c>
      <c r="H457">
        <f>(Table2[[#This Row],[1Y Return vs Nifty]]-AVERAGE(Table2[1Y Return vs Nifty]))/_xlfn.STDEV.P(Table2[1Y Return vs Nifty])</f>
        <v>-0.40808203438438712</v>
      </c>
      <c r="I457">
        <v>-6.1567991187052096</v>
      </c>
      <c r="J457">
        <f>(Table2[[#This Row],[1M Return vs Nifty]]-AVERAGE(Table2[1M Return vs Nifty]))/_xlfn.STDEV.P(Table2[1M Return vs Nifty])</f>
        <v>-0.51373058087927193</v>
      </c>
      <c r="K457">
        <v>-20.690023227040498</v>
      </c>
      <c r="L457">
        <f>(Table2[[#This Row],[6M Return vs Nifty]]-AVERAGE(Table2[6M Return vs Nifty]))/_xlfn.STDEV.P(Table2[6M Return vs Nifty])</f>
        <v>-0.81404215064678853</v>
      </c>
      <c r="M457">
        <v>-3.9552706051272399</v>
      </c>
      <c r="N457">
        <f>(Table2[[#This Row],[1W Return vs Nifty]]-AVERAGE(Table2[1W Return vs Nifty]))/_xlfn.STDEV.P(Table2[1W Return vs Nifty])</f>
        <v>-0.65510266425470931</v>
      </c>
      <c r="O457">
        <v>55.17</v>
      </c>
      <c r="P457">
        <v>56.800626836241698</v>
      </c>
      <c r="Q457">
        <v>57.362666899895999</v>
      </c>
      <c r="R457">
        <v>37.793846380973299</v>
      </c>
      <c r="S457" s="1">
        <f>(Table2[[#This Row],[Close Price]]-Table2[[#This Row],[20D EMA]])/Table2[[#This Row],[20D EMA]]</f>
        <v>-4.1870581837955452E-2</v>
      </c>
      <c r="T457" s="1">
        <f>(Table2[[#This Row],[Close Price]]-Table2[[#This Row],[50D EMA]])/Table2[[#This Row],[50D EMA]]</f>
        <v>-6.937646740418324E-2</v>
      </c>
      <c r="U457" s="1">
        <f>(Table2[[#This Row],[Close Price]]-Table2[[#This Row],[200D EMA]])/Table2[[#This Row],[200D EMA]]</f>
        <v>-7.8494727376494461E-2</v>
      </c>
      <c r="V457">
        <v>0.92125518612727197</v>
      </c>
      <c r="W457">
        <v>50.91</v>
      </c>
      <c r="X457">
        <v>54.18</v>
      </c>
      <c r="Y457">
        <v>50.91</v>
      </c>
      <c r="Z457">
        <v>54.18</v>
      </c>
      <c r="AA457">
        <v>50.91</v>
      </c>
      <c r="AB457">
        <v>59.67</v>
      </c>
      <c r="AC457" s="1">
        <f>(Table2[[#This Row],[Close Price]]/Table2[[#This Row],[Day Low]])-1</f>
        <v>3.8302887448438572E-2</v>
      </c>
      <c r="AD457" s="1">
        <f>(Table2[[#This Row],[Day High]]/Table2[[#This Row],[Close Price]])-1</f>
        <v>2.4971623155505052E-2</v>
      </c>
      <c r="AE457" s="1">
        <f>(Table2[[#This Row],[Close Price]]/Table2[[#This Row],[Current Week Low]])-1</f>
        <v>3.8302887448438572E-2</v>
      </c>
      <c r="AF457" s="1">
        <f>(Table2[[#This Row],[Current Week High]]/Table2[[#This Row],[Close Price]])-1</f>
        <v>2.4971623155505052E-2</v>
      </c>
      <c r="AG457" s="1">
        <f>(Table2[[#This Row],[Close Price]]/Table2[[#This Row],[Current Month Low]])-1</f>
        <v>3.8302887448438572E-2</v>
      </c>
      <c r="AH457" s="1">
        <f>(Table2[[#This Row],[Current Month High]]/Table2[[#This Row],[Close Price]])-1</f>
        <v>0.12883087400681048</v>
      </c>
      <c r="AI457">
        <v>45.478622777147201</v>
      </c>
      <c r="AJ457">
        <v>21.2385321100917</v>
      </c>
      <c r="AK457" t="str">
        <f>IF(AND(Table2[[#This Row],[20D EMA]]&gt;Table2[[#This Row],[50D EMA]],Table2[[#This Row],[50D EMA]]&gt;Table2[[#This Row],[200D EMA]]),"Uptrend","Downtrend/NoTrend")</f>
        <v>Downtrend/NoTrend</v>
      </c>
      <c r="AL457">
        <v>-0.13</v>
      </c>
      <c r="AM457" t="s">
        <v>3147</v>
      </c>
      <c r="AN457">
        <v>-4.5199999999999996</v>
      </c>
      <c r="AO457" t="s">
        <v>3147</v>
      </c>
      <c r="AP457">
        <v>9.3948218962594005E-2</v>
      </c>
      <c r="AQ457">
        <f>(Table2[[#This Row],[Sharpe Ratio]]-AVERAGE(Table2[Sharpe Ratio]))/_xlfn.STDEV.P(Table2[Sharpe Ratio])</f>
        <v>0.44132039686032692</v>
      </c>
      <c r="AR4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7">
        <f>_xlfn.RANK.AVG(Table2[[#This Row],[1Y Return vs Nifty Z-Score]],Table2[1Y Return vs Nifty Z-Score])</f>
        <v>451</v>
      </c>
      <c r="AT457">
        <f>_xlfn.RANK.AVG(Table2[[#This Row],[6M Return vs Nifty Z-Score]],Table2[6M Return vs Nifty Z-Score])</f>
        <v>609</v>
      </c>
      <c r="AU457">
        <f>_xlfn.RANK.AVG(Table2[[#This Row],[Sharpe Ratio Z-Score]],Table2[Sharpe Ratio Z-Score])</f>
        <v>234</v>
      </c>
      <c r="AV457">
        <f>(Table2[[#This Row],[Rank 1Y]]+Table2[[#This Row],[Rank 6M]]+Table2[[#This Row],[Rank Sharpe]])/3</f>
        <v>431.33333333333331</v>
      </c>
    </row>
    <row r="458" spans="1:48" x14ac:dyDescent="0.3">
      <c r="A458" t="s">
        <v>705</v>
      </c>
      <c r="B458" t="s">
        <v>706</v>
      </c>
      <c r="C458" t="s">
        <v>3102</v>
      </c>
      <c r="D458" t="s">
        <v>506</v>
      </c>
      <c r="E458">
        <v>24069.458736159999</v>
      </c>
      <c r="F458">
        <v>2669.05</v>
      </c>
      <c r="G458">
        <v>-29.778809469984601</v>
      </c>
      <c r="H458">
        <f>(Table2[[#This Row],[1Y Return vs Nifty]]-AVERAGE(Table2[1Y Return vs Nifty]))/_xlfn.STDEV.P(Table2[1Y Return vs Nifty])</f>
        <v>-0.92447973554494944</v>
      </c>
      <c r="I458">
        <v>-7.3057469783764697</v>
      </c>
      <c r="J458">
        <f>(Table2[[#This Row],[1M Return vs Nifty]]-AVERAGE(Table2[1M Return vs Nifty]))/_xlfn.STDEV.P(Table2[1M Return vs Nifty])</f>
        <v>-0.64384368965821748</v>
      </c>
      <c r="K458">
        <v>-6.4373557588359001</v>
      </c>
      <c r="L458">
        <f>(Table2[[#This Row],[6M Return vs Nifty]]-AVERAGE(Table2[6M Return vs Nifty]))/_xlfn.STDEV.P(Table2[6M Return vs Nifty])</f>
        <v>-0.3076201181816266</v>
      </c>
      <c r="M458">
        <v>-2.1680394249329198</v>
      </c>
      <c r="N458">
        <f>(Table2[[#This Row],[1W Return vs Nifty]]-AVERAGE(Table2[1W Return vs Nifty]))/_xlfn.STDEV.P(Table2[1W Return vs Nifty])</f>
        <v>-0.22896447810732495</v>
      </c>
      <c r="O458">
        <v>2816.92</v>
      </c>
      <c r="P458">
        <v>2748.65461515876</v>
      </c>
      <c r="Q458">
        <v>2601.8953398389299</v>
      </c>
      <c r="R458">
        <v>34.399568511564702</v>
      </c>
      <c r="S458" s="1">
        <f>(Table2[[#This Row],[Close Price]]-Table2[[#This Row],[20D EMA]])/Table2[[#This Row],[20D EMA]]</f>
        <v>-5.2493503542876574E-2</v>
      </c>
      <c r="T458" s="1">
        <f>(Table2[[#This Row],[Close Price]]-Table2[[#This Row],[50D EMA]])/Table2[[#This Row],[50D EMA]]</f>
        <v>-2.8961301547215993E-2</v>
      </c>
      <c r="U458" s="1">
        <f>(Table2[[#This Row],[Close Price]]-Table2[[#This Row],[200D EMA]])/Table2[[#This Row],[200D EMA]]</f>
        <v>2.5809900626220999E-2</v>
      </c>
      <c r="V458">
        <v>0.554467833591343</v>
      </c>
      <c r="W458">
        <v>2623</v>
      </c>
      <c r="X458">
        <v>2717.85</v>
      </c>
      <c r="Y458">
        <v>2623</v>
      </c>
      <c r="Z458">
        <v>2717.85</v>
      </c>
      <c r="AA458">
        <v>2605</v>
      </c>
      <c r="AB458">
        <v>3100</v>
      </c>
      <c r="AC458" s="1">
        <f>(Table2[[#This Row],[Close Price]]/Table2[[#This Row],[Day Low]])-1</f>
        <v>1.7556233320625392E-2</v>
      </c>
      <c r="AD458" s="1">
        <f>(Table2[[#This Row],[Day High]]/Table2[[#This Row],[Close Price]])-1</f>
        <v>1.8283658979786788E-2</v>
      </c>
      <c r="AE458" s="1">
        <f>(Table2[[#This Row],[Close Price]]/Table2[[#This Row],[Current Week Low]])-1</f>
        <v>1.7556233320625392E-2</v>
      </c>
      <c r="AF458" s="1">
        <f>(Table2[[#This Row],[Current Week High]]/Table2[[#This Row],[Close Price]])-1</f>
        <v>1.8283658979786788E-2</v>
      </c>
      <c r="AG458" s="1">
        <f>(Table2[[#This Row],[Close Price]]/Table2[[#This Row],[Current Month Low]])-1</f>
        <v>2.4587332053742861E-2</v>
      </c>
      <c r="AH458" s="1">
        <f>(Table2[[#This Row],[Current Month High]]/Table2[[#This Row],[Close Price]])-1</f>
        <v>0.16146194338809683</v>
      </c>
      <c r="AI458">
        <v>45.969539723871698</v>
      </c>
      <c r="AJ458">
        <v>31.8049382716049</v>
      </c>
      <c r="AK458" t="str">
        <f>IF(AND(Table2[[#This Row],[20D EMA]]&gt;Table2[[#This Row],[50D EMA]],Table2[[#This Row],[50D EMA]]&gt;Table2[[#This Row],[200D EMA]]),"Uptrend","Downtrend/NoTrend")</f>
        <v>Uptrend</v>
      </c>
      <c r="AL458">
        <v>0.05</v>
      </c>
      <c r="AM458" t="s">
        <v>3148</v>
      </c>
      <c r="AN458">
        <v>-11.87</v>
      </c>
      <c r="AO458" t="s">
        <v>3147</v>
      </c>
      <c r="AP458">
        <v>9.0059697922680995E-2</v>
      </c>
      <c r="AQ458">
        <f>(Table2[[#This Row],[Sharpe Ratio]]-AVERAGE(Table2[Sharpe Ratio]))/_xlfn.STDEV.P(Table2[Sharpe Ratio])</f>
        <v>0.3958330573829259</v>
      </c>
      <c r="AR4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-1.7090749641091929</v>
      </c>
      <c r="AS458">
        <f>_xlfn.RANK.AVG(Table2[[#This Row],[1Y Return vs Nifty Z-Score]],Table2[1Y Return vs Nifty Z-Score])</f>
        <v>631</v>
      </c>
      <c r="AT458">
        <f>_xlfn.RANK.AVG(Table2[[#This Row],[6M Return vs Nifty Z-Score]],Table2[6M Return vs Nifty Z-Score])</f>
        <v>418</v>
      </c>
      <c r="AU458">
        <f>_xlfn.RANK.AVG(Table2[[#This Row],[Sharpe Ratio Z-Score]],Table2[Sharpe Ratio Z-Score])</f>
        <v>246</v>
      </c>
      <c r="AV458">
        <f>(Table2[[#This Row],[Rank 1Y]]+Table2[[#This Row],[Rank 6M]]+Table2[[#This Row],[Rank Sharpe]])/3</f>
        <v>431.66666666666669</v>
      </c>
    </row>
    <row r="459" spans="1:48" x14ac:dyDescent="0.3">
      <c r="A459" t="s">
        <v>887</v>
      </c>
      <c r="B459" t="s">
        <v>888</v>
      </c>
      <c r="C459" t="s">
        <v>3113</v>
      </c>
      <c r="D459" t="s">
        <v>268</v>
      </c>
      <c r="E459">
        <v>16329.49965</v>
      </c>
      <c r="F459">
        <v>15285.5</v>
      </c>
      <c r="G459">
        <v>-1.3224179870985</v>
      </c>
      <c r="H459">
        <f>(Table2[[#This Row],[1Y Return vs Nifty]]-AVERAGE(Table2[1Y Return vs Nifty]))/_xlfn.STDEV.P(Table2[1Y Return vs Nifty])</f>
        <v>-0.33433811950976328</v>
      </c>
      <c r="I459">
        <v>-2.1105984426636901</v>
      </c>
      <c r="J459">
        <f>(Table2[[#This Row],[1M Return vs Nifty]]-AVERAGE(Table2[1M Return vs Nifty]))/_xlfn.STDEV.P(Table2[1M Return vs Nifty])</f>
        <v>-5.5516794873468257E-2</v>
      </c>
      <c r="K459">
        <v>-15.2689248428204</v>
      </c>
      <c r="L459">
        <f>(Table2[[#This Row],[6M Return vs Nifty]]-AVERAGE(Table2[6M Return vs Nifty]))/_xlfn.STDEV.P(Table2[6M Return vs Nifty])</f>
        <v>-0.62142110844154441</v>
      </c>
      <c r="M459">
        <v>-2.0188373634009702</v>
      </c>
      <c r="N459">
        <f>(Table2[[#This Row],[1W Return vs Nifty]]-AVERAGE(Table2[1W Return vs Nifty]))/_xlfn.STDEV.P(Table2[1W Return vs Nifty])</f>
        <v>-0.19338950796621399</v>
      </c>
      <c r="O459" t="e">
        <v>#N/A</v>
      </c>
      <c r="P459">
        <v>16247.5894226649</v>
      </c>
      <c r="Q459">
        <v>15654.7776479697</v>
      </c>
      <c r="R459">
        <v>22.029411910220901</v>
      </c>
      <c r="S459" s="1" t="e">
        <f>(Table2[[#This Row],[Close Price]]-Table2[[#This Row],[20D EMA]])/Table2[[#This Row],[20D EMA]]</f>
        <v>#N/A</v>
      </c>
      <c r="T459" s="1">
        <f>(Table2[[#This Row],[Close Price]]-Table2[[#This Row],[50D EMA]])/Table2[[#This Row],[50D EMA]]</f>
        <v>-5.9214286971260729E-2</v>
      </c>
      <c r="U459" s="1">
        <f>(Table2[[#This Row],[Close Price]]-Table2[[#This Row],[200D EMA]])/Table2[[#This Row],[200D EMA]]</f>
        <v>-2.3588814627309176E-2</v>
      </c>
      <c r="V459">
        <v>0.83721459928216702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s="1" t="e">
        <f>(Table2[[#This Row],[Close Price]]/Table2[[#This Row],[Day Low]])-1</f>
        <v>#N/A</v>
      </c>
      <c r="AD459" s="1" t="e">
        <f>(Table2[[#This Row],[Day High]]/Table2[[#This Row],[Close Price]])-1</f>
        <v>#N/A</v>
      </c>
      <c r="AE459" s="1" t="e">
        <f>(Table2[[#This Row],[Close Price]]/Table2[[#This Row],[Current Week Low]])-1</f>
        <v>#N/A</v>
      </c>
      <c r="AF459" s="1" t="e">
        <f>(Table2[[#This Row],[Current Week High]]/Table2[[#This Row],[Close Price]])-1</f>
        <v>#N/A</v>
      </c>
      <c r="AG459" s="1" t="e">
        <f>(Table2[[#This Row],[Close Price]]/Table2[[#This Row],[Current Month Low]])-1</f>
        <v>#N/A</v>
      </c>
      <c r="AH459" s="1" t="e">
        <f>(Table2[[#This Row],[Current Month High]]/Table2[[#This Row],[Close Price]])-1</f>
        <v>#N/A</v>
      </c>
      <c r="AI459">
        <v>25.608910405286</v>
      </c>
      <c r="AJ459">
        <v>18.698820816071301</v>
      </c>
      <c r="AK459" t="e">
        <f>IF(AND(Table2[[#This Row],[20D EMA]]&gt;Table2[[#This Row],[50D EMA]],Table2[[#This Row],[50D EMA]]&gt;Table2[[#This Row],[200D EMA]]),"Uptrend","Downtrend/NoTrend")</f>
        <v>#N/A</v>
      </c>
      <c r="AL459" t="e">
        <v>#N/A</v>
      </c>
      <c r="AM459" t="e">
        <v>#N/A</v>
      </c>
      <c r="AN459" t="e">
        <v>#N/A</v>
      </c>
      <c r="AO459" t="e">
        <v>#N/A</v>
      </c>
      <c r="AP459">
        <v>6.2154295325577001E-2</v>
      </c>
      <c r="AQ459">
        <f>(Table2[[#This Row],[Sharpe Ratio]]-AVERAGE(Table2[Sharpe Ratio]))/_xlfn.STDEV.P(Table2[Sharpe Ratio])</f>
        <v>6.9399817557531066E-2</v>
      </c>
      <c r="AR459" t="e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#N/A</v>
      </c>
      <c r="AS459">
        <f>_xlfn.RANK.AVG(Table2[[#This Row],[1Y Return vs Nifty Z-Score]],Table2[1Y Return vs Nifty Z-Score])</f>
        <v>427</v>
      </c>
      <c r="AT459">
        <f>_xlfn.RANK.AVG(Table2[[#This Row],[6M Return vs Nifty Z-Score]],Table2[6M Return vs Nifty Z-Score])</f>
        <v>534</v>
      </c>
      <c r="AU459">
        <f>_xlfn.RANK.AVG(Table2[[#This Row],[Sharpe Ratio Z-Score]],Table2[Sharpe Ratio Z-Score])</f>
        <v>334</v>
      </c>
      <c r="AV459">
        <f>(Table2[[#This Row],[Rank 1Y]]+Table2[[#This Row],[Rank 6M]]+Table2[[#This Row],[Rank Sharpe]])/3</f>
        <v>431.66666666666669</v>
      </c>
    </row>
    <row r="460" spans="1:48" x14ac:dyDescent="0.3">
      <c r="A460" t="s">
        <v>1057</v>
      </c>
      <c r="B460" t="s">
        <v>1058</v>
      </c>
      <c r="C460" t="s">
        <v>3104</v>
      </c>
      <c r="D460" t="s">
        <v>123</v>
      </c>
      <c r="E460">
        <v>12205.2815406399</v>
      </c>
      <c r="F460">
        <v>1918.1</v>
      </c>
      <c r="G460">
        <v>5.7901753497339898</v>
      </c>
      <c r="H460">
        <f>(Table2[[#This Row],[1Y Return vs Nifty]]-AVERAGE(Table2[1Y Return vs Nifty]))/_xlfn.STDEV.P(Table2[1Y Return vs Nifty])</f>
        <v>-0.18683391721047338</v>
      </c>
      <c r="I460">
        <v>3.7055711178332</v>
      </c>
      <c r="J460">
        <f>(Table2[[#This Row],[1M Return vs Nifty]]-AVERAGE(Table2[1M Return vs Nifty]))/_xlfn.STDEV.P(Table2[1M Return vs Nifty])</f>
        <v>0.60313790066532624</v>
      </c>
      <c r="K460">
        <v>6.0432210607154904</v>
      </c>
      <c r="L460">
        <f>(Table2[[#This Row],[6M Return vs Nifty]]-AVERAGE(Table2[6M Return vs Nifty]))/_xlfn.STDEV.P(Table2[6M Return vs Nifty])</f>
        <v>0.13583645536116334</v>
      </c>
      <c r="M460">
        <v>3.44299382570679</v>
      </c>
      <c r="N460">
        <f>(Table2[[#This Row],[1W Return vs Nifty]]-AVERAGE(Table2[1W Return vs Nifty]))/_xlfn.STDEV.P(Table2[1W Return vs Nifty])</f>
        <v>1.1089013549967586</v>
      </c>
      <c r="O460">
        <v>1930.06</v>
      </c>
      <c r="P460">
        <v>1982.49403953009</v>
      </c>
      <c r="Q460">
        <v>1910.6911741667</v>
      </c>
      <c r="R460">
        <v>48.533357025995898</v>
      </c>
      <c r="S460" s="1">
        <f>(Table2[[#This Row],[Close Price]]-Table2[[#This Row],[20D EMA]])/Table2[[#This Row],[20D EMA]]</f>
        <v>-6.1966985482316802E-3</v>
      </c>
      <c r="T460" s="1">
        <f>(Table2[[#This Row],[Close Price]]-Table2[[#This Row],[50D EMA]])/Table2[[#This Row],[50D EMA]]</f>
        <v>-3.2481328188685724E-2</v>
      </c>
      <c r="U460" s="1">
        <f>(Table2[[#This Row],[Close Price]]-Table2[[#This Row],[200D EMA]])/Table2[[#This Row],[200D EMA]]</f>
        <v>3.877563226056726E-3</v>
      </c>
      <c r="V460">
        <v>1.5157480300653201</v>
      </c>
      <c r="W460">
        <v>1874</v>
      </c>
      <c r="X460">
        <v>1964.9</v>
      </c>
      <c r="Y460">
        <v>1874</v>
      </c>
      <c r="Z460">
        <v>1964.9</v>
      </c>
      <c r="AA460">
        <v>1849.15</v>
      </c>
      <c r="AB460">
        <v>2029</v>
      </c>
      <c r="AC460" s="1">
        <f>(Table2[[#This Row],[Close Price]]/Table2[[#This Row],[Day Low]])-1</f>
        <v>2.3532550693703191E-2</v>
      </c>
      <c r="AD460" s="1">
        <f>(Table2[[#This Row],[Day High]]/Table2[[#This Row],[Close Price]])-1</f>
        <v>2.4399144987226951E-2</v>
      </c>
      <c r="AE460" s="1">
        <f>(Table2[[#This Row],[Close Price]]/Table2[[#This Row],[Current Week Low]])-1</f>
        <v>2.3532550693703191E-2</v>
      </c>
      <c r="AF460" s="1">
        <f>(Table2[[#This Row],[Current Week High]]/Table2[[#This Row],[Close Price]])-1</f>
        <v>2.4399144987226951E-2</v>
      </c>
      <c r="AG460" s="1">
        <f>(Table2[[#This Row],[Close Price]]/Table2[[#This Row],[Current Month Low]])-1</f>
        <v>3.728740231998473E-2</v>
      </c>
      <c r="AH460" s="1">
        <f>(Table2[[#This Row],[Current Month High]]/Table2[[#This Row],[Close Price]])-1</f>
        <v>5.7817632031698096E-2</v>
      </c>
      <c r="AI460">
        <v>29.503154162973701</v>
      </c>
      <c r="AJ460">
        <v>33.187515189389899</v>
      </c>
      <c r="AK460" t="str">
        <f>IF(AND(Table2[[#This Row],[20D EMA]]&gt;Table2[[#This Row],[50D EMA]],Table2[[#This Row],[50D EMA]]&gt;Table2[[#This Row],[200D EMA]]),"Uptrend","Downtrend/NoTrend")</f>
        <v>Downtrend/NoTrend</v>
      </c>
      <c r="AL460">
        <v>-0.05</v>
      </c>
      <c r="AM460" t="s">
        <v>3147</v>
      </c>
      <c r="AN460">
        <v>1.8</v>
      </c>
      <c r="AO460" t="s">
        <v>3148</v>
      </c>
      <c r="AP460">
        <v>-5.2542425268813003E-2</v>
      </c>
      <c r="AQ460">
        <f>(Table2[[#This Row],[Sharpe Ratio]]-AVERAGE(Table2[Sharpe Ratio]))/_xlfn.STDEV.P(Table2[Sharpe Ratio])</f>
        <v>-1.2723053225381866</v>
      </c>
      <c r="AR4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0">
        <f>_xlfn.RANK.AVG(Table2[[#This Row],[1Y Return vs Nifty Z-Score]],Table2[1Y Return vs Nifty Z-Score])</f>
        <v>369</v>
      </c>
      <c r="AT460">
        <f>_xlfn.RANK.AVG(Table2[[#This Row],[6M Return vs Nifty Z-Score]],Table2[6M Return vs Nifty Z-Score])</f>
        <v>263</v>
      </c>
      <c r="AU460">
        <f>_xlfn.RANK.AVG(Table2[[#This Row],[Sharpe Ratio Z-Score]],Table2[Sharpe Ratio Z-Score])</f>
        <v>664</v>
      </c>
      <c r="AV460">
        <f>(Table2[[#This Row],[Rank 1Y]]+Table2[[#This Row],[Rank 6M]]+Table2[[#This Row],[Rank Sharpe]])/3</f>
        <v>432</v>
      </c>
    </row>
    <row r="461" spans="1:48" x14ac:dyDescent="0.3">
      <c r="A461" t="s">
        <v>132</v>
      </c>
      <c r="B461" t="s">
        <v>133</v>
      </c>
      <c r="C461" t="s">
        <v>3102</v>
      </c>
      <c r="D461" t="s">
        <v>54</v>
      </c>
      <c r="E461">
        <v>202542.69991343899</v>
      </c>
      <c r="F461">
        <v>318.8</v>
      </c>
      <c r="G461">
        <v>28.863265908595199</v>
      </c>
      <c r="H461">
        <f>(Table2[[#This Row],[1Y Return vs Nifty]]-AVERAGE(Table2[1Y Return vs Nifty]))/_xlfn.STDEV.P(Table2[1Y Return vs Nifty])</f>
        <v>0.29166635073536068</v>
      </c>
      <c r="I461">
        <v>2.5145966791989198</v>
      </c>
      <c r="J461">
        <f>(Table2[[#This Row],[1M Return vs Nifty]]-AVERAGE(Table2[1M Return vs Nifty]))/_xlfn.STDEV.P(Table2[1M Return vs Nifty])</f>
        <v>0.46826547335491414</v>
      </c>
      <c r="K461">
        <v>-16.336417191163399</v>
      </c>
      <c r="L461">
        <f>(Table2[[#This Row],[6M Return vs Nifty]]-AVERAGE(Table2[6M Return vs Nifty]))/_xlfn.STDEV.P(Table2[6M Return vs Nifty])</f>
        <v>-0.65935096584507014</v>
      </c>
      <c r="M461">
        <v>4.3463023849445799</v>
      </c>
      <c r="N461">
        <f>(Table2[[#This Row],[1W Return vs Nifty]]-AVERAGE(Table2[1W Return vs Nifty]))/_xlfn.STDEV.P(Table2[1W Return vs Nifty])</f>
        <v>1.3242815896472899</v>
      </c>
      <c r="O461">
        <v>319.95999999999998</v>
      </c>
      <c r="P461">
        <v>328.25084570010301</v>
      </c>
      <c r="Q461">
        <v>316.41343763778099</v>
      </c>
      <c r="R461">
        <v>51.651156437001603</v>
      </c>
      <c r="S461" s="1">
        <f>(Table2[[#This Row],[Close Price]]-Table2[[#This Row],[20D EMA]])/Table2[[#This Row],[20D EMA]]</f>
        <v>-3.6254531816476065E-3</v>
      </c>
      <c r="T461" s="1">
        <f>(Table2[[#This Row],[Close Price]]-Table2[[#This Row],[50D EMA]])/Table2[[#This Row],[50D EMA]]</f>
        <v>-2.879153496145901E-2</v>
      </c>
      <c r="U461" s="1">
        <f>(Table2[[#This Row],[Close Price]]-Table2[[#This Row],[200D EMA]])/Table2[[#This Row],[200D EMA]]</f>
        <v>7.5425442738341507E-3</v>
      </c>
      <c r="V461">
        <v>0.66192027464332703</v>
      </c>
      <c r="W461">
        <v>313.85000000000002</v>
      </c>
      <c r="X461">
        <v>322.89999999999998</v>
      </c>
      <c r="Y461">
        <v>313.85000000000002</v>
      </c>
      <c r="Z461">
        <v>322.89999999999998</v>
      </c>
      <c r="AA461">
        <v>298</v>
      </c>
      <c r="AB461">
        <v>328.5</v>
      </c>
      <c r="AC461" s="1">
        <f>(Table2[[#This Row],[Close Price]]/Table2[[#This Row],[Day Low]])-1</f>
        <v>1.5771865540863406E-2</v>
      </c>
      <c r="AD461" s="1">
        <f>(Table2[[#This Row],[Day High]]/Table2[[#This Row],[Close Price]])-1</f>
        <v>1.2860727728983612E-2</v>
      </c>
      <c r="AE461" s="1">
        <f>(Table2[[#This Row],[Close Price]]/Table2[[#This Row],[Current Week Low]])-1</f>
        <v>1.5771865540863406E-2</v>
      </c>
      <c r="AF461" s="1">
        <f>(Table2[[#This Row],[Current Week High]]/Table2[[#This Row],[Close Price]])-1</f>
        <v>1.2860727728983612E-2</v>
      </c>
      <c r="AG461" s="1">
        <f>(Table2[[#This Row],[Close Price]]/Table2[[#This Row],[Current Month Low]])-1</f>
        <v>6.9798657718120882E-2</v>
      </c>
      <c r="AH461" s="1">
        <f>(Table2[[#This Row],[Current Month High]]/Table2[[#This Row],[Close Price]])-1</f>
        <v>3.0426599749058925E-2</v>
      </c>
      <c r="AI461">
        <v>23.808030112923401</v>
      </c>
      <c r="AJ461">
        <v>48.244594280399902</v>
      </c>
      <c r="AK461" t="str">
        <f>IF(AND(Table2[[#This Row],[20D EMA]]&gt;Table2[[#This Row],[50D EMA]],Table2[[#This Row],[50D EMA]]&gt;Table2[[#This Row],[200D EMA]]),"Uptrend","Downtrend/NoTrend")</f>
        <v>Downtrend/NoTrend</v>
      </c>
      <c r="AL461">
        <v>-0.01</v>
      </c>
      <c r="AM461" t="s">
        <v>3147</v>
      </c>
      <c r="AN461">
        <v>-0.36</v>
      </c>
      <c r="AO461" t="s">
        <v>3147</v>
      </c>
      <c r="AQ461">
        <f>(Table2[[#This Row],[Sharpe Ratio]]-AVERAGE(Table2[Sharpe Ratio]))/_xlfn.STDEV.P(Table2[Sharpe Ratio])</f>
        <v>-0.65767186404931655</v>
      </c>
      <c r="AR4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1">
        <f>_xlfn.RANK.AVG(Table2[[#This Row],[1Y Return vs Nifty Z-Score]],Table2[1Y Return vs Nifty Z-Score])</f>
        <v>215</v>
      </c>
      <c r="AT461">
        <f>_xlfn.RANK.AVG(Table2[[#This Row],[6M Return vs Nifty Z-Score]],Table2[6M Return vs Nifty Z-Score])</f>
        <v>550</v>
      </c>
      <c r="AU461">
        <f>_xlfn.RANK.AVG(Table2[[#This Row],[Sharpe Ratio Z-Score]],Table2[Sharpe Ratio Z-Score])</f>
        <v>532</v>
      </c>
      <c r="AV461">
        <f>(Table2[[#This Row],[Rank 1Y]]+Table2[[#This Row],[Rank 6M]]+Table2[[#This Row],[Rank Sharpe]])/3</f>
        <v>432.33333333333331</v>
      </c>
    </row>
    <row r="462" spans="1:48" x14ac:dyDescent="0.3">
      <c r="A462" t="s">
        <v>891</v>
      </c>
      <c r="B462" t="s">
        <v>892</v>
      </c>
      <c r="C462" t="s">
        <v>3113</v>
      </c>
      <c r="D462" t="s">
        <v>472</v>
      </c>
      <c r="E462">
        <v>16286.3882577</v>
      </c>
      <c r="F462">
        <v>263.39999999999998</v>
      </c>
      <c r="G462">
        <v>11.3930793227181</v>
      </c>
      <c r="H462">
        <f>(Table2[[#This Row],[1Y Return vs Nifty]]-AVERAGE(Table2[1Y Return vs Nifty]))/_xlfn.STDEV.P(Table2[1Y Return vs Nifty])</f>
        <v>-7.0638341004144956E-2</v>
      </c>
      <c r="I462">
        <v>-8.3895087613786892</v>
      </c>
      <c r="J462">
        <f>(Table2[[#This Row],[1M Return vs Nifty]]-AVERAGE(Table2[1M Return vs Nifty]))/_xlfn.STDEV.P(Table2[1M Return vs Nifty])</f>
        <v>-0.76657477233987914</v>
      </c>
      <c r="K462">
        <v>-15.1707652730892</v>
      </c>
      <c r="L462">
        <f>(Table2[[#This Row],[6M Return vs Nifty]]-AVERAGE(Table2[6M Return vs Nifty]))/_xlfn.STDEV.P(Table2[6M Return vs Nifty])</f>
        <v>-0.61793332842281645</v>
      </c>
      <c r="M462">
        <v>-5.1507921257225204</v>
      </c>
      <c r="N462">
        <f>(Table2[[#This Row],[1W Return vs Nifty]]-AVERAGE(Table2[1W Return vs Nifty]))/_xlfn.STDEV.P(Table2[1W Return vs Nifty])</f>
        <v>-0.9401566505169926</v>
      </c>
      <c r="O462">
        <v>287.02999999999997</v>
      </c>
      <c r="P462">
        <v>294.16685591075799</v>
      </c>
      <c r="Q462">
        <v>281.13638164679202</v>
      </c>
      <c r="R462">
        <v>21.325380857745898</v>
      </c>
      <c r="S462" s="1">
        <f>(Table2[[#This Row],[Close Price]]-Table2[[#This Row],[20D EMA]])/Table2[[#This Row],[20D EMA]]</f>
        <v>-8.2325889279866213E-2</v>
      </c>
      <c r="T462" s="1">
        <f>(Table2[[#This Row],[Close Price]]-Table2[[#This Row],[50D EMA]])/Table2[[#This Row],[50D EMA]]</f>
        <v>-0.1045898111651702</v>
      </c>
      <c r="U462" s="1">
        <f>(Table2[[#This Row],[Close Price]]-Table2[[#This Row],[200D EMA]])/Table2[[#This Row],[200D EMA]]</f>
        <v>-6.3088176432018278E-2</v>
      </c>
      <c r="V462">
        <v>0.367447108875188</v>
      </c>
      <c r="W462">
        <v>259.35000000000002</v>
      </c>
      <c r="X462">
        <v>266.5</v>
      </c>
      <c r="Y462">
        <v>259.35000000000002</v>
      </c>
      <c r="Z462">
        <v>266.5</v>
      </c>
      <c r="AA462">
        <v>259.35000000000002</v>
      </c>
      <c r="AB462">
        <v>311.35000000000002</v>
      </c>
      <c r="AC462" s="1">
        <f>(Table2[[#This Row],[Close Price]]/Table2[[#This Row],[Day Low]])-1</f>
        <v>1.5615962984383946E-2</v>
      </c>
      <c r="AD462" s="1">
        <f>(Table2[[#This Row],[Day High]]/Table2[[#This Row],[Close Price]])-1</f>
        <v>1.1769172361427493E-2</v>
      </c>
      <c r="AE462" s="1">
        <f>(Table2[[#This Row],[Close Price]]/Table2[[#This Row],[Current Week Low]])-1</f>
        <v>1.5615962984383946E-2</v>
      </c>
      <c r="AF462" s="1">
        <f>(Table2[[#This Row],[Current Week High]]/Table2[[#This Row],[Close Price]])-1</f>
        <v>1.1769172361427493E-2</v>
      </c>
      <c r="AG462" s="1">
        <f>(Table2[[#This Row],[Close Price]]/Table2[[#This Row],[Current Month Low]])-1</f>
        <v>1.5615962984383946E-2</v>
      </c>
      <c r="AH462" s="1">
        <f>(Table2[[#This Row],[Current Month High]]/Table2[[#This Row],[Close Price]])-1</f>
        <v>0.18204252088078987</v>
      </c>
      <c r="AI462">
        <v>35.1176917236142</v>
      </c>
      <c r="AJ462">
        <v>33.030303030303003</v>
      </c>
      <c r="AK462" t="str">
        <f>IF(AND(Table2[[#This Row],[20D EMA]]&gt;Table2[[#This Row],[50D EMA]],Table2[[#This Row],[50D EMA]]&gt;Table2[[#This Row],[200D EMA]]),"Uptrend","Downtrend/NoTrend")</f>
        <v>Downtrend/NoTrend</v>
      </c>
      <c r="AL462">
        <v>-0.09</v>
      </c>
      <c r="AM462" t="s">
        <v>3147</v>
      </c>
      <c r="AN462">
        <v>-10.71</v>
      </c>
      <c r="AO462" t="s">
        <v>3147</v>
      </c>
      <c r="AP462">
        <v>2.2490827184699001E-2</v>
      </c>
      <c r="AQ462">
        <f>(Table2[[#This Row],[Sharpe Ratio]]-AVERAGE(Table2[Sharpe Ratio]))/_xlfn.STDEV.P(Table2[Sharpe Ratio])</f>
        <v>-0.39457752026743254</v>
      </c>
      <c r="AR4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2">
        <f>_xlfn.RANK.AVG(Table2[[#This Row],[1Y Return vs Nifty Z-Score]],Table2[1Y Return vs Nifty Z-Score])</f>
        <v>322</v>
      </c>
      <c r="AT462">
        <f>_xlfn.RANK.AVG(Table2[[#This Row],[6M Return vs Nifty Z-Score]],Table2[6M Return vs Nifty Z-Score])</f>
        <v>533</v>
      </c>
      <c r="AU462">
        <f>_xlfn.RANK.AVG(Table2[[#This Row],[Sharpe Ratio Z-Score]],Table2[Sharpe Ratio Z-Score])</f>
        <v>442</v>
      </c>
      <c r="AV462">
        <f>(Table2[[#This Row],[Rank 1Y]]+Table2[[#This Row],[Rank 6M]]+Table2[[#This Row],[Rank Sharpe]])/3</f>
        <v>432.33333333333331</v>
      </c>
    </row>
    <row r="463" spans="1:48" x14ac:dyDescent="0.3">
      <c r="A463" t="s">
        <v>38</v>
      </c>
      <c r="B463" t="s">
        <v>39</v>
      </c>
      <c r="C463" t="s">
        <v>3102</v>
      </c>
      <c r="D463" t="s">
        <v>40</v>
      </c>
      <c r="E463">
        <v>570356.66768767498</v>
      </c>
      <c r="F463">
        <v>901.75</v>
      </c>
      <c r="G463">
        <v>29.6092700333697</v>
      </c>
      <c r="H463">
        <f>(Table2[[#This Row],[1Y Return vs Nifty]]-AVERAGE(Table2[1Y Return vs Nifty]))/_xlfn.STDEV.P(Table2[1Y Return vs Nifty])</f>
        <v>0.30713732427844354</v>
      </c>
      <c r="I463">
        <v>3.3381917289047398</v>
      </c>
      <c r="J463">
        <f>(Table2[[#This Row],[1M Return vs Nifty]]-AVERAGE(Table2[1M Return vs Nifty]))/_xlfn.STDEV.P(Table2[1M Return vs Nifty])</f>
        <v>0.56153385920040877</v>
      </c>
      <c r="K463">
        <v>-10.9775884362185</v>
      </c>
      <c r="L463">
        <f>(Table2[[#This Row],[6M Return vs Nifty]]-AVERAGE(Table2[6M Return vs Nifty]))/_xlfn.STDEV.P(Table2[6M Return vs Nifty])</f>
        <v>-0.46894247173222681</v>
      </c>
      <c r="M463">
        <v>1.41591357379962</v>
      </c>
      <c r="N463">
        <f>(Table2[[#This Row],[1W Return vs Nifty]]-AVERAGE(Table2[1W Return vs Nifty]))/_xlfn.STDEV.P(Table2[1W Return vs Nifty])</f>
        <v>0.62557479305249752</v>
      </c>
      <c r="O463">
        <v>925.17</v>
      </c>
      <c r="P463">
        <v>959.59070808933905</v>
      </c>
      <c r="Q463">
        <v>959.31782847531997</v>
      </c>
      <c r="R463">
        <v>37.321667139572298</v>
      </c>
      <c r="S463" s="1">
        <f>(Table2[[#This Row],[Close Price]]-Table2[[#This Row],[20D EMA]])/Table2[[#This Row],[20D EMA]]</f>
        <v>-2.5314266567225439E-2</v>
      </c>
      <c r="T463" s="1">
        <f>(Table2[[#This Row],[Close Price]]-Table2[[#This Row],[50D EMA]])/Table2[[#This Row],[50D EMA]]</f>
        <v>-6.0276436194871955E-2</v>
      </c>
      <c r="U463" s="1">
        <f>(Table2[[#This Row],[Close Price]]-Table2[[#This Row],[200D EMA]])/Table2[[#This Row],[200D EMA]]</f>
        <v>-6.0009130203297373E-2</v>
      </c>
      <c r="V463">
        <v>0.89438586963960198</v>
      </c>
      <c r="W463">
        <v>900</v>
      </c>
      <c r="X463">
        <v>916.95</v>
      </c>
      <c r="Y463">
        <v>900</v>
      </c>
      <c r="Z463">
        <v>916.95</v>
      </c>
      <c r="AA463">
        <v>890.05</v>
      </c>
      <c r="AB463">
        <v>958</v>
      </c>
      <c r="AC463" s="1">
        <f>(Table2[[#This Row],[Close Price]]/Table2[[#This Row],[Day Low]])-1</f>
        <v>1.9444444444445264E-3</v>
      </c>
      <c r="AD463" s="1">
        <f>(Table2[[#This Row],[Day High]]/Table2[[#This Row],[Close Price]])-1</f>
        <v>1.6856113113390636E-2</v>
      </c>
      <c r="AE463" s="1">
        <f>(Table2[[#This Row],[Close Price]]/Table2[[#This Row],[Current Week Low]])-1</f>
        <v>1.9444444444445264E-3</v>
      </c>
      <c r="AF463" s="1">
        <f>(Table2[[#This Row],[Current Week High]]/Table2[[#This Row],[Close Price]])-1</f>
        <v>1.6856113113390636E-2</v>
      </c>
      <c r="AG463" s="1">
        <f>(Table2[[#This Row],[Close Price]]/Table2[[#This Row],[Current Month Low]])-1</f>
        <v>1.3145328914105914E-2</v>
      </c>
      <c r="AH463" s="1">
        <f>(Table2[[#This Row],[Current Month High]]/Table2[[#This Row],[Close Price]])-1</f>
        <v>6.2378708067646338E-2</v>
      </c>
      <c r="AI463">
        <v>35.5142777931799</v>
      </c>
      <c r="AJ463">
        <v>48.387362185288701</v>
      </c>
      <c r="AK463" t="str">
        <f>IF(AND(Table2[[#This Row],[20D EMA]]&gt;Table2[[#This Row],[50D EMA]],Table2[[#This Row],[50D EMA]]&gt;Table2[[#This Row],[200D EMA]]),"Uptrend","Downtrend/NoTrend")</f>
        <v>Downtrend/NoTrend</v>
      </c>
      <c r="AL463">
        <v>-0.14000000000000001</v>
      </c>
      <c r="AM463" t="s">
        <v>3147</v>
      </c>
      <c r="AN463">
        <v>-3.55</v>
      </c>
      <c r="AO463" t="s">
        <v>3147</v>
      </c>
      <c r="AP463">
        <v>-3.3405130334964998E-2</v>
      </c>
      <c r="AQ463">
        <f>(Table2[[#This Row],[Sharpe Ratio]]-AVERAGE(Table2[Sharpe Ratio]))/_xlfn.STDEV.P(Table2[Sharpe Ratio])</f>
        <v>-1.0484400991280631</v>
      </c>
      <c r="AR4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3">
        <f>_xlfn.RANK.AVG(Table2[[#This Row],[1Y Return vs Nifty Z-Score]],Table2[1Y Return vs Nifty Z-Score])</f>
        <v>207</v>
      </c>
      <c r="AT463">
        <f>_xlfn.RANK.AVG(Table2[[#This Row],[6M Return vs Nifty Z-Score]],Table2[6M Return vs Nifty Z-Score])</f>
        <v>474</v>
      </c>
      <c r="AU463">
        <f>_xlfn.RANK.AVG(Table2[[#This Row],[Sharpe Ratio Z-Score]],Table2[Sharpe Ratio Z-Score])</f>
        <v>623</v>
      </c>
      <c r="AV463">
        <f>(Table2[[#This Row],[Rank 1Y]]+Table2[[#This Row],[Rank 6M]]+Table2[[#This Row],[Rank Sharpe]])/3</f>
        <v>434.66666666666669</v>
      </c>
    </row>
    <row r="464" spans="1:48" x14ac:dyDescent="0.3">
      <c r="A464" t="s">
        <v>1161</v>
      </c>
      <c r="B464" t="s">
        <v>1162</v>
      </c>
      <c r="C464" t="s">
        <v>3105</v>
      </c>
      <c r="D464" t="s">
        <v>48</v>
      </c>
      <c r="E464">
        <v>10080.792002128001</v>
      </c>
      <c r="F464">
        <v>179.36</v>
      </c>
      <c r="G464">
        <v>7.6250590946453602</v>
      </c>
      <c r="H464">
        <f>(Table2[[#This Row],[1Y Return vs Nifty]]-AVERAGE(Table2[1Y Return vs Nifty]))/_xlfn.STDEV.P(Table2[1Y Return vs Nifty])</f>
        <v>-0.14878126183040105</v>
      </c>
      <c r="I464">
        <v>2.3416654525635399</v>
      </c>
      <c r="J464">
        <f>(Table2[[#This Row],[1M Return vs Nifty]]-AVERAGE(Table2[1M Return vs Nifty]))/_xlfn.STDEV.P(Table2[1M Return vs Nifty])</f>
        <v>0.4486818000723653</v>
      </c>
      <c r="K464">
        <v>-37.466936741164901</v>
      </c>
      <c r="L464">
        <f>(Table2[[#This Row],[6M Return vs Nifty]]-AVERAGE(Table2[6M Return vs Nifty]))/_xlfn.STDEV.P(Table2[6M Return vs Nifty])</f>
        <v>-1.4101550298161631</v>
      </c>
      <c r="M464">
        <v>-0.80602934199259502</v>
      </c>
      <c r="N464">
        <f>(Table2[[#This Row],[1W Return vs Nifty]]-AVERAGE(Table2[1W Return vs Nifty]))/_xlfn.STDEV.P(Table2[1W Return vs Nifty])</f>
        <v>9.5786182406293136E-2</v>
      </c>
      <c r="O464">
        <v>188.04</v>
      </c>
      <c r="P464">
        <v>198.29260981169301</v>
      </c>
      <c r="Q464">
        <v>208.96693517865</v>
      </c>
      <c r="R464">
        <v>34.019509014531103</v>
      </c>
      <c r="S464" s="1">
        <f>(Table2[[#This Row],[Close Price]]-Table2[[#This Row],[20D EMA]])/Table2[[#This Row],[20D EMA]]</f>
        <v>-4.6160391406083696E-2</v>
      </c>
      <c r="T464" s="1">
        <f>(Table2[[#This Row],[Close Price]]-Table2[[#This Row],[50D EMA]])/Table2[[#This Row],[50D EMA]]</f>
        <v>-9.5478141266445576E-2</v>
      </c>
      <c r="U464" s="1">
        <f>(Table2[[#This Row],[Close Price]]-Table2[[#This Row],[200D EMA]])/Table2[[#This Row],[200D EMA]]</f>
        <v>-0.14168239177809844</v>
      </c>
      <c r="V464">
        <v>0.54144924308603304</v>
      </c>
      <c r="W464">
        <v>177</v>
      </c>
      <c r="X464">
        <v>183.39</v>
      </c>
      <c r="Y464">
        <v>177</v>
      </c>
      <c r="Z464">
        <v>183.39</v>
      </c>
      <c r="AA464">
        <v>177</v>
      </c>
      <c r="AB464">
        <v>199.24</v>
      </c>
      <c r="AC464" s="1">
        <f>(Table2[[#This Row],[Close Price]]/Table2[[#This Row],[Day Low]])-1</f>
        <v>1.3333333333333419E-2</v>
      </c>
      <c r="AD464" s="1">
        <f>(Table2[[#This Row],[Day High]]/Table2[[#This Row],[Close Price]])-1</f>
        <v>2.2468777876895496E-2</v>
      </c>
      <c r="AE464" s="1">
        <f>(Table2[[#This Row],[Close Price]]/Table2[[#This Row],[Current Week Low]])-1</f>
        <v>1.3333333333333419E-2</v>
      </c>
      <c r="AF464" s="1">
        <f>(Table2[[#This Row],[Current Week High]]/Table2[[#This Row],[Close Price]])-1</f>
        <v>2.2468777876895496E-2</v>
      </c>
      <c r="AG464" s="1">
        <f>(Table2[[#This Row],[Close Price]]/Table2[[#This Row],[Current Month Low]])-1</f>
        <v>1.3333333333333419E-2</v>
      </c>
      <c r="AH464" s="1">
        <f>(Table2[[#This Row],[Current Month High]]/Table2[[#This Row],[Close Price]])-1</f>
        <v>0.11083853702051738</v>
      </c>
      <c r="AI464">
        <v>69.435771632470903</v>
      </c>
      <c r="AJ464">
        <v>27.386363636363601</v>
      </c>
      <c r="AK464" t="str">
        <f>IF(AND(Table2[[#This Row],[20D EMA]]&gt;Table2[[#This Row],[50D EMA]],Table2[[#This Row],[50D EMA]]&gt;Table2[[#This Row],[200D EMA]]),"Uptrend","Downtrend/NoTrend")</f>
        <v>Downtrend/NoTrend</v>
      </c>
      <c r="AL464">
        <v>-0.11</v>
      </c>
      <c r="AM464" t="s">
        <v>3147</v>
      </c>
      <c r="AN464">
        <v>-4</v>
      </c>
      <c r="AO464" t="s">
        <v>3147</v>
      </c>
      <c r="AP464">
        <v>9.5442121964406004E-2</v>
      </c>
      <c r="AQ464">
        <f>(Table2[[#This Row],[Sharpe Ratio]]-AVERAGE(Table2[Sharpe Ratio]))/_xlfn.STDEV.P(Table2[Sharpe Ratio])</f>
        <v>0.45879585148490859</v>
      </c>
      <c r="AR4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4">
        <f>_xlfn.RANK.AVG(Table2[[#This Row],[1Y Return vs Nifty Z-Score]],Table2[1Y Return vs Nifty Z-Score])</f>
        <v>355</v>
      </c>
      <c r="AT464">
        <f>_xlfn.RANK.AVG(Table2[[#This Row],[6M Return vs Nifty Z-Score]],Table2[6M Return vs Nifty Z-Score])</f>
        <v>719</v>
      </c>
      <c r="AU464">
        <f>_xlfn.RANK.AVG(Table2[[#This Row],[Sharpe Ratio Z-Score]],Table2[Sharpe Ratio Z-Score])</f>
        <v>230</v>
      </c>
      <c r="AV464">
        <f>(Table2[[#This Row],[Rank 1Y]]+Table2[[#This Row],[Rank 6M]]+Table2[[#This Row],[Rank Sharpe]])/3</f>
        <v>434.66666666666669</v>
      </c>
    </row>
    <row r="465" spans="1:48" x14ac:dyDescent="0.3">
      <c r="A465" t="s">
        <v>638</v>
      </c>
      <c r="B465" t="s">
        <v>639</v>
      </c>
      <c r="C465" t="s">
        <v>3108</v>
      </c>
      <c r="D465" t="s">
        <v>211</v>
      </c>
      <c r="E465">
        <v>27633.209264159999</v>
      </c>
      <c r="F465">
        <v>14568.65</v>
      </c>
      <c r="G465">
        <v>-30.683538572737799</v>
      </c>
      <c r="H465">
        <f>(Table2[[#This Row],[1Y Return vs Nifty]]-AVERAGE(Table2[1Y Return vs Nifty]))/_xlfn.STDEV.P(Table2[1Y Return vs Nifty])</f>
        <v>-0.94324242002284397</v>
      </c>
      <c r="I465">
        <v>6.7944962649537297</v>
      </c>
      <c r="J465">
        <f>(Table2[[#This Row],[1M Return vs Nifty]]-AVERAGE(Table2[1M Return vs Nifty]))/_xlfn.STDEV.P(Table2[1M Return vs Nifty])</f>
        <v>0.95294459580317947</v>
      </c>
      <c r="K465">
        <v>1.97705281240465</v>
      </c>
      <c r="L465">
        <f>(Table2[[#This Row],[6M Return vs Nifty]]-AVERAGE(Table2[6M Return vs Nifty]))/_xlfn.STDEV.P(Table2[6M Return vs Nifty])</f>
        <v>-8.6415655600866545E-3</v>
      </c>
      <c r="M465">
        <v>2.3283521452840699</v>
      </c>
      <c r="N465">
        <f>(Table2[[#This Row],[1W Return vs Nifty]]-AVERAGE(Table2[1W Return vs Nifty]))/_xlfn.STDEV.P(Table2[1W Return vs Nifty])</f>
        <v>0.84313194074114639</v>
      </c>
      <c r="O465">
        <v>14670.11</v>
      </c>
      <c r="P465">
        <v>15000.710424467699</v>
      </c>
      <c r="Q465">
        <v>15106.2697225144</v>
      </c>
      <c r="R465">
        <v>46.023906682169297</v>
      </c>
      <c r="S465" s="1">
        <f>(Table2[[#This Row],[Close Price]]-Table2[[#This Row],[20D EMA]])/Table2[[#This Row],[20D EMA]]</f>
        <v>-6.9161035602324002E-3</v>
      </c>
      <c r="T465" s="1">
        <f>(Table2[[#This Row],[Close Price]]-Table2[[#This Row],[50D EMA]])/Table2[[#This Row],[50D EMA]]</f>
        <v>-2.8802664156689858E-2</v>
      </c>
      <c r="U465" s="1">
        <f>(Table2[[#This Row],[Close Price]]-Table2[[#This Row],[200D EMA]])/Table2[[#This Row],[200D EMA]]</f>
        <v>-3.5589178029380185E-2</v>
      </c>
      <c r="V465">
        <v>0.75101115291588205</v>
      </c>
      <c r="W465">
        <v>14410</v>
      </c>
      <c r="X465">
        <v>15043.05</v>
      </c>
      <c r="Y465">
        <v>14410</v>
      </c>
      <c r="Z465">
        <v>15043.05</v>
      </c>
      <c r="AA465">
        <v>14255</v>
      </c>
      <c r="AB465">
        <v>15290</v>
      </c>
      <c r="AC465" s="1">
        <f>(Table2[[#This Row],[Close Price]]/Table2[[#This Row],[Day Low]])-1</f>
        <v>1.1009715475364334E-2</v>
      </c>
      <c r="AD465" s="1">
        <f>(Table2[[#This Row],[Day High]]/Table2[[#This Row],[Close Price]])-1</f>
        <v>3.2563072075998845E-2</v>
      </c>
      <c r="AE465" s="1">
        <f>(Table2[[#This Row],[Close Price]]/Table2[[#This Row],[Current Week Low]])-1</f>
        <v>1.1009715475364334E-2</v>
      </c>
      <c r="AF465" s="1">
        <f>(Table2[[#This Row],[Current Week High]]/Table2[[#This Row],[Close Price]])-1</f>
        <v>3.2563072075998845E-2</v>
      </c>
      <c r="AG465" s="1">
        <f>(Table2[[#This Row],[Close Price]]/Table2[[#This Row],[Current Month Low]])-1</f>
        <v>2.200280603297089E-2</v>
      </c>
      <c r="AH465" s="1">
        <f>(Table2[[#This Row],[Current Month High]]/Table2[[#This Row],[Close Price]])-1</f>
        <v>4.9513853376943029E-2</v>
      </c>
      <c r="AI465">
        <v>25.2689851152989</v>
      </c>
      <c r="AJ465">
        <v>12.282466281310199</v>
      </c>
      <c r="AK465" t="str">
        <f>IF(AND(Table2[[#This Row],[20D EMA]]&gt;Table2[[#This Row],[50D EMA]],Table2[[#This Row],[50D EMA]]&gt;Table2[[#This Row],[200D EMA]]),"Uptrend","Downtrend/NoTrend")</f>
        <v>Downtrend/NoTrend</v>
      </c>
      <c r="AL465">
        <v>0.08</v>
      </c>
      <c r="AM465" t="s">
        <v>3148</v>
      </c>
      <c r="AN465">
        <v>4.26</v>
      </c>
      <c r="AO465" t="s">
        <v>3148</v>
      </c>
      <c r="AP465">
        <v>5.5355228062508997E-2</v>
      </c>
      <c r="AQ465">
        <f>(Table2[[#This Row],[Sharpe Ratio]]-AVERAGE(Table2[Sharpe Ratio]))/_xlfn.STDEV.P(Table2[Sharpe Ratio])</f>
        <v>-1.0134657773937572E-2</v>
      </c>
      <c r="AR4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5">
        <f>_xlfn.RANK.AVG(Table2[[#This Row],[1Y Return vs Nifty Z-Score]],Table2[1Y Return vs Nifty Z-Score])</f>
        <v>635</v>
      </c>
      <c r="AT465">
        <f>_xlfn.RANK.AVG(Table2[[#This Row],[6M Return vs Nifty Z-Score]],Table2[6M Return vs Nifty Z-Score])</f>
        <v>315</v>
      </c>
      <c r="AU465">
        <f>_xlfn.RANK.AVG(Table2[[#This Row],[Sharpe Ratio Z-Score]],Table2[Sharpe Ratio Z-Score])</f>
        <v>356</v>
      </c>
      <c r="AV465">
        <f>(Table2[[#This Row],[Rank 1Y]]+Table2[[#This Row],[Rank 6M]]+Table2[[#This Row],[Rank Sharpe]])/3</f>
        <v>435.33333333333331</v>
      </c>
    </row>
    <row r="466" spans="1:48" x14ac:dyDescent="0.3">
      <c r="A466" t="s">
        <v>640</v>
      </c>
      <c r="B466" t="s">
        <v>641</v>
      </c>
      <c r="C466" t="s">
        <v>3113</v>
      </c>
      <c r="D466" t="s">
        <v>268</v>
      </c>
      <c r="E466">
        <v>27615.422053440001</v>
      </c>
      <c r="F466">
        <v>1450.8</v>
      </c>
      <c r="G466">
        <v>15.036827950392601</v>
      </c>
      <c r="H466">
        <f>(Table2[[#This Row],[1Y Return vs Nifty]]-AVERAGE(Table2[1Y Return vs Nifty]))/_xlfn.STDEV.P(Table2[1Y Return vs Nifty])</f>
        <v>4.9273787342500614E-3</v>
      </c>
      <c r="I466">
        <v>5.88423358916405</v>
      </c>
      <c r="J466">
        <f>(Table2[[#This Row],[1M Return vs Nifty]]-AVERAGE(Table2[1M Return vs Nifty]))/_xlfn.STDEV.P(Table2[1M Return vs Nifty])</f>
        <v>0.8498614962913148</v>
      </c>
      <c r="K466">
        <v>-20.978151755056199</v>
      </c>
      <c r="L466">
        <f>(Table2[[#This Row],[6M Return vs Nifty]]-AVERAGE(Table2[6M Return vs Nifty]))/_xlfn.STDEV.P(Table2[6M Return vs Nifty])</f>
        <v>-0.82427985773526302</v>
      </c>
      <c r="M466">
        <v>6.9131758236366796</v>
      </c>
      <c r="N466">
        <f>(Table2[[#This Row],[1W Return vs Nifty]]-AVERAGE(Table2[1W Return vs Nifty]))/_xlfn.STDEV.P(Table2[1W Return vs Nifty])</f>
        <v>1.9363136554235933</v>
      </c>
      <c r="O466">
        <v>1430.37</v>
      </c>
      <c r="P466">
        <v>1461.6347675555101</v>
      </c>
      <c r="Q466">
        <v>1438.57941891122</v>
      </c>
      <c r="R466">
        <v>58.007156251581698</v>
      </c>
      <c r="S466" s="1">
        <f>(Table2[[#This Row],[Close Price]]-Table2[[#This Row],[20D EMA]])/Table2[[#This Row],[20D EMA]]</f>
        <v>1.4283017680739994E-2</v>
      </c>
      <c r="T466" s="1">
        <f>(Table2[[#This Row],[Close Price]]-Table2[[#This Row],[50D EMA]])/Table2[[#This Row],[50D EMA]]</f>
        <v>-7.4127735573987124E-3</v>
      </c>
      <c r="U466" s="1">
        <f>(Table2[[#This Row],[Close Price]]-Table2[[#This Row],[200D EMA]])/Table2[[#This Row],[200D EMA]]</f>
        <v>8.4948949832946864E-3</v>
      </c>
      <c r="V466">
        <v>0.91922412184287705</v>
      </c>
      <c r="W466">
        <v>1433.5</v>
      </c>
      <c r="X466">
        <v>1530.9</v>
      </c>
      <c r="Y466">
        <v>1433.5</v>
      </c>
      <c r="Z466">
        <v>1530.9</v>
      </c>
      <c r="AA466">
        <v>1358.1</v>
      </c>
      <c r="AB466">
        <v>1530.9</v>
      </c>
      <c r="AC466" s="1">
        <f>(Table2[[#This Row],[Close Price]]/Table2[[#This Row],[Day Low]])-1</f>
        <v>1.2068364143704269E-2</v>
      </c>
      <c r="AD466" s="1">
        <f>(Table2[[#This Row],[Day High]]/Table2[[#This Row],[Close Price]])-1</f>
        <v>5.5210918114144025E-2</v>
      </c>
      <c r="AE466" s="1">
        <f>(Table2[[#This Row],[Close Price]]/Table2[[#This Row],[Current Week Low]])-1</f>
        <v>1.2068364143704269E-2</v>
      </c>
      <c r="AF466" s="1">
        <f>(Table2[[#This Row],[Current Week High]]/Table2[[#This Row],[Close Price]])-1</f>
        <v>5.5210918114144025E-2</v>
      </c>
      <c r="AG466" s="1">
        <f>(Table2[[#This Row],[Close Price]]/Table2[[#This Row],[Current Month Low]])-1</f>
        <v>6.8257123923127994E-2</v>
      </c>
      <c r="AH466" s="1">
        <f>(Table2[[#This Row],[Current Month High]]/Table2[[#This Row],[Close Price]])-1</f>
        <v>5.5210918114144025E-2</v>
      </c>
      <c r="AI466">
        <v>26.905845051006299</v>
      </c>
      <c r="AJ466">
        <v>41.458658346333799</v>
      </c>
      <c r="AK466" t="str">
        <f>IF(AND(Table2[[#This Row],[20D EMA]]&gt;Table2[[#This Row],[50D EMA]],Table2[[#This Row],[50D EMA]]&gt;Table2[[#This Row],[200D EMA]]),"Uptrend","Downtrend/NoTrend")</f>
        <v>Downtrend/NoTrend</v>
      </c>
      <c r="AL466">
        <v>7.0000000000000007E-2</v>
      </c>
      <c r="AM466" t="s">
        <v>3148</v>
      </c>
      <c r="AN466">
        <v>2.4500000000000002</v>
      </c>
      <c r="AO466" t="s">
        <v>3148</v>
      </c>
      <c r="AP466">
        <v>4.3062578379014997E-2</v>
      </c>
      <c r="AQ466">
        <f>(Table2[[#This Row],[Sharpe Ratio]]-AVERAGE(Table2[Sharpe Ratio]))/_xlfn.STDEV.P(Table2[Sharpe Ratio])</f>
        <v>-0.15393224135146316</v>
      </c>
      <c r="AR4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6">
        <f>_xlfn.RANK.AVG(Table2[[#This Row],[1Y Return vs Nifty Z-Score]],Table2[1Y Return vs Nifty Z-Score])</f>
        <v>303</v>
      </c>
      <c r="AT466">
        <f>_xlfn.RANK.AVG(Table2[[#This Row],[6M Return vs Nifty Z-Score]],Table2[6M Return vs Nifty Z-Score])</f>
        <v>612</v>
      </c>
      <c r="AU466">
        <f>_xlfn.RANK.AVG(Table2[[#This Row],[Sharpe Ratio Z-Score]],Table2[Sharpe Ratio Z-Score])</f>
        <v>391</v>
      </c>
      <c r="AV466">
        <f>(Table2[[#This Row],[Rank 1Y]]+Table2[[#This Row],[Rank 6M]]+Table2[[#This Row],[Rank Sharpe]])/3</f>
        <v>435.33333333333331</v>
      </c>
    </row>
    <row r="467" spans="1:48" x14ac:dyDescent="0.3">
      <c r="A467" t="s">
        <v>400</v>
      </c>
      <c r="B467" t="s">
        <v>401</v>
      </c>
      <c r="C467" t="s">
        <v>3101</v>
      </c>
      <c r="D467" t="s">
        <v>250</v>
      </c>
      <c r="E467">
        <v>54024.647750490003</v>
      </c>
      <c r="F467">
        <v>5104.3</v>
      </c>
      <c r="G467">
        <v>-6.1877353062229901</v>
      </c>
      <c r="H467">
        <f>(Table2[[#This Row],[1Y Return vs Nifty]]-AVERAGE(Table2[1Y Return vs Nifty]))/_xlfn.STDEV.P(Table2[1Y Return vs Nifty])</f>
        <v>-0.43523728752124091</v>
      </c>
      <c r="I467">
        <v>4.6504285221948098</v>
      </c>
      <c r="J467">
        <f>(Table2[[#This Row],[1M Return vs Nifty]]-AVERAGE(Table2[1M Return vs Nifty]))/_xlfn.STDEV.P(Table2[1M Return vs Nifty])</f>
        <v>0.71013869552251807</v>
      </c>
      <c r="K467">
        <v>11.584268749381</v>
      </c>
      <c r="L467">
        <f>(Table2[[#This Row],[6M Return vs Nifty]]-AVERAGE(Table2[6M Return vs Nifty]))/_xlfn.STDEV.P(Table2[6M Return vs Nifty])</f>
        <v>0.33271950470896799</v>
      </c>
      <c r="M467">
        <v>4.6004418130836298</v>
      </c>
      <c r="N467">
        <f>(Table2[[#This Row],[1W Return vs Nifty]]-AVERAGE(Table2[1W Return vs Nifty]))/_xlfn.STDEV.P(Table2[1W Return vs Nifty])</f>
        <v>1.3848772843374044</v>
      </c>
      <c r="O467">
        <v>5155.87</v>
      </c>
      <c r="P467">
        <v>5217.7299662230598</v>
      </c>
      <c r="Q467">
        <v>5093.5412230224201</v>
      </c>
      <c r="R467">
        <v>45.8923386631471</v>
      </c>
      <c r="S467" s="1">
        <f>(Table2[[#This Row],[Close Price]]-Table2[[#This Row],[20D EMA]])/Table2[[#This Row],[20D EMA]]</f>
        <v>-1.0002191676671388E-2</v>
      </c>
      <c r="T467" s="1">
        <f>(Table2[[#This Row],[Close Price]]-Table2[[#This Row],[50D EMA]])/Table2[[#This Row],[50D EMA]]</f>
        <v>-2.1739332421828603E-2</v>
      </c>
      <c r="U467" s="1">
        <f>(Table2[[#This Row],[Close Price]]-Table2[[#This Row],[200D EMA]])/Table2[[#This Row],[200D EMA]]</f>
        <v>2.1122391095906318E-3</v>
      </c>
      <c r="V467">
        <v>0.71024130781745698</v>
      </c>
      <c r="W467">
        <v>5012.05</v>
      </c>
      <c r="X467">
        <v>5199.25</v>
      </c>
      <c r="Y467">
        <v>5012.05</v>
      </c>
      <c r="Z467">
        <v>5199.25</v>
      </c>
      <c r="AA467">
        <v>4871</v>
      </c>
      <c r="AB467">
        <v>5370</v>
      </c>
      <c r="AC467" s="1">
        <f>(Table2[[#This Row],[Close Price]]/Table2[[#This Row],[Day Low]])-1</f>
        <v>1.8405642401811528E-2</v>
      </c>
      <c r="AD467" s="1">
        <f>(Table2[[#This Row],[Day High]]/Table2[[#This Row],[Close Price]])-1</f>
        <v>1.8601963050761006E-2</v>
      </c>
      <c r="AE467" s="1">
        <f>(Table2[[#This Row],[Close Price]]/Table2[[#This Row],[Current Week Low]])-1</f>
        <v>1.8405642401811528E-2</v>
      </c>
      <c r="AF467" s="1">
        <f>(Table2[[#This Row],[Current Week High]]/Table2[[#This Row],[Close Price]])-1</f>
        <v>1.8601963050761006E-2</v>
      </c>
      <c r="AG467" s="1">
        <f>(Table2[[#This Row],[Close Price]]/Table2[[#This Row],[Current Month Low]])-1</f>
        <v>4.789570929993836E-2</v>
      </c>
      <c r="AH467" s="1">
        <f>(Table2[[#This Row],[Current Month High]]/Table2[[#This Row],[Close Price]])-1</f>
        <v>5.2054150422192969E-2</v>
      </c>
      <c r="AI467">
        <v>17.547949767842699</v>
      </c>
      <c r="AJ467">
        <v>21.5309523809523</v>
      </c>
      <c r="AK467" t="str">
        <f>IF(AND(Table2[[#This Row],[20D EMA]]&gt;Table2[[#This Row],[50D EMA]],Table2[[#This Row],[50D EMA]]&gt;Table2[[#This Row],[200D EMA]]),"Uptrend","Downtrend/NoTrend")</f>
        <v>Downtrend/NoTrend</v>
      </c>
      <c r="AL467">
        <v>-0.1</v>
      </c>
      <c r="AM467" t="s">
        <v>3147</v>
      </c>
      <c r="AN467">
        <v>-1.01</v>
      </c>
      <c r="AO467" t="s">
        <v>3147</v>
      </c>
      <c r="AP467">
        <v>-4.1283353867323999E-2</v>
      </c>
      <c r="AQ467">
        <f>(Table2[[#This Row],[Sharpe Ratio]]-AVERAGE(Table2[Sharpe Ratio]))/_xlfn.STDEV.P(Table2[Sharpe Ratio])</f>
        <v>-1.1405983836318498</v>
      </c>
      <c r="AR4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7">
        <f>_xlfn.RANK.AVG(Table2[[#This Row],[1Y Return vs Nifty Z-Score]],Table2[1Y Return vs Nifty Z-Score])</f>
        <v>462</v>
      </c>
      <c r="AT467">
        <f>_xlfn.RANK.AVG(Table2[[#This Row],[6M Return vs Nifty Z-Score]],Table2[6M Return vs Nifty Z-Score])</f>
        <v>206</v>
      </c>
      <c r="AU467">
        <f>_xlfn.RANK.AVG(Table2[[#This Row],[Sharpe Ratio Z-Score]],Table2[Sharpe Ratio Z-Score])</f>
        <v>639</v>
      </c>
      <c r="AV467">
        <f>(Table2[[#This Row],[Rank 1Y]]+Table2[[#This Row],[Rank 6M]]+Table2[[#This Row],[Rank Sharpe]])/3</f>
        <v>435.66666666666669</v>
      </c>
    </row>
    <row r="468" spans="1:48" x14ac:dyDescent="0.3">
      <c r="A468" t="s">
        <v>429</v>
      </c>
      <c r="B468" t="s">
        <v>430</v>
      </c>
      <c r="C468" t="s">
        <v>3102</v>
      </c>
      <c r="D468" t="s">
        <v>431</v>
      </c>
      <c r="E468">
        <v>49945.234415309998</v>
      </c>
      <c r="F468">
        <v>783.9</v>
      </c>
      <c r="G468">
        <v>-31.893406507374699</v>
      </c>
      <c r="H468">
        <f>(Table2[[#This Row],[1Y Return vs Nifty]]-AVERAGE(Table2[1Y Return vs Nifty]))/_xlfn.STDEV.P(Table2[1Y Return vs Nifty])</f>
        <v>-0.96833321266832662</v>
      </c>
      <c r="I468">
        <v>16.928297715353601</v>
      </c>
      <c r="J468">
        <f>(Table2[[#This Row],[1M Return vs Nifty]]-AVERAGE(Table2[1M Return vs Nifty]))/_xlfn.STDEV.P(Table2[1M Return vs Nifty])</f>
        <v>2.1005514252700781</v>
      </c>
      <c r="K468">
        <v>119.086065494655</v>
      </c>
      <c r="L468">
        <f>(Table2[[#This Row],[6M Return vs Nifty]]-AVERAGE(Table2[6M Return vs Nifty]))/_xlfn.STDEV.P(Table2[6M Return vs Nifty])</f>
        <v>4.1524450769815342</v>
      </c>
      <c r="M468">
        <v>-6.4564284711653102</v>
      </c>
      <c r="N468">
        <f>(Table2[[#This Row],[1W Return vs Nifty]]-AVERAGE(Table2[1W Return vs Nifty]))/_xlfn.STDEV.P(Table2[1W Return vs Nifty])</f>
        <v>-1.2514658477718192</v>
      </c>
      <c r="O468">
        <v>765.73</v>
      </c>
      <c r="P468">
        <v>712.26409900541603</v>
      </c>
      <c r="Q468">
        <v>602.48202826599697</v>
      </c>
      <c r="R468">
        <v>53.0913662723313</v>
      </c>
      <c r="S468" s="1">
        <f>(Table2[[#This Row],[Close Price]]-Table2[[#This Row],[20D EMA]])/Table2[[#This Row],[20D EMA]]</f>
        <v>2.372899063638614E-2</v>
      </c>
      <c r="T468" s="1">
        <f>(Table2[[#This Row],[Close Price]]-Table2[[#This Row],[50D EMA]])/Table2[[#This Row],[50D EMA]]</f>
        <v>0.10057491469051177</v>
      </c>
      <c r="U468" s="1">
        <f>(Table2[[#This Row],[Close Price]]-Table2[[#This Row],[200D EMA]])/Table2[[#This Row],[200D EMA]]</f>
        <v>0.30111764869757512</v>
      </c>
      <c r="V468">
        <v>0.690896726654881</v>
      </c>
      <c r="W468">
        <v>758</v>
      </c>
      <c r="X468">
        <v>788</v>
      </c>
      <c r="Y468">
        <v>758</v>
      </c>
      <c r="Z468">
        <v>788</v>
      </c>
      <c r="AA468">
        <v>747</v>
      </c>
      <c r="AB468">
        <v>855.1</v>
      </c>
      <c r="AC468" s="1">
        <f>(Table2[[#This Row],[Close Price]]/Table2[[#This Row],[Day Low]])-1</f>
        <v>3.4168865435356244E-2</v>
      </c>
      <c r="AD468" s="1">
        <f>(Table2[[#This Row],[Day High]]/Table2[[#This Row],[Close Price]])-1</f>
        <v>5.2302589616022299E-3</v>
      </c>
      <c r="AE468" s="1">
        <f>(Table2[[#This Row],[Close Price]]/Table2[[#This Row],[Current Week Low]])-1</f>
        <v>3.4168865435356244E-2</v>
      </c>
      <c r="AF468" s="1">
        <f>(Table2[[#This Row],[Current Week High]]/Table2[[#This Row],[Close Price]])-1</f>
        <v>5.2302589616022299E-3</v>
      </c>
      <c r="AG468" s="1">
        <f>(Table2[[#This Row],[Close Price]]/Table2[[#This Row],[Current Month Low]])-1</f>
        <v>4.9397590361445642E-2</v>
      </c>
      <c r="AH468" s="1">
        <f>(Table2[[#This Row],[Current Month High]]/Table2[[#This Row],[Close Price]])-1</f>
        <v>9.0827911723434074E-2</v>
      </c>
      <c r="AI468">
        <v>18.248501084321902</v>
      </c>
      <c r="AJ468">
        <v>152.870967741935</v>
      </c>
      <c r="AK468" t="str">
        <f>IF(AND(Table2[[#This Row],[20D EMA]]&gt;Table2[[#This Row],[50D EMA]],Table2[[#This Row],[50D EMA]]&gt;Table2[[#This Row],[200D EMA]]),"Uptrend","Downtrend/NoTrend")</f>
        <v>Uptrend</v>
      </c>
      <c r="AL468">
        <v>0.45</v>
      </c>
      <c r="AM468" t="s">
        <v>3148</v>
      </c>
      <c r="AN468">
        <v>4.2300000000000004</v>
      </c>
      <c r="AO468" t="s">
        <v>3148</v>
      </c>
      <c r="AP468">
        <v>-5.2228054105899001E-2</v>
      </c>
      <c r="AQ468">
        <f>(Table2[[#This Row],[Sharpe Ratio]]-AVERAGE(Table2[Sharpe Ratio]))/_xlfn.STDEV.P(Table2[Sharpe Ratio])</f>
        <v>-1.2686278555365691</v>
      </c>
      <c r="AR4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2.7645695862748969</v>
      </c>
      <c r="AS468">
        <f>_xlfn.RANK.AVG(Table2[[#This Row],[1Y Return vs Nifty Z-Score]],Table2[1Y Return vs Nifty Z-Score])</f>
        <v>642</v>
      </c>
      <c r="AT468">
        <f>_xlfn.RANK.AVG(Table2[[#This Row],[6M Return vs Nifty Z-Score]],Table2[6M Return vs Nifty Z-Score])</f>
        <v>5</v>
      </c>
      <c r="AU468">
        <f>_xlfn.RANK.AVG(Table2[[#This Row],[Sharpe Ratio Z-Score]],Table2[Sharpe Ratio Z-Score])</f>
        <v>662</v>
      </c>
      <c r="AV468">
        <f>(Table2[[#This Row],[Rank 1Y]]+Table2[[#This Row],[Rank 6M]]+Table2[[#This Row],[Rank Sharpe]])/3</f>
        <v>436.33333333333331</v>
      </c>
    </row>
    <row r="469" spans="1:48" x14ac:dyDescent="0.3">
      <c r="A469" t="s">
        <v>514</v>
      </c>
      <c r="B469" t="s">
        <v>515</v>
      </c>
      <c r="C469" t="s">
        <v>3102</v>
      </c>
      <c r="D469" t="s">
        <v>34</v>
      </c>
      <c r="E469">
        <v>39834.563086050002</v>
      </c>
      <c r="F469">
        <v>51.79</v>
      </c>
      <c r="G469">
        <v>-6.2654048086964398</v>
      </c>
      <c r="H469">
        <f>(Table2[[#This Row],[1Y Return vs Nifty]]-AVERAGE(Table2[1Y Return vs Nifty]))/_xlfn.STDEV.P(Table2[1Y Return vs Nifty])</f>
        <v>-0.43684803306267395</v>
      </c>
      <c r="I469">
        <v>-0.67408708291323605</v>
      </c>
      <c r="J469">
        <f>(Table2[[#This Row],[1M Return vs Nifty]]-AVERAGE(Table2[1M Return vs Nifty]))/_xlfn.STDEV.P(Table2[1M Return vs Nifty])</f>
        <v>0.10716156971905606</v>
      </c>
      <c r="K469">
        <v>-25.874532038838101</v>
      </c>
      <c r="L469">
        <f>(Table2[[#This Row],[6M Return vs Nifty]]-AVERAGE(Table2[6M Return vs Nifty]))/_xlfn.STDEV.P(Table2[6M Return vs Nifty])</f>
        <v>-0.99825675438052908</v>
      </c>
      <c r="M469">
        <v>-3.40798419055966</v>
      </c>
      <c r="N469">
        <f>(Table2[[#This Row],[1W Return vs Nifty]]-AVERAGE(Table2[1W Return vs Nifty]))/_xlfn.STDEV.P(Table2[1W Return vs Nifty])</f>
        <v>-0.52461051383151858</v>
      </c>
      <c r="O469">
        <v>53.25</v>
      </c>
      <c r="P469">
        <v>55.616768494912598</v>
      </c>
      <c r="Q469">
        <v>57.403656098527698</v>
      </c>
      <c r="R469">
        <v>42.548951584792</v>
      </c>
      <c r="S469" s="1">
        <f>(Table2[[#This Row],[Close Price]]-Table2[[#This Row],[20D EMA]])/Table2[[#This Row],[20D EMA]]</f>
        <v>-2.741784037558687E-2</v>
      </c>
      <c r="T469" s="1">
        <f>(Table2[[#This Row],[Close Price]]-Table2[[#This Row],[50D EMA]])/Table2[[#This Row],[50D EMA]]</f>
        <v>-6.880602017110439E-2</v>
      </c>
      <c r="U469" s="1">
        <f>(Table2[[#This Row],[Close Price]]-Table2[[#This Row],[200D EMA]])/Table2[[#This Row],[200D EMA]]</f>
        <v>-9.779265782117455E-2</v>
      </c>
      <c r="V469">
        <v>1.0726038684947901</v>
      </c>
      <c r="W469">
        <v>49.61</v>
      </c>
      <c r="X469">
        <v>52.99</v>
      </c>
      <c r="Y469">
        <v>49.61</v>
      </c>
      <c r="Z469">
        <v>52.99</v>
      </c>
      <c r="AA469">
        <v>49.61</v>
      </c>
      <c r="AB469">
        <v>57.1</v>
      </c>
      <c r="AC469" s="1">
        <f>(Table2[[#This Row],[Close Price]]/Table2[[#This Row],[Day Low]])-1</f>
        <v>4.394275347712151E-2</v>
      </c>
      <c r="AD469" s="1">
        <f>(Table2[[#This Row],[Day High]]/Table2[[#This Row],[Close Price]])-1</f>
        <v>2.3170496234794502E-2</v>
      </c>
      <c r="AE469" s="1">
        <f>(Table2[[#This Row],[Close Price]]/Table2[[#This Row],[Current Week Low]])-1</f>
        <v>4.394275347712151E-2</v>
      </c>
      <c r="AF469" s="1">
        <f>(Table2[[#This Row],[Current Week High]]/Table2[[#This Row],[Close Price]])-1</f>
        <v>2.3170496234794502E-2</v>
      </c>
      <c r="AG469" s="1">
        <f>(Table2[[#This Row],[Close Price]]/Table2[[#This Row],[Current Month Low]])-1</f>
        <v>4.394275347712151E-2</v>
      </c>
      <c r="AH469" s="1">
        <f>(Table2[[#This Row],[Current Month High]]/Table2[[#This Row],[Close Price]])-1</f>
        <v>0.10252944583896517</v>
      </c>
      <c r="AI469">
        <v>41.919289438115399</v>
      </c>
      <c r="AJ469">
        <v>20.863477246207601</v>
      </c>
      <c r="AK469" t="str">
        <f>IF(AND(Table2[[#This Row],[20D EMA]]&gt;Table2[[#This Row],[50D EMA]],Table2[[#This Row],[50D EMA]]&gt;Table2[[#This Row],[200D EMA]]),"Uptrend","Downtrend/NoTrend")</f>
        <v>Downtrend/NoTrend</v>
      </c>
      <c r="AL469">
        <v>-0.16</v>
      </c>
      <c r="AM469" t="s">
        <v>3147</v>
      </c>
      <c r="AN469">
        <v>-6.41</v>
      </c>
      <c r="AO469" t="s">
        <v>3147</v>
      </c>
      <c r="AP469">
        <v>0.114435650827442</v>
      </c>
      <c r="AQ469">
        <f>(Table2[[#This Row],[Sharpe Ratio]]-AVERAGE(Table2[Sharpe Ratio]))/_xlfn.STDEV.P(Table2[Sharpe Ratio])</f>
        <v>0.68097932082935131</v>
      </c>
      <c r="AR4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9">
        <f>_xlfn.RANK.AVG(Table2[[#This Row],[1Y Return vs Nifty Z-Score]],Table2[1Y Return vs Nifty Z-Score])</f>
        <v>465</v>
      </c>
      <c r="AT469">
        <f>_xlfn.RANK.AVG(Table2[[#This Row],[6M Return vs Nifty Z-Score]],Table2[6M Return vs Nifty Z-Score])</f>
        <v>665</v>
      </c>
      <c r="AU469">
        <f>_xlfn.RANK.AVG(Table2[[#This Row],[Sharpe Ratio Z-Score]],Table2[Sharpe Ratio Z-Score])</f>
        <v>179</v>
      </c>
      <c r="AV469">
        <f>(Table2[[#This Row],[Rank 1Y]]+Table2[[#This Row],[Rank 6M]]+Table2[[#This Row],[Rank Sharpe]])/3</f>
        <v>436.33333333333331</v>
      </c>
    </row>
    <row r="470" spans="1:48" x14ac:dyDescent="0.3">
      <c r="A470" t="s">
        <v>931</v>
      </c>
      <c r="B470" t="s">
        <v>932</v>
      </c>
      <c r="C470" t="s">
        <v>3101</v>
      </c>
      <c r="D470" t="s">
        <v>21</v>
      </c>
      <c r="E470">
        <v>15354.74604756</v>
      </c>
      <c r="F470">
        <v>553.1</v>
      </c>
      <c r="G470">
        <v>-38.938093982862803</v>
      </c>
      <c r="H470">
        <f>(Table2[[#This Row],[1Y Return vs Nifty]]-AVERAGE(Table2[1Y Return vs Nifty]))/_xlfn.STDEV.P(Table2[1Y Return vs Nifty])</f>
        <v>-1.1144291522658563</v>
      </c>
      <c r="I470">
        <v>-2.980035466011</v>
      </c>
      <c r="J470">
        <f>(Table2[[#This Row],[1M Return vs Nifty]]-AVERAGE(Table2[1M Return vs Nifty]))/_xlfn.STDEV.P(Table2[1M Return vs Nifty])</f>
        <v>-0.15397657530910852</v>
      </c>
      <c r="K470">
        <v>5.0672275720425597E-2</v>
      </c>
      <c r="L470">
        <f>(Table2[[#This Row],[6M Return vs Nifty]]-AVERAGE(Table2[6M Return vs Nifty]))/_xlfn.STDEV.P(Table2[6M Return vs Nifty])</f>
        <v>-7.7089212210461042E-2</v>
      </c>
      <c r="M470">
        <v>-5.8481903735796203</v>
      </c>
      <c r="N470">
        <f>(Table2[[#This Row],[1W Return vs Nifty]]-AVERAGE(Table2[1W Return vs Nifty]))/_xlfn.STDEV.P(Table2[1W Return vs Nifty])</f>
        <v>-1.1064406923676255</v>
      </c>
      <c r="O470">
        <v>595.66</v>
      </c>
      <c r="P470">
        <v>611.49152915629099</v>
      </c>
      <c r="Q470">
        <v>628.36749171524798</v>
      </c>
      <c r="R470">
        <v>24.979618904697698</v>
      </c>
      <c r="S470" s="1">
        <f>(Table2[[#This Row],[Close Price]]-Table2[[#This Row],[20D EMA]])/Table2[[#This Row],[20D EMA]]</f>
        <v>-7.1450156129335446E-2</v>
      </c>
      <c r="T470" s="1">
        <f>(Table2[[#This Row],[Close Price]]-Table2[[#This Row],[50D EMA]])/Table2[[#This Row],[50D EMA]]</f>
        <v>-9.5490332035927009E-2</v>
      </c>
      <c r="U470" s="1">
        <f>(Table2[[#This Row],[Close Price]]-Table2[[#This Row],[200D EMA]])/Table2[[#This Row],[200D EMA]]</f>
        <v>-0.11978259968508412</v>
      </c>
      <c r="V470">
        <v>0.69208175541147698</v>
      </c>
      <c r="W470">
        <v>549.20000000000005</v>
      </c>
      <c r="X470">
        <v>567.95000000000005</v>
      </c>
      <c r="Y470">
        <v>549.20000000000005</v>
      </c>
      <c r="Z470">
        <v>567.95000000000005</v>
      </c>
      <c r="AA470">
        <v>549.20000000000005</v>
      </c>
      <c r="AB470">
        <v>645</v>
      </c>
      <c r="AC470" s="1">
        <f>(Table2[[#This Row],[Close Price]]/Table2[[#This Row],[Day Low]])-1</f>
        <v>7.1012381646029521E-3</v>
      </c>
      <c r="AD470" s="1">
        <f>(Table2[[#This Row],[Day High]]/Table2[[#This Row],[Close Price]])-1</f>
        <v>2.6848671126378676E-2</v>
      </c>
      <c r="AE470" s="1">
        <f>(Table2[[#This Row],[Close Price]]/Table2[[#This Row],[Current Week Low]])-1</f>
        <v>7.1012381646029521E-3</v>
      </c>
      <c r="AF470" s="1">
        <f>(Table2[[#This Row],[Current Week High]]/Table2[[#This Row],[Close Price]])-1</f>
        <v>2.6848671126378676E-2</v>
      </c>
      <c r="AG470" s="1">
        <f>(Table2[[#This Row],[Close Price]]/Table2[[#This Row],[Current Month Low]])-1</f>
        <v>7.1012381646029521E-3</v>
      </c>
      <c r="AH470" s="1">
        <f>(Table2[[#This Row],[Current Month High]]/Table2[[#This Row],[Close Price]])-1</f>
        <v>0.16615440245886814</v>
      </c>
      <c r="AI470">
        <v>57.295244982824002</v>
      </c>
      <c r="AJ470">
        <v>17.781090289608098</v>
      </c>
      <c r="AK470" t="str">
        <f>IF(AND(Table2[[#This Row],[20D EMA]]&gt;Table2[[#This Row],[50D EMA]],Table2[[#This Row],[50D EMA]]&gt;Table2[[#This Row],[200D EMA]]),"Uptrend","Downtrend/NoTrend")</f>
        <v>Downtrend/NoTrend</v>
      </c>
      <c r="AL470">
        <v>-0.13</v>
      </c>
      <c r="AM470" t="s">
        <v>3147</v>
      </c>
      <c r="AN470">
        <v>-8.5500000000000007</v>
      </c>
      <c r="AO470" t="s">
        <v>3147</v>
      </c>
      <c r="AP470">
        <v>6.9908523385356997E-2</v>
      </c>
      <c r="AQ470">
        <f>(Table2[[#This Row],[Sharpe Ratio]]-AVERAGE(Table2[Sharpe Ratio]))/_xlfn.STDEV.P(Table2[Sharpe Ratio])</f>
        <v>0.1601076215066366</v>
      </c>
      <c r="AR4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0">
        <f>_xlfn.RANK.AVG(Table2[[#This Row],[1Y Return vs Nifty Z-Score]],Table2[1Y Return vs Nifty Z-Score])</f>
        <v>675</v>
      </c>
      <c r="AT470">
        <f>_xlfn.RANK.AVG(Table2[[#This Row],[6M Return vs Nifty Z-Score]],Table2[6M Return vs Nifty Z-Score])</f>
        <v>333</v>
      </c>
      <c r="AU470">
        <f>_xlfn.RANK.AVG(Table2[[#This Row],[Sharpe Ratio Z-Score]],Table2[Sharpe Ratio Z-Score])</f>
        <v>301</v>
      </c>
      <c r="AV470">
        <f>(Table2[[#This Row],[Rank 1Y]]+Table2[[#This Row],[Rank 6M]]+Table2[[#This Row],[Rank Sharpe]])/3</f>
        <v>436.33333333333331</v>
      </c>
    </row>
    <row r="471" spans="1:48" x14ac:dyDescent="0.3">
      <c r="A471" t="s">
        <v>1402</v>
      </c>
      <c r="B471" t="s">
        <v>1403</v>
      </c>
      <c r="C471" t="s">
        <v>3102</v>
      </c>
      <c r="D471" t="s">
        <v>21</v>
      </c>
      <c r="E471">
        <v>7447.4612891280003</v>
      </c>
      <c r="F471">
        <v>26.82</v>
      </c>
      <c r="G471">
        <v>10.5278682629905</v>
      </c>
      <c r="H471">
        <f>(Table2[[#This Row],[1Y Return vs Nifty]]-AVERAGE(Table2[1Y Return vs Nifty]))/_xlfn.STDEV.P(Table2[1Y Return vs Nifty])</f>
        <v>-8.858148229478395E-2</v>
      </c>
      <c r="I471">
        <v>6.6809049209914401E-2</v>
      </c>
      <c r="J471">
        <f>(Table2[[#This Row],[1M Return vs Nifty]]-AVERAGE(Table2[1M Return vs Nifty]))/_xlfn.STDEV.P(Table2[1M Return vs Nifty])</f>
        <v>0.19106468004855504</v>
      </c>
      <c r="K471">
        <v>-16.861963561373699</v>
      </c>
      <c r="L471">
        <f>(Table2[[#This Row],[6M Return vs Nifty]]-AVERAGE(Table2[6M Return vs Nifty]))/_xlfn.STDEV.P(Table2[6M Return vs Nifty])</f>
        <v>-0.67802454126878098</v>
      </c>
      <c r="M471">
        <v>0.383531097567826</v>
      </c>
      <c r="N471">
        <f>(Table2[[#This Row],[1W Return vs Nifty]]-AVERAGE(Table2[1W Return vs Nifty]))/_xlfn.STDEV.P(Table2[1W Return vs Nifty])</f>
        <v>0.37941883924694181</v>
      </c>
      <c r="O471">
        <v>27.85</v>
      </c>
      <c r="P471">
        <v>28.299261375295099</v>
      </c>
      <c r="Q471">
        <v>28.0614958142407</v>
      </c>
      <c r="R471">
        <v>37.532589832762497</v>
      </c>
      <c r="S471" s="1">
        <f>(Table2[[#This Row],[Close Price]]-Table2[[#This Row],[20D EMA]])/Table2[[#This Row],[20D EMA]]</f>
        <v>-3.6983842010772032E-2</v>
      </c>
      <c r="T471" s="1">
        <f>(Table2[[#This Row],[Close Price]]-Table2[[#This Row],[50D EMA]])/Table2[[#This Row],[50D EMA]]</f>
        <v>-5.2272084266710782E-2</v>
      </c>
      <c r="U471" s="1">
        <f>(Table2[[#This Row],[Close Price]]-Table2[[#This Row],[200D EMA]])/Table2[[#This Row],[200D EMA]]</f>
        <v>-4.4241968512977972E-2</v>
      </c>
      <c r="V471">
        <v>0.55324409830426602</v>
      </c>
      <c r="W471">
        <v>26.65</v>
      </c>
      <c r="X471">
        <v>27.48</v>
      </c>
      <c r="Y471">
        <v>26.65</v>
      </c>
      <c r="Z471">
        <v>27.48</v>
      </c>
      <c r="AA471">
        <v>26.22</v>
      </c>
      <c r="AB471">
        <v>29.5</v>
      </c>
      <c r="AC471" s="1">
        <f>(Table2[[#This Row],[Close Price]]/Table2[[#This Row],[Day Low]])-1</f>
        <v>6.3789868667918359E-3</v>
      </c>
      <c r="AD471" s="1">
        <f>(Table2[[#This Row],[Day High]]/Table2[[#This Row],[Close Price]])-1</f>
        <v>2.460850111856816E-2</v>
      </c>
      <c r="AE471" s="1">
        <f>(Table2[[#This Row],[Close Price]]/Table2[[#This Row],[Current Week Low]])-1</f>
        <v>6.3789868667918359E-3</v>
      </c>
      <c r="AF471" s="1">
        <f>(Table2[[#This Row],[Current Week High]]/Table2[[#This Row],[Close Price]])-1</f>
        <v>2.460850111856816E-2</v>
      </c>
      <c r="AG471" s="1">
        <f>(Table2[[#This Row],[Close Price]]/Table2[[#This Row],[Current Month Low]])-1</f>
        <v>2.2883295194508158E-2</v>
      </c>
      <c r="AH471" s="1">
        <f>(Table2[[#This Row],[Current Month High]]/Table2[[#This Row],[Close Price]])-1</f>
        <v>9.9925428784489068E-2</v>
      </c>
      <c r="AI471">
        <v>51.017126383629297</v>
      </c>
      <c r="AJ471">
        <v>41.0651801918589</v>
      </c>
      <c r="AK471" t="str">
        <f>IF(AND(Table2[[#This Row],[20D EMA]]&gt;Table2[[#This Row],[50D EMA]],Table2[[#This Row],[50D EMA]]&gt;Table2[[#This Row],[200D EMA]]),"Uptrend","Downtrend/NoTrend")</f>
        <v>Downtrend/NoTrend</v>
      </c>
      <c r="AL471">
        <v>-0.11</v>
      </c>
      <c r="AM471" t="s">
        <v>3147</v>
      </c>
      <c r="AN471">
        <v>-4.42</v>
      </c>
      <c r="AO471" t="s">
        <v>3147</v>
      </c>
      <c r="AP471">
        <v>3.1528732915135999E-2</v>
      </c>
      <c r="AQ471">
        <f>(Table2[[#This Row],[Sharpe Ratio]]-AVERAGE(Table2[Sharpe Ratio]))/_xlfn.STDEV.P(Table2[Sharpe Ratio])</f>
        <v>-0.28885344628008108</v>
      </c>
      <c r="AR4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1">
        <f>_xlfn.RANK.AVG(Table2[[#This Row],[1Y Return vs Nifty Z-Score]],Table2[1Y Return vs Nifty Z-Score])</f>
        <v>330</v>
      </c>
      <c r="AT471">
        <f>_xlfn.RANK.AVG(Table2[[#This Row],[6M Return vs Nifty Z-Score]],Table2[6M Return vs Nifty Z-Score])</f>
        <v>559</v>
      </c>
      <c r="AU471">
        <f>_xlfn.RANK.AVG(Table2[[#This Row],[Sharpe Ratio Z-Score]],Table2[Sharpe Ratio Z-Score])</f>
        <v>420</v>
      </c>
      <c r="AV471">
        <f>(Table2[[#This Row],[Rank 1Y]]+Table2[[#This Row],[Rank 6M]]+Table2[[#This Row],[Rank Sharpe]])/3</f>
        <v>436.33333333333331</v>
      </c>
    </row>
    <row r="472" spans="1:48" x14ac:dyDescent="0.3">
      <c r="A472" t="s">
        <v>1772</v>
      </c>
      <c r="B472" t="s">
        <v>1773</v>
      </c>
      <c r="C472" t="s">
        <v>3113</v>
      </c>
      <c r="D472" t="s">
        <v>268</v>
      </c>
      <c r="E472">
        <v>4324.5949874999997</v>
      </c>
      <c r="F472">
        <v>475</v>
      </c>
      <c r="G472">
        <v>4.6378789069152804</v>
      </c>
      <c r="H472">
        <f>(Table2[[#This Row],[1Y Return vs Nifty]]-AVERAGE(Table2[1Y Return vs Nifty]))/_xlfn.STDEV.P(Table2[1Y Return vs Nifty])</f>
        <v>-0.2107307660194869</v>
      </c>
      <c r="I472">
        <v>3.1207699430989799</v>
      </c>
      <c r="J472">
        <f>(Table2[[#This Row],[1M Return vs Nifty]]-AVERAGE(Table2[1M Return vs Nifty]))/_xlfn.STDEV.P(Table2[1M Return vs Nifty])</f>
        <v>0.53691183285749733</v>
      </c>
      <c r="K472">
        <v>3.94576133494646</v>
      </c>
      <c r="L472">
        <f>(Table2[[#This Row],[6M Return vs Nifty]]-AVERAGE(Table2[6M Return vs Nifty]))/_xlfn.STDEV.P(Table2[6M Return vs Nifty])</f>
        <v>6.1310067952815392E-2</v>
      </c>
      <c r="M472">
        <v>-0.75497759932410102</v>
      </c>
      <c r="N472">
        <f>(Table2[[#This Row],[1W Return vs Nifty]]-AVERAGE(Table2[1W Return vs Nifty]))/_xlfn.STDEV.P(Table2[1W Return vs Nifty])</f>
        <v>0.10795869666270271</v>
      </c>
      <c r="O472">
        <v>495.13</v>
      </c>
      <c r="P472">
        <v>502.32899763032498</v>
      </c>
      <c r="Q472">
        <v>485.61723129369602</v>
      </c>
      <c r="R472">
        <v>31.980208545291902</v>
      </c>
      <c r="S472" s="1">
        <f>(Table2[[#This Row],[Close Price]]-Table2[[#This Row],[20D EMA]])/Table2[[#This Row],[20D EMA]]</f>
        <v>-4.0655989336133937E-2</v>
      </c>
      <c r="T472" s="1">
        <f>(Table2[[#This Row],[Close Price]]-Table2[[#This Row],[50D EMA]])/Table2[[#This Row],[50D EMA]]</f>
        <v>-5.440457898955893E-2</v>
      </c>
      <c r="U472" s="1">
        <f>(Table2[[#This Row],[Close Price]]-Table2[[#This Row],[200D EMA]])/Table2[[#This Row],[200D EMA]]</f>
        <v>-2.1863374298748548E-2</v>
      </c>
      <c r="V472">
        <v>1.0820181500714201</v>
      </c>
      <c r="W472">
        <v>463.55</v>
      </c>
      <c r="X472">
        <v>482</v>
      </c>
      <c r="Y472">
        <v>463.55</v>
      </c>
      <c r="Z472">
        <v>482</v>
      </c>
      <c r="AA472">
        <v>463.55</v>
      </c>
      <c r="AB472">
        <v>523.5</v>
      </c>
      <c r="AC472" s="1">
        <f>(Table2[[#This Row],[Close Price]]/Table2[[#This Row],[Day Low]])-1</f>
        <v>2.4700679538345316E-2</v>
      </c>
      <c r="AD472" s="1">
        <f>(Table2[[#This Row],[Day High]]/Table2[[#This Row],[Close Price]])-1</f>
        <v>1.4736842105263159E-2</v>
      </c>
      <c r="AE472" s="1">
        <f>(Table2[[#This Row],[Close Price]]/Table2[[#This Row],[Current Week Low]])-1</f>
        <v>2.4700679538345316E-2</v>
      </c>
      <c r="AF472" s="1">
        <f>(Table2[[#This Row],[Current Week High]]/Table2[[#This Row],[Close Price]])-1</f>
        <v>1.4736842105263159E-2</v>
      </c>
      <c r="AG472" s="1">
        <f>(Table2[[#This Row],[Close Price]]/Table2[[#This Row],[Current Month Low]])-1</f>
        <v>2.4700679538345316E-2</v>
      </c>
      <c r="AH472" s="1">
        <f>(Table2[[#This Row],[Current Month High]]/Table2[[#This Row],[Close Price]])-1</f>
        <v>0.1021052631578947</v>
      </c>
      <c r="AI472">
        <v>29.231578947368401</v>
      </c>
      <c r="AJ472">
        <v>31.907803387947698</v>
      </c>
      <c r="AK472" t="str">
        <f>IF(AND(Table2[[#This Row],[20D EMA]]&gt;Table2[[#This Row],[50D EMA]],Table2[[#This Row],[50D EMA]]&gt;Table2[[#This Row],[200D EMA]]),"Uptrend","Downtrend/NoTrend")</f>
        <v>Downtrend/NoTrend</v>
      </c>
      <c r="AL472">
        <v>0.01</v>
      </c>
      <c r="AM472" t="s">
        <v>3148</v>
      </c>
      <c r="AN472">
        <v>-6.14</v>
      </c>
      <c r="AO472" t="s">
        <v>3147</v>
      </c>
      <c r="AP472">
        <v>-3.8776869286686E-2</v>
      </c>
      <c r="AQ472">
        <f>(Table2[[#This Row],[Sharpe Ratio]]-AVERAGE(Table2[Sharpe Ratio]))/_xlfn.STDEV.P(Table2[Sharpe Ratio])</f>
        <v>-1.111277900639966</v>
      </c>
      <c r="AR4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2">
        <f>_xlfn.RANK.AVG(Table2[[#This Row],[1Y Return vs Nifty Z-Score]],Table2[1Y Return vs Nifty Z-Score])</f>
        <v>385</v>
      </c>
      <c r="AT472">
        <f>_xlfn.RANK.AVG(Table2[[#This Row],[6M Return vs Nifty Z-Score]],Table2[6M Return vs Nifty Z-Score])</f>
        <v>289</v>
      </c>
      <c r="AU472">
        <f>_xlfn.RANK.AVG(Table2[[#This Row],[Sharpe Ratio Z-Score]],Table2[Sharpe Ratio Z-Score])</f>
        <v>636</v>
      </c>
      <c r="AV472">
        <f>(Table2[[#This Row],[Rank 1Y]]+Table2[[#This Row],[Rank 6M]]+Table2[[#This Row],[Rank Sharpe]])/3</f>
        <v>436.66666666666669</v>
      </c>
    </row>
    <row r="473" spans="1:48" x14ac:dyDescent="0.3">
      <c r="A473" t="s">
        <v>137</v>
      </c>
      <c r="B473" t="s">
        <v>138</v>
      </c>
      <c r="C473" t="s">
        <v>3100</v>
      </c>
      <c r="D473" t="s">
        <v>18</v>
      </c>
      <c r="E473">
        <v>189422.29166956199</v>
      </c>
      <c r="F473">
        <v>134.13999999999999</v>
      </c>
      <c r="G473">
        <v>12.1628134893195</v>
      </c>
      <c r="H473">
        <f>(Table2[[#This Row],[1Y Return vs Nifty]]-AVERAGE(Table2[1Y Return vs Nifty]))/_xlfn.STDEV.P(Table2[1Y Return vs Nifty])</f>
        <v>-5.4675243038303477E-2</v>
      </c>
      <c r="I473">
        <v>-11.873455085835101</v>
      </c>
      <c r="J473">
        <f>(Table2[[#This Row],[1M Return vs Nifty]]-AVERAGE(Table2[1M Return vs Nifty]))/_xlfn.STDEV.P(Table2[1M Return vs Nifty])</f>
        <v>-1.1611158155023649</v>
      </c>
      <c r="K473">
        <v>-22.507590323215702</v>
      </c>
      <c r="L473">
        <f>(Table2[[#This Row],[6M Return vs Nifty]]-AVERAGE(Table2[6M Return vs Nifty]))/_xlfn.STDEV.P(Table2[6M Return vs Nifty])</f>
        <v>-0.87862346674359904</v>
      </c>
      <c r="M473">
        <v>-0.27224070072733397</v>
      </c>
      <c r="N473">
        <f>(Table2[[#This Row],[1W Return vs Nifty]]-AVERAGE(Table2[1W Return vs Nifty]))/_xlfn.STDEV.P(Table2[1W Return vs Nifty])</f>
        <v>0.22305999336908272</v>
      </c>
      <c r="O473">
        <v>144.57</v>
      </c>
      <c r="P473">
        <v>154.94650921605</v>
      </c>
      <c r="Q473">
        <v>156.30480491858299</v>
      </c>
      <c r="R473">
        <v>21.248855926708401</v>
      </c>
      <c r="S473" s="1">
        <f>(Table2[[#This Row],[Close Price]]-Table2[[#This Row],[20D EMA]])/Table2[[#This Row],[20D EMA]]</f>
        <v>-7.2144981669779396E-2</v>
      </c>
      <c r="T473" s="1">
        <f>(Table2[[#This Row],[Close Price]]-Table2[[#This Row],[50D EMA]])/Table2[[#This Row],[50D EMA]]</f>
        <v>-0.13428188425360663</v>
      </c>
      <c r="U473" s="1">
        <f>(Table2[[#This Row],[Close Price]]-Table2[[#This Row],[200D EMA]])/Table2[[#This Row],[200D EMA]]</f>
        <v>-0.14180501316084521</v>
      </c>
      <c r="V473">
        <v>1.0236331399518499</v>
      </c>
      <c r="W473">
        <v>133.33000000000001</v>
      </c>
      <c r="X473">
        <v>135.82</v>
      </c>
      <c r="Y473">
        <v>133.33000000000001</v>
      </c>
      <c r="Z473">
        <v>135.82</v>
      </c>
      <c r="AA473">
        <v>133.33000000000001</v>
      </c>
      <c r="AB473">
        <v>145.74</v>
      </c>
      <c r="AC473" s="1">
        <f>(Table2[[#This Row],[Close Price]]/Table2[[#This Row],[Day Low]])-1</f>
        <v>6.0751518787967029E-3</v>
      </c>
      <c r="AD473" s="1">
        <f>(Table2[[#This Row],[Day High]]/Table2[[#This Row],[Close Price]])-1</f>
        <v>1.252422841807066E-2</v>
      </c>
      <c r="AE473" s="1">
        <f>(Table2[[#This Row],[Close Price]]/Table2[[#This Row],[Current Week Low]])-1</f>
        <v>6.0751518787967029E-3</v>
      </c>
      <c r="AF473" s="1">
        <f>(Table2[[#This Row],[Current Week High]]/Table2[[#This Row],[Close Price]])-1</f>
        <v>1.252422841807066E-2</v>
      </c>
      <c r="AG473" s="1">
        <f>(Table2[[#This Row],[Close Price]]/Table2[[#This Row],[Current Month Low]])-1</f>
        <v>6.0751518787967029E-3</v>
      </c>
      <c r="AH473" s="1">
        <f>(Table2[[#This Row],[Current Month High]]/Table2[[#This Row],[Close Price]])-1</f>
        <v>8.6476815267630958E-2</v>
      </c>
      <c r="AI473">
        <v>46.712390040256402</v>
      </c>
      <c r="AJ473">
        <v>33.672147483806597</v>
      </c>
      <c r="AK473" t="str">
        <f>IF(AND(Table2[[#This Row],[20D EMA]]&gt;Table2[[#This Row],[50D EMA]],Table2[[#This Row],[50D EMA]]&gt;Table2[[#This Row],[200D EMA]]),"Uptrend","Downtrend/NoTrend")</f>
        <v>Downtrend/NoTrend</v>
      </c>
      <c r="AL473">
        <v>-0.1</v>
      </c>
      <c r="AM473" t="s">
        <v>3147</v>
      </c>
      <c r="AN473">
        <v>-6.46</v>
      </c>
      <c r="AO473" t="s">
        <v>3147</v>
      </c>
      <c r="AP473">
        <v>5.4917443408241E-2</v>
      </c>
      <c r="AQ473">
        <f>(Table2[[#This Row],[Sharpe Ratio]]-AVERAGE(Table2[Sharpe Ratio]))/_xlfn.STDEV.P(Table2[Sharpe Ratio])</f>
        <v>-1.5255797400619527E-2</v>
      </c>
      <c r="AR4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3">
        <f>_xlfn.RANK.AVG(Table2[[#This Row],[1Y Return vs Nifty Z-Score]],Table2[1Y Return vs Nifty Z-Score])</f>
        <v>318</v>
      </c>
      <c r="AT473">
        <f>_xlfn.RANK.AVG(Table2[[#This Row],[6M Return vs Nifty Z-Score]],Table2[6M Return vs Nifty Z-Score])</f>
        <v>634</v>
      </c>
      <c r="AU473">
        <f>_xlfn.RANK.AVG(Table2[[#This Row],[Sharpe Ratio Z-Score]],Table2[Sharpe Ratio Z-Score])</f>
        <v>360</v>
      </c>
      <c r="AV473">
        <f>(Table2[[#This Row],[Rank 1Y]]+Table2[[#This Row],[Rank 6M]]+Table2[[#This Row],[Rank Sharpe]])/3</f>
        <v>437.33333333333331</v>
      </c>
    </row>
    <row r="474" spans="1:48" x14ac:dyDescent="0.3">
      <c r="A474" t="s">
        <v>1388</v>
      </c>
      <c r="B474" t="s">
        <v>1389</v>
      </c>
      <c r="C474" t="s">
        <v>3115</v>
      </c>
      <c r="D474" t="s">
        <v>141</v>
      </c>
      <c r="E474">
        <v>7709.9351111249998</v>
      </c>
      <c r="F474">
        <v>121.25</v>
      </c>
      <c r="G474">
        <v>27.398672113689301</v>
      </c>
      <c r="H474">
        <f>(Table2[[#This Row],[1Y Return vs Nifty]]-AVERAGE(Table2[1Y Return vs Nifty]))/_xlfn.STDEV.P(Table2[1Y Return vs Nifty])</f>
        <v>0.26129293710416718</v>
      </c>
      <c r="I474">
        <v>-2.4181788763352299</v>
      </c>
      <c r="J474">
        <f>(Table2[[#This Row],[1M Return vs Nifty]]-AVERAGE(Table2[1M Return vs Nifty]))/_xlfn.STDEV.P(Table2[1M Return vs Nifty])</f>
        <v>-9.0348877189223617E-2</v>
      </c>
      <c r="K474">
        <v>-11.347956472110599</v>
      </c>
      <c r="L474">
        <f>(Table2[[#This Row],[6M Return vs Nifty]]-AVERAGE(Table2[6M Return vs Nifty]))/_xlfn.STDEV.P(Table2[6M Return vs Nifty])</f>
        <v>-0.48210229138809324</v>
      </c>
      <c r="M474">
        <v>1.5591138829832401</v>
      </c>
      <c r="N474">
        <f>(Table2[[#This Row],[1W Return vs Nifty]]-AVERAGE(Table2[1W Return vs Nifty]))/_xlfn.STDEV.P(Table2[1W Return vs Nifty])</f>
        <v>0.65971873631372557</v>
      </c>
      <c r="O474">
        <v>117.9</v>
      </c>
      <c r="P474">
        <v>121.614351918258</v>
      </c>
      <c r="Q474">
        <v>120.77580921224499</v>
      </c>
      <c r="R474">
        <v>58.112888134366102</v>
      </c>
      <c r="S474" s="1">
        <f>(Table2[[#This Row],[Close Price]]-Table2[[#This Row],[20D EMA]])/Table2[[#This Row],[20D EMA]]</f>
        <v>2.8413910093299358E-2</v>
      </c>
      <c r="T474" s="1">
        <f>(Table2[[#This Row],[Close Price]]-Table2[[#This Row],[50D EMA]])/Table2[[#This Row],[50D EMA]]</f>
        <v>-2.9959615169671007E-3</v>
      </c>
      <c r="U474" s="1">
        <f>(Table2[[#This Row],[Close Price]]-Table2[[#This Row],[200D EMA]])/Table2[[#This Row],[200D EMA]]</f>
        <v>3.9262066704242775E-3</v>
      </c>
      <c r="V474">
        <v>1.10126168125417</v>
      </c>
      <c r="W474">
        <v>118.02</v>
      </c>
      <c r="X474">
        <v>122.74</v>
      </c>
      <c r="Y474">
        <v>118.02</v>
      </c>
      <c r="Z474">
        <v>122.74</v>
      </c>
      <c r="AA474">
        <v>105.22</v>
      </c>
      <c r="AB474">
        <v>125.49</v>
      </c>
      <c r="AC474" s="1">
        <f>(Table2[[#This Row],[Close Price]]/Table2[[#This Row],[Day Low]])-1</f>
        <v>2.7368242670733789E-2</v>
      </c>
      <c r="AD474" s="1">
        <f>(Table2[[#This Row],[Day High]]/Table2[[#This Row],[Close Price]])-1</f>
        <v>1.2288659793814327E-2</v>
      </c>
      <c r="AE474" s="1">
        <f>(Table2[[#This Row],[Close Price]]/Table2[[#This Row],[Current Week Low]])-1</f>
        <v>2.7368242670733789E-2</v>
      </c>
      <c r="AF474" s="1">
        <f>(Table2[[#This Row],[Current Week High]]/Table2[[#This Row],[Close Price]])-1</f>
        <v>1.2288659793814327E-2</v>
      </c>
      <c r="AG474" s="1">
        <f>(Table2[[#This Row],[Close Price]]/Table2[[#This Row],[Current Month Low]])-1</f>
        <v>0.1523474624596084</v>
      </c>
      <c r="AH474" s="1">
        <f>(Table2[[#This Row],[Current Month High]]/Table2[[#This Row],[Close Price]])-1</f>
        <v>3.4969072164948489E-2</v>
      </c>
      <c r="AI474">
        <v>35.554639175257698</v>
      </c>
      <c r="AJ474">
        <v>54.853128991059997</v>
      </c>
      <c r="AK474" t="str">
        <f>IF(AND(Table2[[#This Row],[20D EMA]]&gt;Table2[[#This Row],[50D EMA]],Table2[[#This Row],[50D EMA]]&gt;Table2[[#This Row],[200D EMA]]),"Uptrend","Downtrend/NoTrend")</f>
        <v>Downtrend/NoTrend</v>
      </c>
      <c r="AL474">
        <v>-0.02</v>
      </c>
      <c r="AM474" t="s">
        <v>3147</v>
      </c>
      <c r="AN474">
        <v>12.12</v>
      </c>
      <c r="AO474" t="s">
        <v>3148</v>
      </c>
      <c r="AP474">
        <v>-2.2120706179225999E-2</v>
      </c>
      <c r="AQ474">
        <f>(Table2[[#This Row],[Sharpe Ratio]]-AVERAGE(Table2[Sharpe Ratio]))/_xlfn.STDEV.P(Table2[Sharpe Ratio])</f>
        <v>-0.91643658748175183</v>
      </c>
      <c r="AR4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4">
        <f>_xlfn.RANK.AVG(Table2[[#This Row],[1Y Return vs Nifty Z-Score]],Table2[1Y Return vs Nifty Z-Score])</f>
        <v>229</v>
      </c>
      <c r="AT474">
        <f>_xlfn.RANK.AVG(Table2[[#This Row],[6M Return vs Nifty Z-Score]],Table2[6M Return vs Nifty Z-Score])</f>
        <v>479</v>
      </c>
      <c r="AU474">
        <f>_xlfn.RANK.AVG(Table2[[#This Row],[Sharpe Ratio Z-Score]],Table2[Sharpe Ratio Z-Score])</f>
        <v>605</v>
      </c>
      <c r="AV474">
        <f>(Table2[[#This Row],[Rank 1Y]]+Table2[[#This Row],[Rank 6M]]+Table2[[#This Row],[Rank Sharpe]])/3</f>
        <v>437.66666666666669</v>
      </c>
    </row>
    <row r="475" spans="1:48" x14ac:dyDescent="0.3">
      <c r="A475" t="s">
        <v>622</v>
      </c>
      <c r="B475" t="s">
        <v>623</v>
      </c>
      <c r="C475" t="s">
        <v>3105</v>
      </c>
      <c r="D475" t="s">
        <v>48</v>
      </c>
      <c r="E475">
        <v>28624.86</v>
      </c>
      <c r="F475">
        <v>47.4</v>
      </c>
      <c r="G475">
        <v>7.98963745258175</v>
      </c>
      <c r="H475">
        <f>(Table2[[#This Row],[1Y Return vs Nifty]]-AVERAGE(Table2[1Y Return vs Nifty]))/_xlfn.STDEV.P(Table2[1Y Return vs Nifty])</f>
        <v>-0.14122046968100185</v>
      </c>
      <c r="I475">
        <v>-11.7506448938472</v>
      </c>
      <c r="J475">
        <f>(Table2[[#This Row],[1M Return vs Nifty]]-AVERAGE(Table2[1M Return vs Nifty]))/_xlfn.STDEV.P(Table2[1M Return vs Nifty])</f>
        <v>-1.1472081209670735</v>
      </c>
      <c r="K475">
        <v>-34.911994276528702</v>
      </c>
      <c r="L475">
        <f>(Table2[[#This Row],[6M Return vs Nifty]]-AVERAGE(Table2[6M Return vs Nifty]))/_xlfn.STDEV.P(Table2[6M Return vs Nifty])</f>
        <v>-1.3193734860343378</v>
      </c>
      <c r="M475">
        <v>-4.3963082609761299</v>
      </c>
      <c r="N475">
        <f>(Table2[[#This Row],[1W Return vs Nifty]]-AVERAGE(Table2[1W Return vs Nifty]))/_xlfn.STDEV.P(Table2[1W Return vs Nifty])</f>
        <v>-0.7602614085564432</v>
      </c>
      <c r="O475">
        <v>51.94</v>
      </c>
      <c r="P475">
        <v>55.862128010155097</v>
      </c>
      <c r="Q475">
        <v>57.735420807715101</v>
      </c>
      <c r="R475">
        <v>23.162970238662901</v>
      </c>
      <c r="S475" s="1">
        <f>(Table2[[#This Row],[Close Price]]-Table2[[#This Row],[20D EMA]])/Table2[[#This Row],[20D EMA]]</f>
        <v>-8.7408548324990357E-2</v>
      </c>
      <c r="T475" s="1">
        <f>(Table2[[#This Row],[Close Price]]-Table2[[#This Row],[50D EMA]])/Table2[[#This Row],[50D EMA]]</f>
        <v>-0.15148237834077463</v>
      </c>
      <c r="U475" s="1">
        <f>(Table2[[#This Row],[Close Price]]-Table2[[#This Row],[200D EMA]])/Table2[[#This Row],[200D EMA]]</f>
        <v>-0.17901351827220069</v>
      </c>
      <c r="V475">
        <v>0.74084510882535703</v>
      </c>
      <c r="W475">
        <v>47.15</v>
      </c>
      <c r="X475">
        <v>48.46</v>
      </c>
      <c r="Y475">
        <v>47.15</v>
      </c>
      <c r="Z475">
        <v>48.46</v>
      </c>
      <c r="AA475">
        <v>47.15</v>
      </c>
      <c r="AB475">
        <v>53.59</v>
      </c>
      <c r="AC475" s="1">
        <f>(Table2[[#This Row],[Close Price]]/Table2[[#This Row],[Day Low]])-1</f>
        <v>5.3022269353129037E-3</v>
      </c>
      <c r="AD475" s="1">
        <f>(Table2[[#This Row],[Day High]]/Table2[[#This Row],[Close Price]])-1</f>
        <v>2.2362869198312207E-2</v>
      </c>
      <c r="AE475" s="1">
        <f>(Table2[[#This Row],[Close Price]]/Table2[[#This Row],[Current Week Low]])-1</f>
        <v>5.3022269353129037E-3</v>
      </c>
      <c r="AF475" s="1">
        <f>(Table2[[#This Row],[Current Week High]]/Table2[[#This Row],[Close Price]])-1</f>
        <v>2.2362869198312207E-2</v>
      </c>
      <c r="AG475" s="1">
        <f>(Table2[[#This Row],[Close Price]]/Table2[[#This Row],[Current Month Low]])-1</f>
        <v>5.3022269353129037E-3</v>
      </c>
      <c r="AH475" s="1">
        <f>(Table2[[#This Row],[Current Month High]]/Table2[[#This Row],[Close Price]])-1</f>
        <v>0.13059071729957816</v>
      </c>
      <c r="AI475">
        <v>64.873417721519004</v>
      </c>
      <c r="AJ475">
        <v>31.6666666666666</v>
      </c>
      <c r="AK475" t="str">
        <f>IF(AND(Table2[[#This Row],[20D EMA]]&gt;Table2[[#This Row],[50D EMA]],Table2[[#This Row],[50D EMA]]&gt;Table2[[#This Row],[200D EMA]]),"Uptrend","Downtrend/NoTrend")</f>
        <v>Downtrend/NoTrend</v>
      </c>
      <c r="AL475">
        <v>-0.18</v>
      </c>
      <c r="AM475" t="s">
        <v>3147</v>
      </c>
      <c r="AN475">
        <v>-12.27</v>
      </c>
      <c r="AO475" t="s">
        <v>3147</v>
      </c>
      <c r="AP475">
        <v>8.8818020008030005E-2</v>
      </c>
      <c r="AQ475">
        <f>(Table2[[#This Row],[Sharpe Ratio]]-AVERAGE(Table2[Sharpe Ratio]))/_xlfn.STDEV.P(Table2[Sharpe Ratio])</f>
        <v>0.38130809422968953</v>
      </c>
      <c r="AR4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5">
        <f>_xlfn.RANK.AVG(Table2[[#This Row],[1Y Return vs Nifty Z-Score]],Table2[1Y Return vs Nifty Z-Score])</f>
        <v>351</v>
      </c>
      <c r="AT475">
        <f>_xlfn.RANK.AVG(Table2[[#This Row],[6M Return vs Nifty Z-Score]],Table2[6M Return vs Nifty Z-Score])</f>
        <v>709</v>
      </c>
      <c r="AU475">
        <f>_xlfn.RANK.AVG(Table2[[#This Row],[Sharpe Ratio Z-Score]],Table2[Sharpe Ratio Z-Score])</f>
        <v>254</v>
      </c>
      <c r="AV475">
        <f>(Table2[[#This Row],[Rank 1Y]]+Table2[[#This Row],[Rank 6M]]+Table2[[#This Row],[Rank Sharpe]])/3</f>
        <v>438</v>
      </c>
    </row>
    <row r="476" spans="1:48" x14ac:dyDescent="0.3">
      <c r="A476" t="s">
        <v>22</v>
      </c>
      <c r="B476" t="s">
        <v>23</v>
      </c>
      <c r="C476" t="s">
        <v>3102</v>
      </c>
      <c r="D476" t="s">
        <v>24</v>
      </c>
      <c r="E476">
        <v>1303194.6863177901</v>
      </c>
      <c r="F476">
        <v>1705.1</v>
      </c>
      <c r="G476">
        <v>-6.4028140012362504</v>
      </c>
      <c r="H476">
        <f>(Table2[[#This Row],[1Y Return vs Nifty]]-AVERAGE(Table2[1Y Return vs Nifty]))/_xlfn.STDEV.P(Table2[1Y Return vs Nifty])</f>
        <v>-0.43969768752403821</v>
      </c>
      <c r="I476">
        <v>7.5699378654870699</v>
      </c>
      <c r="J476">
        <f>(Table2[[#This Row],[1M Return vs Nifty]]-AVERAGE(Table2[1M Return vs Nifty]))/_xlfn.STDEV.P(Table2[1M Return vs Nifty])</f>
        <v>1.0407598229891917</v>
      </c>
      <c r="K476">
        <v>11.233473569027799</v>
      </c>
      <c r="L476">
        <f>(Table2[[#This Row],[6M Return vs Nifty]]-AVERAGE(Table2[6M Return vs Nifty]))/_xlfn.STDEV.P(Table2[6M Return vs Nifty])</f>
        <v>0.32025514260904803</v>
      </c>
      <c r="M476">
        <v>-0.86104862800538295</v>
      </c>
      <c r="N476">
        <f>(Table2[[#This Row],[1W Return vs Nifty]]-AVERAGE(Table2[1W Return vs Nifty]))/_xlfn.STDEV.P(Table2[1W Return vs Nifty])</f>
        <v>8.2667667574840592E-2</v>
      </c>
      <c r="O476">
        <v>1721.39</v>
      </c>
      <c r="P476">
        <v>1703.0755620682201</v>
      </c>
      <c r="Q476">
        <v>1627.8254926079701</v>
      </c>
      <c r="R476">
        <v>43.013115864795203</v>
      </c>
      <c r="S476" s="1">
        <f>(Table2[[#This Row],[Close Price]]-Table2[[#This Row],[20D EMA]])/Table2[[#This Row],[20D EMA]]</f>
        <v>-9.4632825797757569E-3</v>
      </c>
      <c r="T476" s="1">
        <f>(Table2[[#This Row],[Close Price]]-Table2[[#This Row],[50D EMA]])/Table2[[#This Row],[50D EMA]]</f>
        <v>1.1886953091625448E-3</v>
      </c>
      <c r="U476" s="1">
        <f>(Table2[[#This Row],[Close Price]]-Table2[[#This Row],[200D EMA]])/Table2[[#This Row],[200D EMA]]</f>
        <v>4.7471002108602479E-2</v>
      </c>
      <c r="V476">
        <v>0.76984739213247499</v>
      </c>
      <c r="W476">
        <v>1695</v>
      </c>
      <c r="X476">
        <v>1718.9</v>
      </c>
      <c r="Y476">
        <v>1695</v>
      </c>
      <c r="Z476">
        <v>1718.9</v>
      </c>
      <c r="AA476">
        <v>1672.1</v>
      </c>
      <c r="AB476">
        <v>1782.8</v>
      </c>
      <c r="AC476" s="1">
        <f>(Table2[[#This Row],[Close Price]]/Table2[[#This Row],[Day Low]])-1</f>
        <v>5.9587020648967925E-3</v>
      </c>
      <c r="AD476" s="1">
        <f>(Table2[[#This Row],[Day High]]/Table2[[#This Row],[Close Price]])-1</f>
        <v>8.0933669579497103E-3</v>
      </c>
      <c r="AE476" s="1">
        <f>(Table2[[#This Row],[Close Price]]/Table2[[#This Row],[Current Week Low]])-1</f>
        <v>5.9587020648967925E-3</v>
      </c>
      <c r="AF476" s="1">
        <f>(Table2[[#This Row],[Current Week High]]/Table2[[#This Row],[Close Price]])-1</f>
        <v>8.0933669579497103E-3</v>
      </c>
      <c r="AG476" s="1">
        <f>(Table2[[#This Row],[Close Price]]/Table2[[#This Row],[Current Month Low]])-1</f>
        <v>1.973566174271868E-2</v>
      </c>
      <c r="AH476" s="1">
        <f>(Table2[[#This Row],[Current Month High]]/Table2[[#This Row],[Close Price]])-1</f>
        <v>4.5569174828455905E-2</v>
      </c>
      <c r="AI476">
        <v>5.21377045334585</v>
      </c>
      <c r="AJ476">
        <v>25.048586410472598</v>
      </c>
      <c r="AK476" t="str">
        <f>IF(AND(Table2[[#This Row],[20D EMA]]&gt;Table2[[#This Row],[50D EMA]],Table2[[#This Row],[50D EMA]]&gt;Table2[[#This Row],[200D EMA]]),"Uptrend","Downtrend/NoTrend")</f>
        <v>Uptrend</v>
      </c>
      <c r="AL476">
        <v>0.06</v>
      </c>
      <c r="AM476" t="s">
        <v>3148</v>
      </c>
      <c r="AN476">
        <v>-1.7</v>
      </c>
      <c r="AO476" t="s">
        <v>3147</v>
      </c>
      <c r="AP476">
        <v>-4.2390826202423001E-2</v>
      </c>
      <c r="AQ476">
        <f>(Table2[[#This Row],[Sharpe Ratio]]-AVERAGE(Table2[Sharpe Ratio]))/_xlfn.STDEV.P(Table2[Sharpe Ratio])</f>
        <v>-1.1535534299210182</v>
      </c>
      <c r="AR4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-0.14956848427197603</v>
      </c>
      <c r="AS476">
        <f>_xlfn.RANK.AVG(Table2[[#This Row],[1Y Return vs Nifty Z-Score]],Table2[1Y Return vs Nifty Z-Score])</f>
        <v>467</v>
      </c>
      <c r="AT476">
        <f>_xlfn.RANK.AVG(Table2[[#This Row],[6M Return vs Nifty Z-Score]],Table2[6M Return vs Nifty Z-Score])</f>
        <v>209</v>
      </c>
      <c r="AU476">
        <f>_xlfn.RANK.AVG(Table2[[#This Row],[Sharpe Ratio Z-Score]],Table2[Sharpe Ratio Z-Score])</f>
        <v>641</v>
      </c>
      <c r="AV476">
        <f>(Table2[[#This Row],[Rank 1Y]]+Table2[[#This Row],[Rank 6M]]+Table2[[#This Row],[Rank Sharpe]])/3</f>
        <v>439</v>
      </c>
    </row>
    <row r="477" spans="1:48" x14ac:dyDescent="0.3">
      <c r="A477" t="s">
        <v>150</v>
      </c>
      <c r="B477" t="s">
        <v>151</v>
      </c>
      <c r="C477" t="s">
        <v>3101</v>
      </c>
      <c r="D477" t="s">
        <v>21</v>
      </c>
      <c r="E477">
        <v>172981.6711028</v>
      </c>
      <c r="F477">
        <v>5841.5</v>
      </c>
      <c r="G477">
        <v>-10.9698257152469</v>
      </c>
      <c r="H477">
        <f>(Table2[[#This Row],[1Y Return vs Nifty]]-AVERAGE(Table2[1Y Return vs Nifty]))/_xlfn.STDEV.P(Table2[1Y Return vs Nifty])</f>
        <v>-0.5344104579390353</v>
      </c>
      <c r="I477">
        <v>2.2750320368375898</v>
      </c>
      <c r="J477">
        <f>(Table2[[#This Row],[1M Return vs Nifty]]-AVERAGE(Table2[1M Return vs Nifty]))/_xlfn.STDEV.P(Table2[1M Return vs Nifty])</f>
        <v>0.44113586942313299</v>
      </c>
      <c r="K477">
        <v>21.944092430944799</v>
      </c>
      <c r="L477">
        <f>(Table2[[#This Row],[6M Return vs Nifty]]-AVERAGE(Table2[6M Return vs Nifty]))/_xlfn.STDEV.P(Table2[6M Return vs Nifty])</f>
        <v>0.70082203544591426</v>
      </c>
      <c r="M477">
        <v>4.8887547241051204</v>
      </c>
      <c r="N477">
        <f>(Table2[[#This Row],[1W Return vs Nifty]]-AVERAGE(Table2[1W Return vs Nifty]))/_xlfn.STDEV.P(Table2[1W Return vs Nifty])</f>
        <v>1.4536211280589604</v>
      </c>
      <c r="O477">
        <v>5947.35</v>
      </c>
      <c r="P477">
        <v>5981.8778120442103</v>
      </c>
      <c r="Q477">
        <v>5632.8324777877397</v>
      </c>
      <c r="R477">
        <v>41.554097925929</v>
      </c>
      <c r="S477" s="1">
        <f>(Table2[[#This Row],[Close Price]]-Table2[[#This Row],[20D EMA]])/Table2[[#This Row],[20D EMA]]</f>
        <v>-1.7797842736681103E-2</v>
      </c>
      <c r="T477" s="1">
        <f>(Table2[[#This Row],[Close Price]]-Table2[[#This Row],[50D EMA]])/Table2[[#This Row],[50D EMA]]</f>
        <v>-2.3467181452882003E-2</v>
      </c>
      <c r="U477" s="1">
        <f>(Table2[[#This Row],[Close Price]]-Table2[[#This Row],[200D EMA]])/Table2[[#This Row],[200D EMA]]</f>
        <v>3.7044865622244322E-2</v>
      </c>
      <c r="V477">
        <v>0.43813254747507402</v>
      </c>
      <c r="W477">
        <v>5711.5</v>
      </c>
      <c r="X477">
        <v>5984.95</v>
      </c>
      <c r="Y477">
        <v>5711.5</v>
      </c>
      <c r="Z477">
        <v>5984.95</v>
      </c>
      <c r="AA477">
        <v>5572.65</v>
      </c>
      <c r="AB477">
        <v>6037</v>
      </c>
      <c r="AC477" s="1">
        <f>(Table2[[#This Row],[Close Price]]/Table2[[#This Row],[Day Low]])-1</f>
        <v>2.2761096034316752E-2</v>
      </c>
      <c r="AD477" s="1">
        <f>(Table2[[#This Row],[Day High]]/Table2[[#This Row],[Close Price]])-1</f>
        <v>2.4557048703244044E-2</v>
      </c>
      <c r="AE477" s="1">
        <f>(Table2[[#This Row],[Close Price]]/Table2[[#This Row],[Current Week Low]])-1</f>
        <v>2.2761096034316752E-2</v>
      </c>
      <c r="AF477" s="1">
        <f>(Table2[[#This Row],[Current Week High]]/Table2[[#This Row],[Close Price]])-1</f>
        <v>2.4557048703244044E-2</v>
      </c>
      <c r="AG477" s="1">
        <f>(Table2[[#This Row],[Close Price]]/Table2[[#This Row],[Current Month Low]])-1</f>
        <v>4.8244551514988521E-2</v>
      </c>
      <c r="AH477" s="1">
        <f>(Table2[[#This Row],[Current Month High]]/Table2[[#This Row],[Close Price]])-1</f>
        <v>3.3467431310451046E-2</v>
      </c>
      <c r="AI477">
        <v>12.555850380895301</v>
      </c>
      <c r="AJ477">
        <v>29.421408868850399</v>
      </c>
      <c r="AK477" t="str">
        <f>IF(AND(Table2[[#This Row],[20D EMA]]&gt;Table2[[#This Row],[50D EMA]],Table2[[#This Row],[50D EMA]]&gt;Table2[[#This Row],[200D EMA]]),"Uptrend","Downtrend/NoTrend")</f>
        <v>Downtrend/NoTrend</v>
      </c>
      <c r="AL477">
        <v>-0.02</v>
      </c>
      <c r="AM477" t="s">
        <v>3147</v>
      </c>
      <c r="AN477">
        <v>0.8</v>
      </c>
      <c r="AO477" t="s">
        <v>3148</v>
      </c>
      <c r="AP477">
        <v>-5.7117668638918997E-2</v>
      </c>
      <c r="AQ477">
        <f>(Table2[[#This Row],[Sharpe Ratio]]-AVERAGE(Table2[Sharpe Ratio]))/_xlfn.STDEV.P(Table2[Sharpe Ratio])</f>
        <v>-1.325825837467018</v>
      </c>
      <c r="AR4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7">
        <f>_xlfn.RANK.AVG(Table2[[#This Row],[1Y Return vs Nifty Z-Score]],Table2[1Y Return vs Nifty Z-Score])</f>
        <v>506</v>
      </c>
      <c r="AT477">
        <f>_xlfn.RANK.AVG(Table2[[#This Row],[6M Return vs Nifty Z-Score]],Table2[6M Return vs Nifty Z-Score])</f>
        <v>139</v>
      </c>
      <c r="AU477">
        <f>_xlfn.RANK.AVG(Table2[[#This Row],[Sharpe Ratio Z-Score]],Table2[Sharpe Ratio Z-Score])</f>
        <v>674</v>
      </c>
      <c r="AV477">
        <f>(Table2[[#This Row],[Rank 1Y]]+Table2[[#This Row],[Rank 6M]]+Table2[[#This Row],[Rank Sharpe]])/3</f>
        <v>439.66666666666669</v>
      </c>
    </row>
    <row r="478" spans="1:48" x14ac:dyDescent="0.3">
      <c r="A478" t="s">
        <v>262</v>
      </c>
      <c r="B478" t="s">
        <v>263</v>
      </c>
      <c r="C478" t="s">
        <v>3102</v>
      </c>
      <c r="D478" t="s">
        <v>34</v>
      </c>
      <c r="E478">
        <v>94304.134745183997</v>
      </c>
      <c r="F478">
        <v>49.89</v>
      </c>
      <c r="G478">
        <v>5.08735837015369</v>
      </c>
      <c r="H478">
        <f>(Table2[[#This Row],[1Y Return vs Nifty]]-AVERAGE(Table2[1Y Return vs Nifty]))/_xlfn.STDEV.P(Table2[1Y Return vs Nifty])</f>
        <v>-0.20140925605327531</v>
      </c>
      <c r="I478">
        <v>-5.7890625104684696</v>
      </c>
      <c r="J478">
        <f>(Table2[[#This Row],[1M Return vs Nifty]]-AVERAGE(Table2[1M Return vs Nifty]))/_xlfn.STDEV.P(Table2[1M Return vs Nifty])</f>
        <v>-0.47208608595571849</v>
      </c>
      <c r="K478">
        <v>-27.6456113054419</v>
      </c>
      <c r="L478">
        <f>(Table2[[#This Row],[6M Return vs Nifty]]-AVERAGE(Table2[6M Return vs Nifty]))/_xlfn.STDEV.P(Table2[6M Return vs Nifty])</f>
        <v>-1.0611862771418841</v>
      </c>
      <c r="M478">
        <v>-3.3785268671774999</v>
      </c>
      <c r="N478">
        <f>(Table2[[#This Row],[1W Return vs Nifty]]-AVERAGE(Table2[1W Return vs Nifty]))/_xlfn.STDEV.P(Table2[1W Return vs Nifty])</f>
        <v>-0.51758686155086298</v>
      </c>
      <c r="O478">
        <v>52.62</v>
      </c>
      <c r="P478">
        <v>55.038953258565499</v>
      </c>
      <c r="Q478">
        <v>56.598317075190899</v>
      </c>
      <c r="R478">
        <v>32.670484002150097</v>
      </c>
      <c r="S478" s="1">
        <f>(Table2[[#This Row],[Close Price]]-Table2[[#This Row],[20D EMA]])/Table2[[#This Row],[20D EMA]]</f>
        <v>-5.1881413911060374E-2</v>
      </c>
      <c r="T478" s="1">
        <f>(Table2[[#This Row],[Close Price]]-Table2[[#This Row],[50D EMA]])/Table2[[#This Row],[50D EMA]]</f>
        <v>-9.3551075260759745E-2</v>
      </c>
      <c r="U478" s="1">
        <f>(Table2[[#This Row],[Close Price]]-Table2[[#This Row],[200D EMA]])/Table2[[#This Row],[200D EMA]]</f>
        <v>-0.11852502727738166</v>
      </c>
      <c r="V478">
        <v>0.84359812527708999</v>
      </c>
      <c r="W478">
        <v>48.57</v>
      </c>
      <c r="X478">
        <v>51.15</v>
      </c>
      <c r="Y478">
        <v>48.57</v>
      </c>
      <c r="Z478">
        <v>51.15</v>
      </c>
      <c r="AA478">
        <v>48.57</v>
      </c>
      <c r="AB478">
        <v>56.38</v>
      </c>
      <c r="AC478" s="1">
        <f>(Table2[[#This Row],[Close Price]]/Table2[[#This Row],[Day Low]])-1</f>
        <v>2.7177269919703484E-2</v>
      </c>
      <c r="AD478" s="1">
        <f>(Table2[[#This Row],[Day High]]/Table2[[#This Row],[Close Price]])-1</f>
        <v>2.525556223692127E-2</v>
      </c>
      <c r="AE478" s="1">
        <f>(Table2[[#This Row],[Close Price]]/Table2[[#This Row],[Current Week Low]])-1</f>
        <v>2.7177269919703484E-2</v>
      </c>
      <c r="AF478" s="1">
        <f>(Table2[[#This Row],[Current Week High]]/Table2[[#This Row],[Close Price]])-1</f>
        <v>2.525556223692127E-2</v>
      </c>
      <c r="AG478" s="1">
        <f>(Table2[[#This Row],[Close Price]]/Table2[[#This Row],[Current Month Low]])-1</f>
        <v>2.7177269919703484E-2</v>
      </c>
      <c r="AH478" s="1">
        <f>(Table2[[#This Row],[Current Month High]]/Table2[[#This Row],[Close Price]])-1</f>
        <v>0.13008618961715768</v>
      </c>
      <c r="AI478">
        <v>67.869312487472399</v>
      </c>
      <c r="AJ478">
        <v>28.087291399229699</v>
      </c>
      <c r="AK478" t="str">
        <f>IF(AND(Table2[[#This Row],[20D EMA]]&gt;Table2[[#This Row],[50D EMA]],Table2[[#This Row],[50D EMA]]&gt;Table2[[#This Row],[200D EMA]]),"Uptrend","Downtrend/NoTrend")</f>
        <v>Downtrend/NoTrend</v>
      </c>
      <c r="AL478">
        <v>-0.17</v>
      </c>
      <c r="AM478" t="s">
        <v>3147</v>
      </c>
      <c r="AN478">
        <v>-7.92</v>
      </c>
      <c r="AO478" t="s">
        <v>3147</v>
      </c>
      <c r="AP478">
        <v>8.5613041808042994E-2</v>
      </c>
      <c r="AQ478">
        <f>(Table2[[#This Row],[Sharpe Ratio]]-AVERAGE(Table2[Sharpe Ratio]))/_xlfn.STDEV.P(Table2[Sharpe Ratio])</f>
        <v>0.34381673700053067</v>
      </c>
      <c r="AR4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8">
        <f>_xlfn.RANK.AVG(Table2[[#This Row],[1Y Return vs Nifty Z-Score]],Table2[1Y Return vs Nifty Z-Score])</f>
        <v>379</v>
      </c>
      <c r="AT478">
        <f>_xlfn.RANK.AVG(Table2[[#This Row],[6M Return vs Nifty Z-Score]],Table2[6M Return vs Nifty Z-Score])</f>
        <v>682</v>
      </c>
      <c r="AU478">
        <f>_xlfn.RANK.AVG(Table2[[#This Row],[Sharpe Ratio Z-Score]],Table2[Sharpe Ratio Z-Score])</f>
        <v>259</v>
      </c>
      <c r="AV478">
        <f>(Table2[[#This Row],[Rank 1Y]]+Table2[[#This Row],[Rank 6M]]+Table2[[#This Row],[Rank Sharpe]])/3</f>
        <v>440</v>
      </c>
    </row>
    <row r="479" spans="1:48" x14ac:dyDescent="0.3">
      <c r="A479" t="s">
        <v>780</v>
      </c>
      <c r="B479" t="s">
        <v>781</v>
      </c>
      <c r="C479" t="s">
        <v>3101</v>
      </c>
      <c r="D479" t="s">
        <v>250</v>
      </c>
      <c r="E479">
        <v>19559.319950069999</v>
      </c>
      <c r="F479">
        <v>1776.85</v>
      </c>
      <c r="G479">
        <v>-20.6563563861814</v>
      </c>
      <c r="H479">
        <f>(Table2[[#This Row],[1Y Return vs Nifty]]-AVERAGE(Table2[1Y Return vs Nifty]))/_xlfn.STDEV.P(Table2[1Y Return vs Nifty])</f>
        <v>-0.7352941457867227</v>
      </c>
      <c r="I479">
        <v>2.7054712457854899</v>
      </c>
      <c r="J479">
        <f>(Table2[[#This Row],[1M Return vs Nifty]]-AVERAGE(Table2[1M Return vs Nifty]))/_xlfn.STDEV.P(Table2[1M Return vs Nifty])</f>
        <v>0.48988114811017963</v>
      </c>
      <c r="K479">
        <v>-2.90251215265054</v>
      </c>
      <c r="L479">
        <f>(Table2[[#This Row],[6M Return vs Nifty]]-AVERAGE(Table2[6M Return vs Nifty]))/_xlfn.STDEV.P(Table2[6M Return vs Nifty])</f>
        <v>-0.18202098472226907</v>
      </c>
      <c r="M479">
        <v>-2.57752243589574</v>
      </c>
      <c r="N479">
        <f>(Table2[[#This Row],[1W Return vs Nifty]]-AVERAGE(Table2[1W Return vs Nifty]))/_xlfn.STDEV.P(Table2[1W Return vs Nifty])</f>
        <v>-0.32659949560455398</v>
      </c>
      <c r="O479">
        <v>1836.17</v>
      </c>
      <c r="P479">
        <v>1862.8580254660101</v>
      </c>
      <c r="Q479">
        <v>1859.6829720855101</v>
      </c>
      <c r="R479">
        <v>33.249246597873103</v>
      </c>
      <c r="S479" s="1">
        <f>(Table2[[#This Row],[Close Price]]-Table2[[#This Row],[20D EMA]])/Table2[[#This Row],[20D EMA]]</f>
        <v>-3.2306376860530429E-2</v>
      </c>
      <c r="T479" s="1">
        <f>(Table2[[#This Row],[Close Price]]-Table2[[#This Row],[50D EMA]])/Table2[[#This Row],[50D EMA]]</f>
        <v>-4.6169930445716344E-2</v>
      </c>
      <c r="U479" s="1">
        <f>(Table2[[#This Row],[Close Price]]-Table2[[#This Row],[200D EMA]])/Table2[[#This Row],[200D EMA]]</f>
        <v>-4.454144783216385E-2</v>
      </c>
      <c r="V479">
        <v>0.52348966404298503</v>
      </c>
      <c r="W479">
        <v>1742.85</v>
      </c>
      <c r="X479">
        <v>1805.95</v>
      </c>
      <c r="Y479">
        <v>1742.85</v>
      </c>
      <c r="Z479">
        <v>1805.95</v>
      </c>
      <c r="AA479">
        <v>1742.85</v>
      </c>
      <c r="AB479">
        <v>1930.45</v>
      </c>
      <c r="AC479" s="1">
        <f>(Table2[[#This Row],[Close Price]]/Table2[[#This Row],[Day Low]])-1</f>
        <v>1.9508276673265046E-2</v>
      </c>
      <c r="AD479" s="1">
        <f>(Table2[[#This Row],[Day High]]/Table2[[#This Row],[Close Price]])-1</f>
        <v>1.637729690182077E-2</v>
      </c>
      <c r="AE479" s="1">
        <f>(Table2[[#This Row],[Close Price]]/Table2[[#This Row],[Current Week Low]])-1</f>
        <v>1.9508276673265046E-2</v>
      </c>
      <c r="AF479" s="1">
        <f>(Table2[[#This Row],[Current Week High]]/Table2[[#This Row],[Close Price]])-1</f>
        <v>1.637729690182077E-2</v>
      </c>
      <c r="AG479" s="1">
        <f>(Table2[[#This Row],[Close Price]]/Table2[[#This Row],[Current Month Low]])-1</f>
        <v>1.9508276673265046E-2</v>
      </c>
      <c r="AH479" s="1">
        <f>(Table2[[#This Row],[Current Month High]]/Table2[[#This Row],[Close Price]])-1</f>
        <v>8.6445113543630603E-2</v>
      </c>
      <c r="AI479">
        <v>38.388158820384298</v>
      </c>
      <c r="AJ479">
        <v>7.5900696336663502</v>
      </c>
      <c r="AK479" t="str">
        <f>IF(AND(Table2[[#This Row],[20D EMA]]&gt;Table2[[#This Row],[50D EMA]],Table2[[#This Row],[50D EMA]]&gt;Table2[[#This Row],[200D EMA]]),"Uptrend","Downtrend/NoTrend")</f>
        <v>Downtrend/NoTrend</v>
      </c>
      <c r="AL479">
        <v>-0.09</v>
      </c>
      <c r="AM479" t="s">
        <v>3147</v>
      </c>
      <c r="AN479">
        <v>-2.95</v>
      </c>
      <c r="AO479" t="s">
        <v>3147</v>
      </c>
      <c r="AP479">
        <v>4.9667717220103998E-2</v>
      </c>
      <c r="AQ479">
        <f>(Table2[[#This Row],[Sharpe Ratio]]-AVERAGE(Table2[Sharpe Ratio]))/_xlfn.STDEV.P(Table2[Sharpe Ratio])</f>
        <v>-7.6666311792109698E-2</v>
      </c>
      <c r="AR4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9">
        <f>_xlfn.RANK.AVG(Table2[[#This Row],[1Y Return vs Nifty Z-Score]],Table2[1Y Return vs Nifty Z-Score])</f>
        <v>580</v>
      </c>
      <c r="AT479">
        <f>_xlfn.RANK.AVG(Table2[[#This Row],[6M Return vs Nifty Z-Score]],Table2[6M Return vs Nifty Z-Score])</f>
        <v>365</v>
      </c>
      <c r="AU479">
        <f>_xlfn.RANK.AVG(Table2[[#This Row],[Sharpe Ratio Z-Score]],Table2[Sharpe Ratio Z-Score])</f>
        <v>375</v>
      </c>
      <c r="AV479">
        <f>(Table2[[#This Row],[Rank 1Y]]+Table2[[#This Row],[Rank 6M]]+Table2[[#This Row],[Rank Sharpe]])/3</f>
        <v>440</v>
      </c>
    </row>
    <row r="480" spans="1:48" x14ac:dyDescent="0.3">
      <c r="A480" t="s">
        <v>1910</v>
      </c>
      <c r="B480" t="s">
        <v>1911</v>
      </c>
      <c r="C480" t="s">
        <v>3118</v>
      </c>
      <c r="D480" t="s">
        <v>108</v>
      </c>
      <c r="E480">
        <v>3680.5157774579998</v>
      </c>
      <c r="F480">
        <v>215.23</v>
      </c>
      <c r="G480">
        <v>18.488675124484999</v>
      </c>
      <c r="H480">
        <f>(Table2[[#This Row],[1Y Return vs Nifty]]-AVERAGE(Table2[1Y Return vs Nifty]))/_xlfn.STDEV.P(Table2[1Y Return vs Nifty])</f>
        <v>7.6513358666051801E-2</v>
      </c>
      <c r="I480">
        <v>-9.8137097381368399</v>
      </c>
      <c r="J480">
        <f>(Table2[[#This Row],[1M Return vs Nifty]]-AVERAGE(Table2[1M Return vs Nifty]))/_xlfn.STDEV.P(Table2[1M Return vs Nifty])</f>
        <v>-0.92785904216308435</v>
      </c>
      <c r="K480">
        <v>-35.431631380933098</v>
      </c>
      <c r="L480">
        <f>(Table2[[#This Row],[6M Return vs Nifty]]-AVERAGE(Table2[6M Return vs Nifty]))/_xlfn.STDEV.P(Table2[6M Return vs Nifty])</f>
        <v>-1.3378370949793892</v>
      </c>
      <c r="M480">
        <v>-1.72838692869559</v>
      </c>
      <c r="N480">
        <f>(Table2[[#This Row],[1W Return vs Nifty]]-AVERAGE(Table2[1W Return vs Nifty]))/_xlfn.STDEV.P(Table2[1W Return vs Nifty])</f>
        <v>-0.1241360041203306</v>
      </c>
      <c r="O480">
        <v>231.74</v>
      </c>
      <c r="P480">
        <v>246.38120004651799</v>
      </c>
      <c r="Q480">
        <v>248.38842507281299</v>
      </c>
      <c r="R480">
        <v>25.432640862567901</v>
      </c>
      <c r="S480" s="1">
        <f>(Table2[[#This Row],[Close Price]]-Table2[[#This Row],[20D EMA]])/Table2[[#This Row],[20D EMA]]</f>
        <v>-7.1243635108311124E-2</v>
      </c>
      <c r="T480" s="1">
        <f>(Table2[[#This Row],[Close Price]]-Table2[[#This Row],[50D EMA]])/Table2[[#This Row],[50D EMA]]</f>
        <v>-0.12643497166438225</v>
      </c>
      <c r="U480" s="1">
        <f>(Table2[[#This Row],[Close Price]]-Table2[[#This Row],[200D EMA]])/Table2[[#This Row],[200D EMA]]</f>
        <v>-0.13349424419874995</v>
      </c>
      <c r="V480">
        <v>0.623552163050068</v>
      </c>
      <c r="W480">
        <v>211.8</v>
      </c>
      <c r="X480">
        <v>218</v>
      </c>
      <c r="Y480">
        <v>211.8</v>
      </c>
      <c r="Z480">
        <v>218</v>
      </c>
      <c r="AA480">
        <v>211.8</v>
      </c>
      <c r="AB480">
        <v>243.87</v>
      </c>
      <c r="AC480" s="1">
        <f>(Table2[[#This Row],[Close Price]]/Table2[[#This Row],[Day Low]])-1</f>
        <v>1.619452313503289E-2</v>
      </c>
      <c r="AD480" s="1">
        <f>(Table2[[#This Row],[Day High]]/Table2[[#This Row],[Close Price]])-1</f>
        <v>1.2869953073456397E-2</v>
      </c>
      <c r="AE480" s="1">
        <f>(Table2[[#This Row],[Close Price]]/Table2[[#This Row],[Current Week Low]])-1</f>
        <v>1.619452313503289E-2</v>
      </c>
      <c r="AF480" s="1">
        <f>(Table2[[#This Row],[Current Week High]]/Table2[[#This Row],[Close Price]])-1</f>
        <v>1.2869953073456397E-2</v>
      </c>
      <c r="AG480" s="1">
        <f>(Table2[[#This Row],[Close Price]]/Table2[[#This Row],[Current Month Low]])-1</f>
        <v>1.619452313503289E-2</v>
      </c>
      <c r="AH480" s="1">
        <f>(Table2[[#This Row],[Current Month High]]/Table2[[#This Row],[Close Price]])-1</f>
        <v>0.13306695163313664</v>
      </c>
      <c r="AI480">
        <v>48.887236909352701</v>
      </c>
      <c r="AJ480">
        <v>40.352135637430699</v>
      </c>
      <c r="AK480" t="str">
        <f>IF(AND(Table2[[#This Row],[20D EMA]]&gt;Table2[[#This Row],[50D EMA]],Table2[[#This Row],[50D EMA]]&gt;Table2[[#This Row],[200D EMA]]),"Uptrend","Downtrend/NoTrend")</f>
        <v>Downtrend/NoTrend</v>
      </c>
      <c r="AL480">
        <v>0</v>
      </c>
      <c r="AM480">
        <v>0</v>
      </c>
      <c r="AN480">
        <v>-9.1300000000000008</v>
      </c>
      <c r="AO480" t="s">
        <v>3147</v>
      </c>
      <c r="AP480">
        <v>6.3281822431159998E-2</v>
      </c>
      <c r="AQ480">
        <f>(Table2[[#This Row],[Sharpe Ratio]]-AVERAGE(Table2[Sharpe Ratio]))/_xlfn.STDEV.P(Table2[Sharpe Ratio])</f>
        <v>8.2589461562330518E-2</v>
      </c>
      <c r="AR4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0">
        <f>_xlfn.RANK.AVG(Table2[[#This Row],[1Y Return vs Nifty Z-Score]],Table2[1Y Return vs Nifty Z-Score])</f>
        <v>283</v>
      </c>
      <c r="AT480">
        <f>_xlfn.RANK.AVG(Table2[[#This Row],[6M Return vs Nifty Z-Score]],Table2[6M Return vs Nifty Z-Score])</f>
        <v>710</v>
      </c>
      <c r="AU480">
        <f>_xlfn.RANK.AVG(Table2[[#This Row],[Sharpe Ratio Z-Score]],Table2[Sharpe Ratio Z-Score])</f>
        <v>328</v>
      </c>
      <c r="AV480">
        <f>(Table2[[#This Row],[Rank 1Y]]+Table2[[#This Row],[Rank 6M]]+Table2[[#This Row],[Rank Sharpe]])/3</f>
        <v>440.33333333333331</v>
      </c>
    </row>
    <row r="481" spans="1:48" x14ac:dyDescent="0.3">
      <c r="A481" t="s">
        <v>1764</v>
      </c>
      <c r="B481" t="s">
        <v>1765</v>
      </c>
      <c r="C481" t="s">
        <v>3112</v>
      </c>
      <c r="D481" t="s">
        <v>69</v>
      </c>
      <c r="E481">
        <v>4395.424</v>
      </c>
      <c r="F481">
        <v>624.35</v>
      </c>
      <c r="G481">
        <v>22.2171517542047</v>
      </c>
      <c r="H481">
        <f>(Table2[[#This Row],[1Y Return vs Nifty]]-AVERAGE(Table2[1Y Return vs Nifty]))/_xlfn.STDEV.P(Table2[1Y Return vs Nifty])</f>
        <v>0.15383620632702472</v>
      </c>
      <c r="I481">
        <v>-11.9998643820556</v>
      </c>
      <c r="J481">
        <f>(Table2[[#This Row],[1M Return vs Nifty]]-AVERAGE(Table2[1M Return vs Nifty]))/_xlfn.STDEV.P(Table2[1M Return vs Nifty])</f>
        <v>-1.175431092189084</v>
      </c>
      <c r="K481">
        <v>-43.9058129008313</v>
      </c>
      <c r="L481">
        <f>(Table2[[#This Row],[6M Return vs Nifty]]-AVERAGE(Table2[6M Return vs Nifty]))/_xlfn.STDEV.P(Table2[6M Return vs Nifty])</f>
        <v>-1.6389394842941778</v>
      </c>
      <c r="M481">
        <v>-4.4836081245332</v>
      </c>
      <c r="N481">
        <f>(Table2[[#This Row],[1W Return vs Nifty]]-AVERAGE(Table2[1W Return vs Nifty]))/_xlfn.STDEV.P(Table2[1W Return vs Nifty])</f>
        <v>-0.7810767378319089</v>
      </c>
      <c r="O481">
        <v>639.54999999999995</v>
      </c>
      <c r="P481">
        <v>684.88558293416804</v>
      </c>
      <c r="Q481">
        <v>743.03875883827698</v>
      </c>
      <c r="R481">
        <v>47.973381696511701</v>
      </c>
      <c r="S481" s="1">
        <f>(Table2[[#This Row],[Close Price]]-Table2[[#This Row],[20D EMA]])/Table2[[#This Row],[20D EMA]]</f>
        <v>-2.3766710968649726E-2</v>
      </c>
      <c r="T481" s="1">
        <f>(Table2[[#This Row],[Close Price]]-Table2[[#This Row],[50D EMA]])/Table2[[#This Row],[50D EMA]]</f>
        <v>-8.838787739526234E-2</v>
      </c>
      <c r="U481" s="1">
        <f>(Table2[[#This Row],[Close Price]]-Table2[[#This Row],[200D EMA]])/Table2[[#This Row],[200D EMA]]</f>
        <v>-0.15973427688192732</v>
      </c>
      <c r="V481">
        <v>0.94919663760068596</v>
      </c>
      <c r="W481">
        <v>557.75</v>
      </c>
      <c r="X481">
        <v>637.70000000000005</v>
      </c>
      <c r="Y481">
        <v>557.75</v>
      </c>
      <c r="Z481">
        <v>637.70000000000005</v>
      </c>
      <c r="AA481">
        <v>557.75</v>
      </c>
      <c r="AB481">
        <v>676.1</v>
      </c>
      <c r="AC481" s="1">
        <f>(Table2[[#This Row],[Close Price]]/Table2[[#This Row],[Day Low]])-1</f>
        <v>0.11940833706857923</v>
      </c>
      <c r="AD481" s="1">
        <f>(Table2[[#This Row],[Day High]]/Table2[[#This Row],[Close Price]])-1</f>
        <v>2.1382237527028058E-2</v>
      </c>
      <c r="AE481" s="1">
        <f>(Table2[[#This Row],[Close Price]]/Table2[[#This Row],[Current Week Low]])-1</f>
        <v>0.11940833706857923</v>
      </c>
      <c r="AF481" s="1">
        <f>(Table2[[#This Row],[Current Week High]]/Table2[[#This Row],[Close Price]])-1</f>
        <v>2.1382237527028058E-2</v>
      </c>
      <c r="AG481" s="1">
        <f>(Table2[[#This Row],[Close Price]]/Table2[[#This Row],[Current Month Low]])-1</f>
        <v>0.11940833706857923</v>
      </c>
      <c r="AH481" s="1">
        <f>(Table2[[#This Row],[Current Month High]]/Table2[[#This Row],[Close Price]])-1</f>
        <v>8.2886201649715607E-2</v>
      </c>
      <c r="AI481">
        <v>86.594057820132903</v>
      </c>
      <c r="AJ481">
        <v>49.616582794152798</v>
      </c>
      <c r="AK481" t="str">
        <f>IF(AND(Table2[[#This Row],[20D EMA]]&gt;Table2[[#This Row],[50D EMA]],Table2[[#This Row],[50D EMA]]&gt;Table2[[#This Row],[200D EMA]]),"Uptrend","Downtrend/NoTrend")</f>
        <v>Downtrend/NoTrend</v>
      </c>
      <c r="AL481">
        <v>-0.2</v>
      </c>
      <c r="AM481" t="s">
        <v>3147</v>
      </c>
      <c r="AN481">
        <v>-4.8</v>
      </c>
      <c r="AO481" t="s">
        <v>3147</v>
      </c>
      <c r="AP481">
        <v>6.1096552178700997E-2</v>
      </c>
      <c r="AQ481">
        <f>(Table2[[#This Row],[Sharpe Ratio]]-AVERAGE(Table2[Sharpe Ratio]))/_xlfn.STDEV.P(Table2[Sharpe Ratio])</f>
        <v>5.7026495899248464E-2</v>
      </c>
      <c r="AR4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1">
        <f>_xlfn.RANK.AVG(Table2[[#This Row],[1Y Return vs Nifty Z-Score]],Table2[1Y Return vs Nifty Z-Score])</f>
        <v>260</v>
      </c>
      <c r="AT481">
        <f>_xlfn.RANK.AVG(Table2[[#This Row],[6M Return vs Nifty Z-Score]],Table2[6M Return vs Nifty Z-Score])</f>
        <v>730</v>
      </c>
      <c r="AU481">
        <f>_xlfn.RANK.AVG(Table2[[#This Row],[Sharpe Ratio Z-Score]],Table2[Sharpe Ratio Z-Score])</f>
        <v>336</v>
      </c>
      <c r="AV481">
        <f>(Table2[[#This Row],[Rank 1Y]]+Table2[[#This Row],[Rank 6M]]+Table2[[#This Row],[Rank Sharpe]])/3</f>
        <v>442</v>
      </c>
    </row>
    <row r="482" spans="1:48" x14ac:dyDescent="0.3">
      <c r="A482" t="s">
        <v>1200</v>
      </c>
      <c r="B482" t="s">
        <v>1201</v>
      </c>
      <c r="C482" t="s">
        <v>3114</v>
      </c>
      <c r="D482" t="s">
        <v>229</v>
      </c>
      <c r="E482">
        <v>9622.8161669189994</v>
      </c>
      <c r="F482">
        <v>121.53</v>
      </c>
      <c r="G482">
        <v>-13.778646092873201</v>
      </c>
      <c r="H482">
        <f>(Table2[[#This Row],[1Y Return vs Nifty]]-AVERAGE(Table2[1Y Return vs Nifty]))/_xlfn.STDEV.P(Table2[1Y Return vs Nifty])</f>
        <v>-0.59266105509580558</v>
      </c>
      <c r="I482">
        <v>3.8274390407326999</v>
      </c>
      <c r="J482">
        <f>(Table2[[#This Row],[1M Return vs Nifty]]-AVERAGE(Table2[1M Return vs Nifty]))/_xlfn.STDEV.P(Table2[1M Return vs Nifty])</f>
        <v>0.61693888752074688</v>
      </c>
      <c r="K482">
        <v>-21.3435290132897</v>
      </c>
      <c r="L482">
        <f>(Table2[[#This Row],[6M Return vs Nifty]]-AVERAGE(Table2[6M Return vs Nifty]))/_xlfn.STDEV.P(Table2[6M Return vs Nifty])</f>
        <v>-0.83726234639178576</v>
      </c>
      <c r="M482">
        <v>1.84773550443018</v>
      </c>
      <c r="N482">
        <f>(Table2[[#This Row],[1W Return vs Nifty]]-AVERAGE(Table2[1W Return vs Nifty]))/_xlfn.STDEV.P(Table2[1W Return vs Nifty])</f>
        <v>0.72853618735715664</v>
      </c>
      <c r="O482">
        <v>120</v>
      </c>
      <c r="P482">
        <v>122.78467372548199</v>
      </c>
      <c r="Q482">
        <v>128.37799770015499</v>
      </c>
      <c r="R482">
        <v>55.9352266292018</v>
      </c>
      <c r="S482" s="1">
        <f>(Table2[[#This Row],[Close Price]]-Table2[[#This Row],[20D EMA]])/Table2[[#This Row],[20D EMA]]</f>
        <v>1.275000000000001E-2</v>
      </c>
      <c r="T482" s="1">
        <f>(Table2[[#This Row],[Close Price]]-Table2[[#This Row],[50D EMA]])/Table2[[#This Row],[50D EMA]]</f>
        <v>-1.0218488084979988E-2</v>
      </c>
      <c r="U482" s="1">
        <f>(Table2[[#This Row],[Close Price]]-Table2[[#This Row],[200D EMA]])/Table2[[#This Row],[200D EMA]]</f>
        <v>-5.3342456050369788E-2</v>
      </c>
      <c r="V482">
        <v>1.16114292216947</v>
      </c>
      <c r="W482">
        <v>118.52</v>
      </c>
      <c r="X482">
        <v>123.4</v>
      </c>
      <c r="Y482">
        <v>118.52</v>
      </c>
      <c r="Z482">
        <v>123.4</v>
      </c>
      <c r="AA482">
        <v>115.4</v>
      </c>
      <c r="AB482">
        <v>125.35</v>
      </c>
      <c r="AC482" s="1">
        <f>(Table2[[#This Row],[Close Price]]/Table2[[#This Row],[Day Low]])-1</f>
        <v>2.5396557543030829E-2</v>
      </c>
      <c r="AD482" s="1">
        <f>(Table2[[#This Row],[Day High]]/Table2[[#This Row],[Close Price]])-1</f>
        <v>1.5387147206451068E-2</v>
      </c>
      <c r="AE482" s="1">
        <f>(Table2[[#This Row],[Close Price]]/Table2[[#This Row],[Current Week Low]])-1</f>
        <v>2.5396557543030829E-2</v>
      </c>
      <c r="AF482" s="1">
        <f>(Table2[[#This Row],[Current Week High]]/Table2[[#This Row],[Close Price]])-1</f>
        <v>1.5387147206451068E-2</v>
      </c>
      <c r="AG482" s="1">
        <f>(Table2[[#This Row],[Close Price]]/Table2[[#This Row],[Current Month Low]])-1</f>
        <v>5.3119584055459246E-2</v>
      </c>
      <c r="AH482" s="1">
        <f>(Table2[[#This Row],[Current Month High]]/Table2[[#This Row],[Close Price]])-1</f>
        <v>3.1432568090183466E-2</v>
      </c>
      <c r="AI482">
        <v>30.009051263062599</v>
      </c>
      <c r="AJ482">
        <v>8.7030411449016096</v>
      </c>
      <c r="AK482" t="str">
        <f>IF(AND(Table2[[#This Row],[20D EMA]]&gt;Table2[[#This Row],[50D EMA]],Table2[[#This Row],[50D EMA]]&gt;Table2[[#This Row],[200D EMA]]),"Uptrend","Downtrend/NoTrend")</f>
        <v>Downtrend/NoTrend</v>
      </c>
      <c r="AL482">
        <v>-0.06</v>
      </c>
      <c r="AM482" t="s">
        <v>3147</v>
      </c>
      <c r="AN482">
        <v>4.95</v>
      </c>
      <c r="AO482" t="s">
        <v>3148</v>
      </c>
      <c r="AP482">
        <v>0.114312655934343</v>
      </c>
      <c r="AQ482">
        <f>(Table2[[#This Row],[Sharpe Ratio]]-AVERAGE(Table2[Sharpe Ratio]))/_xlfn.STDEV.P(Table2[Sharpe Ratio])</f>
        <v>0.67954054490427473</v>
      </c>
      <c r="AR4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2">
        <f>_xlfn.RANK.AVG(Table2[[#This Row],[1Y Return vs Nifty Z-Score]],Table2[1Y Return vs Nifty Z-Score])</f>
        <v>533</v>
      </c>
      <c r="AT482">
        <f>_xlfn.RANK.AVG(Table2[[#This Row],[6M Return vs Nifty Z-Score]],Table2[6M Return vs Nifty Z-Score])</f>
        <v>616</v>
      </c>
      <c r="AU482">
        <f>_xlfn.RANK.AVG(Table2[[#This Row],[Sharpe Ratio Z-Score]],Table2[Sharpe Ratio Z-Score])</f>
        <v>180</v>
      </c>
      <c r="AV482">
        <f>(Table2[[#This Row],[Rank 1Y]]+Table2[[#This Row],[Rank 6M]]+Table2[[#This Row],[Rank Sharpe]])/3</f>
        <v>443</v>
      </c>
    </row>
    <row r="483" spans="1:48" x14ac:dyDescent="0.3">
      <c r="A483" t="s">
        <v>19</v>
      </c>
      <c r="B483" t="s">
        <v>20</v>
      </c>
      <c r="C483" t="s">
        <v>3101</v>
      </c>
      <c r="D483" t="s">
        <v>21</v>
      </c>
      <c r="E483">
        <v>1454290.2778600999</v>
      </c>
      <c r="F483">
        <v>4019.5</v>
      </c>
      <c r="G483">
        <v>-1.06831643478955</v>
      </c>
      <c r="H483">
        <f>(Table2[[#This Row],[1Y Return vs Nifty]]-AVERAGE(Table2[1Y Return vs Nifty]))/_xlfn.STDEV.P(Table2[1Y Return vs Nifty])</f>
        <v>-0.32906844570706639</v>
      </c>
      <c r="I483">
        <v>6.8805785665020798</v>
      </c>
      <c r="J483">
        <f>(Table2[[#This Row],[1M Return vs Nifty]]-AVERAGE(Table2[1M Return vs Nifty]))/_xlfn.STDEV.P(Table2[1M Return vs Nifty])</f>
        <v>0.96269302413351943</v>
      </c>
      <c r="K483">
        <v>3.41532636144332</v>
      </c>
      <c r="L483">
        <f>(Table2[[#This Row],[6M Return vs Nifty]]-AVERAGE(Table2[6M Return vs Nifty]))/_xlfn.STDEV.P(Table2[6M Return vs Nifty])</f>
        <v>4.2462791962456316E-2</v>
      </c>
      <c r="M483">
        <v>3.1126325895533902</v>
      </c>
      <c r="N483">
        <f>(Table2[[#This Row],[1W Return vs Nifty]]-AVERAGE(Table2[1W Return vs Nifty]))/_xlfn.STDEV.P(Table2[1W Return vs Nifty])</f>
        <v>1.0301317254670683</v>
      </c>
      <c r="O483">
        <v>4112.8</v>
      </c>
      <c r="P483">
        <v>4168.2448324291699</v>
      </c>
      <c r="Q483">
        <v>4060.2368311144801</v>
      </c>
      <c r="R483">
        <v>34.887421598666002</v>
      </c>
      <c r="S483" s="1">
        <f>(Table2[[#This Row],[Close Price]]-Table2[[#This Row],[20D EMA]])/Table2[[#This Row],[20D EMA]]</f>
        <v>-2.2685275238280532E-2</v>
      </c>
      <c r="T483" s="1">
        <f>(Table2[[#This Row],[Close Price]]-Table2[[#This Row],[50D EMA]])/Table2[[#This Row],[50D EMA]]</f>
        <v>-3.5685243647860396E-2</v>
      </c>
      <c r="U483" s="1">
        <f>(Table2[[#This Row],[Close Price]]-Table2[[#This Row],[200D EMA]])/Table2[[#This Row],[200D EMA]]</f>
        <v>-1.0033116985271614E-2</v>
      </c>
      <c r="V483">
        <v>0.97006922428956999</v>
      </c>
      <c r="W483">
        <v>3990.2</v>
      </c>
      <c r="X483">
        <v>4213</v>
      </c>
      <c r="Y483">
        <v>3990.2</v>
      </c>
      <c r="Z483">
        <v>4213</v>
      </c>
      <c r="AA483">
        <v>3913.25</v>
      </c>
      <c r="AB483">
        <v>4234.3</v>
      </c>
      <c r="AC483" s="1">
        <f>(Table2[[#This Row],[Close Price]]/Table2[[#This Row],[Day Low]])-1</f>
        <v>7.3429903262993701E-3</v>
      </c>
      <c r="AD483" s="1">
        <f>(Table2[[#This Row],[Day High]]/Table2[[#This Row],[Close Price]])-1</f>
        <v>4.8140315959696478E-2</v>
      </c>
      <c r="AE483" s="1">
        <f>(Table2[[#This Row],[Close Price]]/Table2[[#This Row],[Current Week Low]])-1</f>
        <v>7.3429903262993701E-3</v>
      </c>
      <c r="AF483" s="1">
        <f>(Table2[[#This Row],[Current Week High]]/Table2[[#This Row],[Close Price]])-1</f>
        <v>4.8140315959696478E-2</v>
      </c>
      <c r="AG483" s="1">
        <f>(Table2[[#This Row],[Close Price]]/Table2[[#This Row],[Current Month Low]])-1</f>
        <v>2.7151344790136145E-2</v>
      </c>
      <c r="AH483" s="1">
        <f>(Table2[[#This Row],[Current Month High]]/Table2[[#This Row],[Close Price]])-1</f>
        <v>5.3439482522701809E-2</v>
      </c>
      <c r="AI483">
        <v>14.2492847369075</v>
      </c>
      <c r="AJ483">
        <v>17.084182930381498</v>
      </c>
      <c r="AK483" t="str">
        <f>IF(AND(Table2[[#This Row],[20D EMA]]&gt;Table2[[#This Row],[50D EMA]],Table2[[#This Row],[50D EMA]]&gt;Table2[[#This Row],[200D EMA]]),"Uptrend","Downtrend/NoTrend")</f>
        <v>Downtrend/NoTrend</v>
      </c>
      <c r="AL483">
        <v>-0.08</v>
      </c>
      <c r="AM483" t="s">
        <v>3147</v>
      </c>
      <c r="AN483">
        <v>-1.59</v>
      </c>
      <c r="AO483" t="s">
        <v>3147</v>
      </c>
      <c r="AP483">
        <v>-2.2826627926096001E-2</v>
      </c>
      <c r="AQ483">
        <f>(Table2[[#This Row],[Sharpe Ratio]]-AVERAGE(Table2[Sharpe Ratio]))/_xlfn.STDEV.P(Table2[Sharpe Ratio])</f>
        <v>-0.92469435484748386</v>
      </c>
      <c r="AR4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3">
        <f>_xlfn.RANK.AVG(Table2[[#This Row],[1Y Return vs Nifty Z-Score]],Table2[1Y Return vs Nifty Z-Score])</f>
        <v>426</v>
      </c>
      <c r="AT483">
        <f>_xlfn.RANK.AVG(Table2[[#This Row],[6M Return vs Nifty Z-Score]],Table2[6M Return vs Nifty Z-Score])</f>
        <v>297</v>
      </c>
      <c r="AU483">
        <f>_xlfn.RANK.AVG(Table2[[#This Row],[Sharpe Ratio Z-Score]],Table2[Sharpe Ratio Z-Score])</f>
        <v>607</v>
      </c>
      <c r="AV483">
        <f>(Table2[[#This Row],[Rank 1Y]]+Table2[[#This Row],[Rank 6M]]+Table2[[#This Row],[Rank Sharpe]])/3</f>
        <v>443.33333333333331</v>
      </c>
    </row>
    <row r="484" spans="1:48" x14ac:dyDescent="0.3">
      <c r="A484" t="s">
        <v>169</v>
      </c>
      <c r="B484" t="s">
        <v>170</v>
      </c>
      <c r="C484" t="s">
        <v>3102</v>
      </c>
      <c r="D484" t="s">
        <v>40</v>
      </c>
      <c r="E484">
        <v>148595.7354761</v>
      </c>
      <c r="F484">
        <v>690.5</v>
      </c>
      <c r="G484">
        <v>-13.022976713683899</v>
      </c>
      <c r="H484">
        <f>(Table2[[#This Row],[1Y Return vs Nifty]]-AVERAGE(Table2[1Y Return vs Nifty]))/_xlfn.STDEV.P(Table2[1Y Return vs Nifty])</f>
        <v>-0.57698963910157175</v>
      </c>
      <c r="I484">
        <v>1.69590186548449</v>
      </c>
      <c r="J484">
        <f>(Table2[[#This Row],[1M Return vs Nifty]]-AVERAGE(Table2[1M Return vs Nifty]))/_xlfn.STDEV.P(Table2[1M Return vs Nifty])</f>
        <v>0.37555201690262324</v>
      </c>
      <c r="K484">
        <v>17.652837290629002</v>
      </c>
      <c r="L484">
        <f>(Table2[[#This Row],[6M Return vs Nifty]]-AVERAGE(Table2[6M Return vs Nifty]))/_xlfn.STDEV.P(Table2[6M Return vs Nifty])</f>
        <v>0.5483462862689038</v>
      </c>
      <c r="M484">
        <v>1.68709616811645</v>
      </c>
      <c r="N484">
        <f>(Table2[[#This Row],[1W Return vs Nifty]]-AVERAGE(Table2[1W Return vs Nifty]))/_xlfn.STDEV.P(Table2[1W Return vs Nifty])</f>
        <v>0.69023417239722851</v>
      </c>
      <c r="O484">
        <v>709.12</v>
      </c>
      <c r="P484">
        <v>710.29634899570306</v>
      </c>
      <c r="Q484">
        <v>665.511568157037</v>
      </c>
      <c r="R484">
        <v>34.776243419864798</v>
      </c>
      <c r="S484" s="1">
        <f>(Table2[[#This Row],[Close Price]]-Table2[[#This Row],[20D EMA]])/Table2[[#This Row],[20D EMA]]</f>
        <v>-2.6257897111913363E-2</v>
      </c>
      <c r="T484" s="1">
        <f>(Table2[[#This Row],[Close Price]]-Table2[[#This Row],[50D EMA]])/Table2[[#This Row],[50D EMA]]</f>
        <v>-2.7870548713495941E-2</v>
      </c>
      <c r="U484" s="1">
        <f>(Table2[[#This Row],[Close Price]]-Table2[[#This Row],[200D EMA]])/Table2[[#This Row],[200D EMA]]</f>
        <v>3.7547704711072154E-2</v>
      </c>
      <c r="V484">
        <v>0.707060986783145</v>
      </c>
      <c r="W484">
        <v>682.5</v>
      </c>
      <c r="X484">
        <v>693.95</v>
      </c>
      <c r="Y484">
        <v>682.5</v>
      </c>
      <c r="Z484">
        <v>693.95</v>
      </c>
      <c r="AA484">
        <v>681.5</v>
      </c>
      <c r="AB484">
        <v>727.6</v>
      </c>
      <c r="AC484" s="1">
        <f>(Table2[[#This Row],[Close Price]]/Table2[[#This Row],[Day Low]])-1</f>
        <v>1.172161172161168E-2</v>
      </c>
      <c r="AD484" s="1">
        <f>(Table2[[#This Row],[Day High]]/Table2[[#This Row],[Close Price]])-1</f>
        <v>4.9963794351919333E-3</v>
      </c>
      <c r="AE484" s="1">
        <f>(Table2[[#This Row],[Close Price]]/Table2[[#This Row],[Current Week Low]])-1</f>
        <v>1.172161172161168E-2</v>
      </c>
      <c r="AF484" s="1">
        <f>(Table2[[#This Row],[Current Week High]]/Table2[[#This Row],[Close Price]])-1</f>
        <v>4.9963794351919333E-3</v>
      </c>
      <c r="AG484" s="1">
        <f>(Table2[[#This Row],[Close Price]]/Table2[[#This Row],[Current Month Low]])-1</f>
        <v>1.3206162876008731E-2</v>
      </c>
      <c r="AH484" s="1">
        <f>(Table2[[#This Row],[Current Month High]]/Table2[[#This Row],[Close Price]])-1</f>
        <v>5.3729181752353306E-2</v>
      </c>
      <c r="AI484">
        <v>10.238957277335199</v>
      </c>
      <c r="AJ484">
        <v>35.021509581540798</v>
      </c>
      <c r="AK484" t="str">
        <f>IF(AND(Table2[[#This Row],[20D EMA]]&gt;Table2[[#This Row],[50D EMA]],Table2[[#This Row],[50D EMA]]&gt;Table2[[#This Row],[200D EMA]]),"Uptrend","Downtrend/NoTrend")</f>
        <v>Downtrend/NoTrend</v>
      </c>
      <c r="AL484">
        <v>-0.05</v>
      </c>
      <c r="AM484" t="s">
        <v>3147</v>
      </c>
      <c r="AN484">
        <v>-5.03</v>
      </c>
      <c r="AO484" t="s">
        <v>3147</v>
      </c>
      <c r="AP484">
        <v>-4.0167540085973001E-2</v>
      </c>
      <c r="AQ484">
        <f>(Table2[[#This Row],[Sharpe Ratio]]-AVERAGE(Table2[Sharpe Ratio]))/_xlfn.STDEV.P(Table2[Sharpe Ratio])</f>
        <v>-1.1275457603478543</v>
      </c>
      <c r="AR4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4">
        <f>_xlfn.RANK.AVG(Table2[[#This Row],[1Y Return vs Nifty Z-Score]],Table2[1Y Return vs Nifty Z-Score])</f>
        <v>525</v>
      </c>
      <c r="AT484">
        <f>_xlfn.RANK.AVG(Table2[[#This Row],[6M Return vs Nifty Z-Score]],Table2[6M Return vs Nifty Z-Score])</f>
        <v>168</v>
      </c>
      <c r="AU484">
        <f>_xlfn.RANK.AVG(Table2[[#This Row],[Sharpe Ratio Z-Score]],Table2[Sharpe Ratio Z-Score])</f>
        <v>637</v>
      </c>
      <c r="AV484">
        <f>(Table2[[#This Row],[Rank 1Y]]+Table2[[#This Row],[Rank 6M]]+Table2[[#This Row],[Rank Sharpe]])/3</f>
        <v>443.33333333333331</v>
      </c>
    </row>
    <row r="485" spans="1:48" x14ac:dyDescent="0.3">
      <c r="A485" t="s">
        <v>2071</v>
      </c>
      <c r="B485" t="s">
        <v>2072</v>
      </c>
      <c r="C485" t="s">
        <v>3100</v>
      </c>
      <c r="D485" t="s">
        <v>292</v>
      </c>
      <c r="E485">
        <v>2974.5253714999999</v>
      </c>
      <c r="F485">
        <v>1750.25</v>
      </c>
      <c r="G485">
        <v>17.662008809587402</v>
      </c>
      <c r="H485">
        <f>(Table2[[#This Row],[1Y Return vs Nifty]]-AVERAGE(Table2[1Y Return vs Nifty]))/_xlfn.STDEV.P(Table2[1Y Return vs Nifty])</f>
        <v>5.9369575861091553E-2</v>
      </c>
      <c r="I485">
        <v>-7.2056930318582699</v>
      </c>
      <c r="J485">
        <f>(Table2[[#This Row],[1M Return vs Nifty]]-AVERAGE(Table2[1M Return vs Nifty]))/_xlfn.STDEV.P(Table2[1M Return vs Nifty])</f>
        <v>-0.63251303621080146</v>
      </c>
      <c r="K485">
        <v>-11.0214999906675</v>
      </c>
      <c r="L485">
        <f>(Table2[[#This Row],[6M Return vs Nifty]]-AVERAGE(Table2[6M Return vs Nifty]))/_xlfn.STDEV.P(Table2[6M Return vs Nifty])</f>
        <v>-0.4705027255375146</v>
      </c>
      <c r="M485">
        <v>-3.8860333173454098</v>
      </c>
      <c r="N485">
        <f>(Table2[[#This Row],[1W Return vs Nifty]]-AVERAGE(Table2[1W Return vs Nifty]))/_xlfn.STDEV.P(Table2[1W Return vs Nifty])</f>
        <v>-0.63859408240135029</v>
      </c>
      <c r="O485">
        <v>1914.87</v>
      </c>
      <c r="P485">
        <v>2060.3048543080399</v>
      </c>
      <c r="Q485">
        <v>1974.2948320842499</v>
      </c>
      <c r="R485">
        <v>30.0681698969568</v>
      </c>
      <c r="S485" s="1">
        <f>(Table2[[#This Row],[Close Price]]-Table2[[#This Row],[20D EMA]])/Table2[[#This Row],[20D EMA]]</f>
        <v>-8.5969282510039796E-2</v>
      </c>
      <c r="T485" s="1">
        <f>(Table2[[#This Row],[Close Price]]-Table2[[#This Row],[50D EMA]])/Table2[[#This Row],[50D EMA]]</f>
        <v>-0.15048979458536144</v>
      </c>
      <c r="U485" s="1">
        <f>(Table2[[#This Row],[Close Price]]-Table2[[#This Row],[200D EMA]])/Table2[[#This Row],[200D EMA]]</f>
        <v>-0.11348093934264485</v>
      </c>
      <c r="V485">
        <v>0.73797249722935598</v>
      </c>
      <c r="W485">
        <v>1722</v>
      </c>
      <c r="X485">
        <v>1809.95</v>
      </c>
      <c r="Y485">
        <v>1722</v>
      </c>
      <c r="Z485">
        <v>1809.95</v>
      </c>
      <c r="AA485">
        <v>1722</v>
      </c>
      <c r="AB485">
        <v>2051.9</v>
      </c>
      <c r="AC485" s="1">
        <f>(Table2[[#This Row],[Close Price]]/Table2[[#This Row],[Day Low]])-1</f>
        <v>1.6405342624854713E-2</v>
      </c>
      <c r="AD485" s="1">
        <f>(Table2[[#This Row],[Day High]]/Table2[[#This Row],[Close Price]])-1</f>
        <v>3.4109412941008443E-2</v>
      </c>
      <c r="AE485" s="1">
        <f>(Table2[[#This Row],[Close Price]]/Table2[[#This Row],[Current Week Low]])-1</f>
        <v>1.6405342624854713E-2</v>
      </c>
      <c r="AF485" s="1">
        <f>(Table2[[#This Row],[Current Week High]]/Table2[[#This Row],[Close Price]])-1</f>
        <v>3.4109412941008443E-2</v>
      </c>
      <c r="AG485" s="1">
        <f>(Table2[[#This Row],[Close Price]]/Table2[[#This Row],[Current Month Low]])-1</f>
        <v>1.6405342624854713E-2</v>
      </c>
      <c r="AH485" s="1">
        <f>(Table2[[#This Row],[Current Month High]]/Table2[[#This Row],[Close Price]])-1</f>
        <v>0.17234680759891452</v>
      </c>
      <c r="AI485">
        <v>59.9771461219825</v>
      </c>
      <c r="AJ485">
        <v>40.746250653371398</v>
      </c>
      <c r="AK485" t="str">
        <f>IF(AND(Table2[[#This Row],[20D EMA]]&gt;Table2[[#This Row],[50D EMA]],Table2[[#This Row],[50D EMA]]&gt;Table2[[#This Row],[200D EMA]]),"Uptrend","Downtrend/NoTrend")</f>
        <v>Downtrend/NoTrend</v>
      </c>
      <c r="AL485">
        <v>-0.26</v>
      </c>
      <c r="AM485" t="s">
        <v>3147</v>
      </c>
      <c r="AN485">
        <v>-10.16</v>
      </c>
      <c r="AO485" t="s">
        <v>3147</v>
      </c>
      <c r="AP485">
        <v>-4.1520627152060001E-3</v>
      </c>
      <c r="AQ485">
        <f>(Table2[[#This Row],[Sharpe Ratio]]-AVERAGE(Table2[Sharpe Ratio]))/_xlfn.STDEV.P(Table2[Sharpe Ratio])</f>
        <v>-0.70624207475910872</v>
      </c>
      <c r="AR4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5">
        <f>_xlfn.RANK.AVG(Table2[[#This Row],[1Y Return vs Nifty Z-Score]],Table2[1Y Return vs Nifty Z-Score])</f>
        <v>290</v>
      </c>
      <c r="AT485">
        <f>_xlfn.RANK.AVG(Table2[[#This Row],[6M Return vs Nifty Z-Score]],Table2[6M Return vs Nifty Z-Score])</f>
        <v>476</v>
      </c>
      <c r="AU485">
        <f>_xlfn.RANK.AVG(Table2[[#This Row],[Sharpe Ratio Z-Score]],Table2[Sharpe Ratio Z-Score])</f>
        <v>566</v>
      </c>
      <c r="AV485">
        <f>(Table2[[#This Row],[Rank 1Y]]+Table2[[#This Row],[Rank 6M]]+Table2[[#This Row],[Rank Sharpe]])/3</f>
        <v>444</v>
      </c>
    </row>
    <row r="486" spans="1:48" x14ac:dyDescent="0.3">
      <c r="A486" t="s">
        <v>1515</v>
      </c>
      <c r="B486" t="s">
        <v>1516</v>
      </c>
      <c r="C486" t="s">
        <v>3105</v>
      </c>
      <c r="D486" t="s">
        <v>48</v>
      </c>
      <c r="E486">
        <v>6403.12519066</v>
      </c>
      <c r="F486">
        <v>172.04</v>
      </c>
      <c r="G486">
        <v>-5.0798834057837201</v>
      </c>
      <c r="H486">
        <f>(Table2[[#This Row],[1Y Return vs Nifty]]-AVERAGE(Table2[1Y Return vs Nifty]))/_xlfn.STDEV.P(Table2[1Y Return vs Nifty])</f>
        <v>-0.41226214988841509</v>
      </c>
      <c r="I486">
        <v>-3.38366985894119</v>
      </c>
      <c r="J486">
        <f>(Table2[[#This Row],[1M Return vs Nifty]]-AVERAGE(Table2[1M Return vs Nifty]))/_xlfn.STDEV.P(Table2[1M Return vs Nifty])</f>
        <v>-0.19968633074507414</v>
      </c>
      <c r="K486">
        <v>-16.894994299671399</v>
      </c>
      <c r="L486">
        <f>(Table2[[#This Row],[6M Return vs Nifty]]-AVERAGE(Table2[6M Return vs Nifty]))/_xlfn.STDEV.P(Table2[6M Return vs Nifty])</f>
        <v>-0.67919818077590222</v>
      </c>
      <c r="M486">
        <v>-4.4638840584591097</v>
      </c>
      <c r="N486">
        <f>(Table2[[#This Row],[1W Return vs Nifty]]-AVERAGE(Table2[1W Return vs Nifty]))/_xlfn.STDEV.P(Table2[1W Return vs Nifty])</f>
        <v>-0.77637383323097753</v>
      </c>
      <c r="O486">
        <v>184.13</v>
      </c>
      <c r="P486">
        <v>187.671393707123</v>
      </c>
      <c r="Q486">
        <v>189.304612734768</v>
      </c>
      <c r="R486">
        <v>20.6650454339444</v>
      </c>
      <c r="S486" s="1">
        <f>(Table2[[#This Row],[Close Price]]-Table2[[#This Row],[20D EMA]])/Table2[[#This Row],[20D EMA]]</f>
        <v>-6.5660131428881788E-2</v>
      </c>
      <c r="T486" s="1">
        <f>(Table2[[#This Row],[Close Price]]-Table2[[#This Row],[50D EMA]])/Table2[[#This Row],[50D EMA]]</f>
        <v>-8.3291296549526966E-2</v>
      </c>
      <c r="U486" s="1">
        <f>(Table2[[#This Row],[Close Price]]-Table2[[#This Row],[200D EMA]])/Table2[[#This Row],[200D EMA]]</f>
        <v>-9.1200169321585478E-2</v>
      </c>
      <c r="V486">
        <v>0.58902195925900203</v>
      </c>
      <c r="W486">
        <v>170.79</v>
      </c>
      <c r="X486">
        <v>176.95</v>
      </c>
      <c r="Y486">
        <v>170.79</v>
      </c>
      <c r="Z486">
        <v>176.95</v>
      </c>
      <c r="AA486">
        <v>167.16</v>
      </c>
      <c r="AB486">
        <v>200</v>
      </c>
      <c r="AC486" s="1">
        <f>(Table2[[#This Row],[Close Price]]/Table2[[#This Row],[Day Low]])-1</f>
        <v>7.3189296797235848E-3</v>
      </c>
      <c r="AD486" s="1">
        <f>(Table2[[#This Row],[Day High]]/Table2[[#This Row],[Close Price]])-1</f>
        <v>2.8539874447802926E-2</v>
      </c>
      <c r="AE486" s="1">
        <f>(Table2[[#This Row],[Close Price]]/Table2[[#This Row],[Current Week Low]])-1</f>
        <v>7.3189296797235848E-3</v>
      </c>
      <c r="AF486" s="1">
        <f>(Table2[[#This Row],[Current Week High]]/Table2[[#This Row],[Close Price]])-1</f>
        <v>2.8539874447802926E-2</v>
      </c>
      <c r="AG486" s="1">
        <f>(Table2[[#This Row],[Close Price]]/Table2[[#This Row],[Current Month Low]])-1</f>
        <v>2.9193586982531716E-2</v>
      </c>
      <c r="AH486" s="1">
        <f>(Table2[[#This Row],[Current Month High]]/Table2[[#This Row],[Close Price]])-1</f>
        <v>0.1625203441060219</v>
      </c>
      <c r="AI486">
        <v>44.908160892815602</v>
      </c>
      <c r="AJ486">
        <v>19.4307532106907</v>
      </c>
      <c r="AK486" t="str">
        <f>IF(AND(Table2[[#This Row],[20D EMA]]&gt;Table2[[#This Row],[50D EMA]],Table2[[#This Row],[50D EMA]]&gt;Table2[[#This Row],[200D EMA]]),"Uptrend","Downtrend/NoTrend")</f>
        <v>Downtrend/NoTrend</v>
      </c>
      <c r="AL486">
        <v>-0.02</v>
      </c>
      <c r="AM486" t="s">
        <v>3147</v>
      </c>
      <c r="AN486">
        <v>-10.08</v>
      </c>
      <c r="AO486" t="s">
        <v>3147</v>
      </c>
      <c r="AP486">
        <v>6.4975194362848002E-2</v>
      </c>
      <c r="AQ486">
        <f>(Table2[[#This Row],[Sharpe Ratio]]-AVERAGE(Table2[Sharpe Ratio]))/_xlfn.STDEV.P(Table2[Sharpe Ratio])</f>
        <v>0.10239827399450338</v>
      </c>
      <c r="AR4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6">
        <f>_xlfn.RANK.AVG(Table2[[#This Row],[1Y Return vs Nifty Z-Score]],Table2[1Y Return vs Nifty Z-Score])</f>
        <v>454</v>
      </c>
      <c r="AT486">
        <f>_xlfn.RANK.AVG(Table2[[#This Row],[6M Return vs Nifty Z-Score]],Table2[6M Return vs Nifty Z-Score])</f>
        <v>561</v>
      </c>
      <c r="AU486">
        <f>_xlfn.RANK.AVG(Table2[[#This Row],[Sharpe Ratio Z-Score]],Table2[Sharpe Ratio Z-Score])</f>
        <v>321</v>
      </c>
      <c r="AV486">
        <f>(Table2[[#This Row],[Rank 1Y]]+Table2[[#This Row],[Rank 6M]]+Table2[[#This Row],[Rank Sharpe]])/3</f>
        <v>445.33333333333331</v>
      </c>
    </row>
    <row r="487" spans="1:48" x14ac:dyDescent="0.3">
      <c r="A487" t="s">
        <v>525</v>
      </c>
      <c r="B487" t="s">
        <v>526</v>
      </c>
      <c r="C487" t="s">
        <v>3113</v>
      </c>
      <c r="D487" t="s">
        <v>527</v>
      </c>
      <c r="E487">
        <v>37848.19787045</v>
      </c>
      <c r="F487">
        <v>3441.35</v>
      </c>
      <c r="G487">
        <v>-10.0731254700151</v>
      </c>
      <c r="H487">
        <f>(Table2[[#This Row],[1Y Return vs Nifty]]-AVERAGE(Table2[1Y Return vs Nifty]))/_xlfn.STDEV.P(Table2[1Y Return vs Nifty])</f>
        <v>-0.51581427956770187</v>
      </c>
      <c r="I487">
        <v>-1.37263939520671</v>
      </c>
      <c r="J487">
        <f>(Table2[[#This Row],[1M Return vs Nifty]]-AVERAGE(Table2[1M Return vs Nifty]))/_xlfn.STDEV.P(Table2[1M Return vs Nifty])</f>
        <v>2.8053704003347623E-2</v>
      </c>
      <c r="K487">
        <v>-14.936394294922</v>
      </c>
      <c r="L487">
        <f>(Table2[[#This Row],[6M Return vs Nifty]]-AVERAGE(Table2[6M Return vs Nifty]))/_xlfn.STDEV.P(Table2[6M Return vs Nifty])</f>
        <v>-0.60960572045896944</v>
      </c>
      <c r="M487">
        <v>-0.445443460606466</v>
      </c>
      <c r="N487">
        <f>(Table2[[#This Row],[1W Return vs Nifty]]-AVERAGE(Table2[1W Return vs Nifty]))/_xlfn.STDEV.P(Table2[1W Return vs Nifty])</f>
        <v>0.18176242048173563</v>
      </c>
      <c r="O487">
        <v>3646.15</v>
      </c>
      <c r="P487">
        <v>3761.86296628748</v>
      </c>
      <c r="Q487">
        <v>3608.81330808656</v>
      </c>
      <c r="R487">
        <v>24.988766342334301</v>
      </c>
      <c r="S487" s="1">
        <f>(Table2[[#This Row],[Close Price]]-Table2[[#This Row],[20D EMA]])/Table2[[#This Row],[20D EMA]]</f>
        <v>-5.6168835621134672E-2</v>
      </c>
      <c r="T487" s="1">
        <f>(Table2[[#This Row],[Close Price]]-Table2[[#This Row],[50D EMA]])/Table2[[#This Row],[50D EMA]]</f>
        <v>-8.520059586428505E-2</v>
      </c>
      <c r="U487" s="1">
        <f>(Table2[[#This Row],[Close Price]]-Table2[[#This Row],[200D EMA]])/Table2[[#This Row],[200D EMA]]</f>
        <v>-4.6403982082229504E-2</v>
      </c>
      <c r="V487">
        <v>0.71413466186003005</v>
      </c>
      <c r="W487">
        <v>3435</v>
      </c>
      <c r="X487">
        <v>3537.9</v>
      </c>
      <c r="Y487">
        <v>3435</v>
      </c>
      <c r="Z487">
        <v>3537.9</v>
      </c>
      <c r="AA487">
        <v>3435</v>
      </c>
      <c r="AB487">
        <v>3825</v>
      </c>
      <c r="AC487" s="1">
        <f>(Table2[[#This Row],[Close Price]]/Table2[[#This Row],[Day Low]])-1</f>
        <v>1.8486171761280534E-3</v>
      </c>
      <c r="AD487" s="1">
        <f>(Table2[[#This Row],[Day High]]/Table2[[#This Row],[Close Price]])-1</f>
        <v>2.8055850175076724E-2</v>
      </c>
      <c r="AE487" s="1">
        <f>(Table2[[#This Row],[Close Price]]/Table2[[#This Row],[Current Week Low]])-1</f>
        <v>1.8486171761280534E-3</v>
      </c>
      <c r="AF487" s="1">
        <f>(Table2[[#This Row],[Current Week High]]/Table2[[#This Row],[Close Price]])-1</f>
        <v>2.8055850175076724E-2</v>
      </c>
      <c r="AG487" s="1">
        <f>(Table2[[#This Row],[Close Price]]/Table2[[#This Row],[Current Month Low]])-1</f>
        <v>1.8486171761280534E-3</v>
      </c>
      <c r="AH487" s="1">
        <f>(Table2[[#This Row],[Current Month High]]/Table2[[#This Row],[Close Price]])-1</f>
        <v>0.11148241242535639</v>
      </c>
      <c r="AI487">
        <v>28.437967658041099</v>
      </c>
      <c r="AJ487">
        <v>29.9407189246337</v>
      </c>
      <c r="AK487" t="str">
        <f>IF(AND(Table2[[#This Row],[20D EMA]]&gt;Table2[[#This Row],[50D EMA]],Table2[[#This Row],[50D EMA]]&gt;Table2[[#This Row],[200D EMA]]),"Uptrend","Downtrend/NoTrend")</f>
        <v>Downtrend/NoTrend</v>
      </c>
      <c r="AL487">
        <v>0.02</v>
      </c>
      <c r="AM487" t="s">
        <v>3148</v>
      </c>
      <c r="AN487">
        <v>-5.29</v>
      </c>
      <c r="AO487" t="s">
        <v>3147</v>
      </c>
      <c r="AP487">
        <v>6.7676527209736007E-2</v>
      </c>
      <c r="AQ487">
        <f>(Table2[[#This Row],[Sharpe Ratio]]-AVERAGE(Table2[Sharpe Ratio]))/_xlfn.STDEV.P(Table2[Sharpe Ratio])</f>
        <v>0.13399806295966676</v>
      </c>
      <c r="AR4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7">
        <f>_xlfn.RANK.AVG(Table2[[#This Row],[1Y Return vs Nifty Z-Score]],Table2[1Y Return vs Nifty Z-Score])</f>
        <v>495</v>
      </c>
      <c r="AT487">
        <f>_xlfn.RANK.AVG(Table2[[#This Row],[6M Return vs Nifty Z-Score]],Table2[6M Return vs Nifty Z-Score])</f>
        <v>529</v>
      </c>
      <c r="AU487">
        <f>_xlfn.RANK.AVG(Table2[[#This Row],[Sharpe Ratio Z-Score]],Table2[Sharpe Ratio Z-Score])</f>
        <v>313</v>
      </c>
      <c r="AV487">
        <f>(Table2[[#This Row],[Rank 1Y]]+Table2[[#This Row],[Rank 6M]]+Table2[[#This Row],[Rank Sharpe]])/3</f>
        <v>445.66666666666669</v>
      </c>
    </row>
    <row r="488" spans="1:48" x14ac:dyDescent="0.3">
      <c r="A488" t="s">
        <v>1059</v>
      </c>
      <c r="B488" t="s">
        <v>1060</v>
      </c>
      <c r="C488" t="s">
        <v>3113</v>
      </c>
      <c r="D488" t="s">
        <v>91</v>
      </c>
      <c r="E488">
        <v>12107.373055784999</v>
      </c>
      <c r="F488">
        <v>2162.65</v>
      </c>
      <c r="G488">
        <v>-1.37551500292286</v>
      </c>
      <c r="H488">
        <f>(Table2[[#This Row],[1Y Return vs Nifty]]-AVERAGE(Table2[1Y Return vs Nifty]))/_xlfn.STDEV.P(Table2[1Y Return vs Nifty])</f>
        <v>-0.33543926962375714</v>
      </c>
      <c r="I488">
        <v>-6.0269659708314798</v>
      </c>
      <c r="J488">
        <f>(Table2[[#This Row],[1M Return vs Nifty]]-AVERAGE(Table2[1M Return vs Nifty]))/_xlfn.STDEV.P(Table2[1M Return vs Nifty])</f>
        <v>-0.4990275685970253</v>
      </c>
      <c r="K488">
        <v>-38.989937170985897</v>
      </c>
      <c r="L488">
        <f>(Table2[[#This Row],[6M Return vs Nifty]]-AVERAGE(Table2[6M Return vs Nifty]))/_xlfn.STDEV.P(Table2[6M Return vs Nifty])</f>
        <v>-1.4642698805860888</v>
      </c>
      <c r="M488">
        <v>0.81313682180086999</v>
      </c>
      <c r="N488">
        <f>(Table2[[#This Row],[1W Return vs Nifty]]-AVERAGE(Table2[1W Return vs Nifty]))/_xlfn.STDEV.P(Table2[1W Return vs Nifty])</f>
        <v>0.48185181272679012</v>
      </c>
      <c r="O488">
        <v>2300.3000000000002</v>
      </c>
      <c r="P488">
        <v>2436.7548800017298</v>
      </c>
      <c r="Q488">
        <v>2545.1766683841602</v>
      </c>
      <c r="R488">
        <v>34.8992432726237</v>
      </c>
      <c r="S488" s="1">
        <f>(Table2[[#This Row],[Close Price]]-Table2[[#This Row],[20D EMA]])/Table2[[#This Row],[20D EMA]]</f>
        <v>-5.9840020866843487E-2</v>
      </c>
      <c r="T488" s="1">
        <f>(Table2[[#This Row],[Close Price]]-Table2[[#This Row],[50D EMA]])/Table2[[#This Row],[50D EMA]]</f>
        <v>-0.11248767048802838</v>
      </c>
      <c r="U488" s="1">
        <f>(Table2[[#This Row],[Close Price]]-Table2[[#This Row],[200D EMA]])/Table2[[#This Row],[200D EMA]]</f>
        <v>-0.15029474108255608</v>
      </c>
      <c r="V488">
        <v>0.89595474357211502</v>
      </c>
      <c r="W488">
        <v>2145.0500000000002</v>
      </c>
      <c r="X488">
        <v>2198.9499999999998</v>
      </c>
      <c r="Y488">
        <v>2145.0500000000002</v>
      </c>
      <c r="Z488">
        <v>2198.9499999999998</v>
      </c>
      <c r="AA488">
        <v>2145.0500000000002</v>
      </c>
      <c r="AB488">
        <v>2485</v>
      </c>
      <c r="AC488" s="1">
        <f>(Table2[[#This Row],[Close Price]]/Table2[[#This Row],[Day Low]])-1</f>
        <v>8.2049369478567336E-3</v>
      </c>
      <c r="AD488" s="1">
        <f>(Table2[[#This Row],[Day High]]/Table2[[#This Row],[Close Price]])-1</f>
        <v>1.6784962892747224E-2</v>
      </c>
      <c r="AE488" s="1">
        <f>(Table2[[#This Row],[Close Price]]/Table2[[#This Row],[Current Week Low]])-1</f>
        <v>8.2049369478567336E-3</v>
      </c>
      <c r="AF488" s="1">
        <f>(Table2[[#This Row],[Current Week High]]/Table2[[#This Row],[Close Price]])-1</f>
        <v>1.6784962892747224E-2</v>
      </c>
      <c r="AG488" s="1">
        <f>(Table2[[#This Row],[Close Price]]/Table2[[#This Row],[Current Month Low]])-1</f>
        <v>8.2049369478567336E-3</v>
      </c>
      <c r="AH488" s="1">
        <f>(Table2[[#This Row],[Current Month High]]/Table2[[#This Row],[Close Price]])-1</f>
        <v>0.14905324486162796</v>
      </c>
      <c r="AI488">
        <v>69.005618107414506</v>
      </c>
      <c r="AJ488">
        <v>23.5094231867504</v>
      </c>
      <c r="AK488" t="str">
        <f>IF(AND(Table2[[#This Row],[20D EMA]]&gt;Table2[[#This Row],[50D EMA]],Table2[[#This Row],[50D EMA]]&gt;Table2[[#This Row],[200D EMA]]),"Uptrend","Downtrend/NoTrend")</f>
        <v>Downtrend/NoTrend</v>
      </c>
      <c r="AL488">
        <v>0</v>
      </c>
      <c r="AM488">
        <v>0</v>
      </c>
      <c r="AN488">
        <v>-12.74</v>
      </c>
      <c r="AO488" t="s">
        <v>3147</v>
      </c>
      <c r="AP488">
        <v>0.11134878681315601</v>
      </c>
      <c r="AQ488">
        <f>(Table2[[#This Row],[Sharpe Ratio]]-AVERAGE(Table2[Sharpe Ratio]))/_xlfn.STDEV.P(Table2[Sharpe Ratio])</f>
        <v>0.64486964573767658</v>
      </c>
      <c r="AR4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8">
        <f>_xlfn.RANK.AVG(Table2[[#This Row],[1Y Return vs Nifty Z-Score]],Table2[1Y Return vs Nifty Z-Score])</f>
        <v>429</v>
      </c>
      <c r="AT488">
        <f>_xlfn.RANK.AVG(Table2[[#This Row],[6M Return vs Nifty Z-Score]],Table2[6M Return vs Nifty Z-Score])</f>
        <v>723</v>
      </c>
      <c r="AU488">
        <f>_xlfn.RANK.AVG(Table2[[#This Row],[Sharpe Ratio Z-Score]],Table2[Sharpe Ratio Z-Score])</f>
        <v>185</v>
      </c>
      <c r="AV488">
        <f>(Table2[[#This Row],[Rank 1Y]]+Table2[[#This Row],[Rank 6M]]+Table2[[#This Row],[Rank Sharpe]])/3</f>
        <v>445.66666666666669</v>
      </c>
    </row>
    <row r="489" spans="1:48" x14ac:dyDescent="0.3">
      <c r="A489" t="s">
        <v>534</v>
      </c>
      <c r="B489" t="s">
        <v>535</v>
      </c>
      <c r="C489" t="s">
        <v>3101</v>
      </c>
      <c r="D489" t="s">
        <v>21</v>
      </c>
      <c r="E489">
        <v>35993.084911174999</v>
      </c>
      <c r="F489">
        <v>1325.75</v>
      </c>
      <c r="G489">
        <v>-35.306917706093799</v>
      </c>
      <c r="H489">
        <f>(Table2[[#This Row],[1Y Return vs Nifty]]-AVERAGE(Table2[1Y Return vs Nifty]))/_xlfn.STDEV.P(Table2[1Y Return vs Nifty])</f>
        <v>-1.0391241636705928</v>
      </c>
      <c r="I489">
        <v>-18.0665226275921</v>
      </c>
      <c r="J489">
        <f>(Table2[[#This Row],[1M Return vs Nifty]]-AVERAGE(Table2[1M Return vs Nifty]))/_xlfn.STDEV.P(Table2[1M Return vs Nifty])</f>
        <v>-1.8624524897066603</v>
      </c>
      <c r="K489">
        <v>-14.3656078252941</v>
      </c>
      <c r="L489">
        <f>(Table2[[#This Row],[6M Return vs Nifty]]-AVERAGE(Table2[6M Return vs Nifty]))/_xlfn.STDEV.P(Table2[6M Return vs Nifty])</f>
        <v>-0.58932468571951335</v>
      </c>
      <c r="M489">
        <v>-1.6158717156220599</v>
      </c>
      <c r="N489">
        <f>(Table2[[#This Row],[1W Return vs Nifty]]-AVERAGE(Table2[1W Return vs Nifty]))/_xlfn.STDEV.P(Table2[1W Return vs Nifty])</f>
        <v>-9.7308456937583124E-2</v>
      </c>
      <c r="O489">
        <v>1451.68</v>
      </c>
      <c r="P489">
        <v>1564.92072681583</v>
      </c>
      <c r="Q489">
        <v>1565.8224565763401</v>
      </c>
      <c r="R489">
        <v>25.688282980844502</v>
      </c>
      <c r="S489" s="1">
        <f>(Table2[[#This Row],[Close Price]]-Table2[[#This Row],[20D EMA]])/Table2[[#This Row],[20D EMA]]</f>
        <v>-8.6747768103163272E-2</v>
      </c>
      <c r="T489" s="1">
        <f>(Table2[[#This Row],[Close Price]]-Table2[[#This Row],[50D EMA]])/Table2[[#This Row],[50D EMA]]</f>
        <v>-0.1528324871142033</v>
      </c>
      <c r="U489" s="1">
        <f>(Table2[[#This Row],[Close Price]]-Table2[[#This Row],[200D EMA]])/Table2[[#This Row],[200D EMA]]</f>
        <v>-0.15332035606466957</v>
      </c>
      <c r="V489">
        <v>0.99696218963985705</v>
      </c>
      <c r="W489">
        <v>1323.25</v>
      </c>
      <c r="X489">
        <v>1356.4</v>
      </c>
      <c r="Y489">
        <v>1323.25</v>
      </c>
      <c r="Z489">
        <v>1356.4</v>
      </c>
      <c r="AA489">
        <v>1323.25</v>
      </c>
      <c r="AB489">
        <v>1520</v>
      </c>
      <c r="AC489" s="1">
        <f>(Table2[[#This Row],[Close Price]]/Table2[[#This Row],[Day Low]])-1</f>
        <v>1.8892877385225937E-3</v>
      </c>
      <c r="AD489" s="1">
        <f>(Table2[[#This Row],[Day High]]/Table2[[#This Row],[Close Price]])-1</f>
        <v>2.3118989251367239E-2</v>
      </c>
      <c r="AE489" s="1">
        <f>(Table2[[#This Row],[Close Price]]/Table2[[#This Row],[Current Week Low]])-1</f>
        <v>1.8892877385225937E-3</v>
      </c>
      <c r="AF489" s="1">
        <f>(Table2[[#This Row],[Current Week High]]/Table2[[#This Row],[Close Price]])-1</f>
        <v>2.3118989251367239E-2</v>
      </c>
      <c r="AG489" s="1">
        <f>(Table2[[#This Row],[Close Price]]/Table2[[#This Row],[Current Month Low]])-1</f>
        <v>1.8892877385225937E-3</v>
      </c>
      <c r="AH489" s="1">
        <f>(Table2[[#This Row],[Current Month High]]/Table2[[#This Row],[Close Price]])-1</f>
        <v>0.14652083726192711</v>
      </c>
      <c r="AI489">
        <v>45.479917028097297</v>
      </c>
      <c r="AJ489">
        <v>2.5289045280538298</v>
      </c>
      <c r="AK489" t="str">
        <f>IF(AND(Table2[[#This Row],[20D EMA]]&gt;Table2[[#This Row],[50D EMA]],Table2[[#This Row],[50D EMA]]&gt;Table2[[#This Row],[200D EMA]]),"Uptrend","Downtrend/NoTrend")</f>
        <v>Downtrend/NoTrend</v>
      </c>
      <c r="AL489">
        <v>-0.27</v>
      </c>
      <c r="AM489" t="s">
        <v>3147</v>
      </c>
      <c r="AN489">
        <v>-4.3</v>
      </c>
      <c r="AO489" t="s">
        <v>3147</v>
      </c>
      <c r="AP489">
        <v>0.119455441944603</v>
      </c>
      <c r="AQ489">
        <f>(Table2[[#This Row],[Sharpe Ratio]]-AVERAGE(Table2[Sharpe Ratio]))/_xlfn.STDEV.P(Table2[Sharpe Ratio])</f>
        <v>0.73970008903613793</v>
      </c>
      <c r="AR4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9">
        <f>_xlfn.RANK.AVG(Table2[[#This Row],[1Y Return vs Nifty Z-Score]],Table2[1Y Return vs Nifty Z-Score])</f>
        <v>663</v>
      </c>
      <c r="AT489">
        <f>_xlfn.RANK.AVG(Table2[[#This Row],[6M Return vs Nifty Z-Score]],Table2[6M Return vs Nifty Z-Score])</f>
        <v>521</v>
      </c>
      <c r="AU489">
        <f>_xlfn.RANK.AVG(Table2[[#This Row],[Sharpe Ratio Z-Score]],Table2[Sharpe Ratio Z-Score])</f>
        <v>155</v>
      </c>
      <c r="AV489">
        <f>(Table2[[#This Row],[Rank 1Y]]+Table2[[#This Row],[Rank 6M]]+Table2[[#This Row],[Rank Sharpe]])/3</f>
        <v>446.33333333333331</v>
      </c>
    </row>
    <row r="490" spans="1:48" x14ac:dyDescent="0.3">
      <c r="A490" t="s">
        <v>687</v>
      </c>
      <c r="B490" t="s">
        <v>688</v>
      </c>
      <c r="C490" t="s">
        <v>3106</v>
      </c>
      <c r="D490" t="s">
        <v>253</v>
      </c>
      <c r="E490">
        <v>24721.768830149998</v>
      </c>
      <c r="F490">
        <v>2967.75</v>
      </c>
      <c r="G490">
        <v>-8.8321795357307504</v>
      </c>
      <c r="H490">
        <f>(Table2[[#This Row],[1Y Return vs Nifty]]-AVERAGE(Table2[1Y Return vs Nifty]))/_xlfn.STDEV.P(Table2[1Y Return vs Nifty])</f>
        <v>-0.49007897720122684</v>
      </c>
      <c r="I490">
        <v>-5.5666620150932298</v>
      </c>
      <c r="J490">
        <f>(Table2[[#This Row],[1M Return vs Nifty]]-AVERAGE(Table2[1M Return vs Nifty]))/_xlfn.STDEV.P(Table2[1M Return vs Nifty])</f>
        <v>-0.44690024344452783</v>
      </c>
      <c r="K490">
        <v>12.3635321877882</v>
      </c>
      <c r="L490">
        <f>(Table2[[#This Row],[6M Return vs Nifty]]-AVERAGE(Table2[6M Return vs Nifty]))/_xlfn.STDEV.P(Table2[6M Return vs Nifty])</f>
        <v>0.36040808828003174</v>
      </c>
      <c r="M490">
        <v>-0.22421361337840801</v>
      </c>
      <c r="N490">
        <f>(Table2[[#This Row],[1W Return vs Nifty]]-AVERAGE(Table2[1W Return vs Nifty]))/_xlfn.STDEV.P(Table2[1W Return vs Nifty])</f>
        <v>0.234511324408746</v>
      </c>
      <c r="O490">
        <v>3092.99</v>
      </c>
      <c r="P490">
        <v>3178.5621247804802</v>
      </c>
      <c r="Q490">
        <v>2923.3161755246101</v>
      </c>
      <c r="R490">
        <v>29.276798179243599</v>
      </c>
      <c r="S490" s="1">
        <f>(Table2[[#This Row],[Close Price]]-Table2[[#This Row],[20D EMA]])/Table2[[#This Row],[20D EMA]]</f>
        <v>-4.0491563179964947E-2</v>
      </c>
      <c r="T490" s="1">
        <f>(Table2[[#This Row],[Close Price]]-Table2[[#This Row],[50D EMA]])/Table2[[#This Row],[50D EMA]]</f>
        <v>-6.6323109791361856E-2</v>
      </c>
      <c r="U490" s="1">
        <f>(Table2[[#This Row],[Close Price]]-Table2[[#This Row],[200D EMA]])/Table2[[#This Row],[200D EMA]]</f>
        <v>1.5199801118815318E-2</v>
      </c>
      <c r="V490">
        <v>0.64778292361228695</v>
      </c>
      <c r="W490">
        <v>2918</v>
      </c>
      <c r="X490">
        <v>3013.4</v>
      </c>
      <c r="Y490">
        <v>2918</v>
      </c>
      <c r="Z490">
        <v>3013.4</v>
      </c>
      <c r="AA490">
        <v>2918</v>
      </c>
      <c r="AB490">
        <v>3148.45</v>
      </c>
      <c r="AC490" s="1">
        <f>(Table2[[#This Row],[Close Price]]/Table2[[#This Row],[Day Low]])-1</f>
        <v>1.7049348869088377E-2</v>
      </c>
      <c r="AD490" s="1">
        <f>(Table2[[#This Row],[Day High]]/Table2[[#This Row],[Close Price]])-1</f>
        <v>1.5382023418414548E-2</v>
      </c>
      <c r="AE490" s="1">
        <f>(Table2[[#This Row],[Close Price]]/Table2[[#This Row],[Current Week Low]])-1</f>
        <v>1.7049348869088377E-2</v>
      </c>
      <c r="AF490" s="1">
        <f>(Table2[[#This Row],[Current Week High]]/Table2[[#This Row],[Close Price]])-1</f>
        <v>1.5382023418414548E-2</v>
      </c>
      <c r="AG490" s="1">
        <f>(Table2[[#This Row],[Close Price]]/Table2[[#This Row],[Current Month Low]])-1</f>
        <v>1.7049348869088377E-2</v>
      </c>
      <c r="AH490" s="1">
        <f>(Table2[[#This Row],[Current Month High]]/Table2[[#This Row],[Close Price]])-1</f>
        <v>6.0887878022070518E-2</v>
      </c>
      <c r="AI490">
        <v>23.121893690506202</v>
      </c>
      <c r="AJ490">
        <v>52.685599629572401</v>
      </c>
      <c r="AK490" t="str">
        <f>IF(AND(Table2[[#This Row],[20D EMA]]&gt;Table2[[#This Row],[50D EMA]],Table2[[#This Row],[50D EMA]]&gt;Table2[[#This Row],[200D EMA]]),"Uptrend","Downtrend/NoTrend")</f>
        <v>Downtrend/NoTrend</v>
      </c>
      <c r="AL490">
        <v>-0.06</v>
      </c>
      <c r="AM490" t="s">
        <v>3147</v>
      </c>
      <c r="AN490">
        <v>-2.52</v>
      </c>
      <c r="AO490" t="s">
        <v>3147</v>
      </c>
      <c r="AP490">
        <v>-4.8144979840527E-2</v>
      </c>
      <c r="AQ490">
        <f>(Table2[[#This Row],[Sharpe Ratio]]-AVERAGE(Table2[Sharpe Ratio]))/_xlfn.STDEV.P(Table2[Sharpe Ratio])</f>
        <v>-1.2208646614290812</v>
      </c>
      <c r="AR4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0">
        <f>_xlfn.RANK.AVG(Table2[[#This Row],[1Y Return vs Nifty Z-Score]],Table2[1Y Return vs Nifty Z-Score])</f>
        <v>484</v>
      </c>
      <c r="AT490">
        <f>_xlfn.RANK.AVG(Table2[[#This Row],[6M Return vs Nifty Z-Score]],Table2[6M Return vs Nifty Z-Score])</f>
        <v>202</v>
      </c>
      <c r="AU490">
        <f>_xlfn.RANK.AVG(Table2[[#This Row],[Sharpe Ratio Z-Score]],Table2[Sharpe Ratio Z-Score])</f>
        <v>655</v>
      </c>
      <c r="AV490">
        <f>(Table2[[#This Row],[Rank 1Y]]+Table2[[#This Row],[Rank 6M]]+Table2[[#This Row],[Rank Sharpe]])/3</f>
        <v>447</v>
      </c>
    </row>
    <row r="491" spans="1:48" x14ac:dyDescent="0.3">
      <c r="A491" t="s">
        <v>1145</v>
      </c>
      <c r="B491" t="s">
        <v>1146</v>
      </c>
      <c r="C491" t="s">
        <v>3106</v>
      </c>
      <c r="D491" t="s">
        <v>253</v>
      </c>
      <c r="E491">
        <v>10362.153952319901</v>
      </c>
      <c r="F491">
        <v>2021.2</v>
      </c>
      <c r="G491">
        <v>4.2945897786702503</v>
      </c>
      <c r="H491">
        <f>(Table2[[#This Row],[1Y Return vs Nifty]]-AVERAGE(Table2[1Y Return vs Nifty]))/_xlfn.STDEV.P(Table2[1Y Return vs Nifty])</f>
        <v>-0.21785005242063413</v>
      </c>
      <c r="I491">
        <v>-1.2548404178171899</v>
      </c>
      <c r="J491">
        <f>(Table2[[#This Row],[1M Return vs Nifty]]-AVERAGE(Table2[1M Return vs Nifty]))/_xlfn.STDEV.P(Table2[1M Return vs Nifty])</f>
        <v>4.1393901323978528E-2</v>
      </c>
      <c r="K491">
        <v>6.1798027916009</v>
      </c>
      <c r="L491">
        <f>(Table2[[#This Row],[6M Return vs Nifty]]-AVERAGE(Table2[6M Return vs Nifty]))/_xlfn.STDEV.P(Table2[6M Return vs Nifty])</f>
        <v>0.14068944150617105</v>
      </c>
      <c r="M491">
        <v>-1.7594073531897501</v>
      </c>
      <c r="N491">
        <f>(Table2[[#This Row],[1W Return vs Nifty]]-AVERAGE(Table2[1W Return vs Nifty]))/_xlfn.STDEV.P(Table2[1W Return vs Nifty])</f>
        <v>-0.13153235416947534</v>
      </c>
      <c r="O491">
        <v>2124.14</v>
      </c>
      <c r="P491">
        <v>2138.8401467420499</v>
      </c>
      <c r="Q491">
        <v>1971.88984295777</v>
      </c>
      <c r="R491">
        <v>30.996679791974199</v>
      </c>
      <c r="S491" s="1">
        <f>(Table2[[#This Row],[Close Price]]-Table2[[#This Row],[20D EMA]])/Table2[[#This Row],[20D EMA]]</f>
        <v>-4.8461965783799479E-2</v>
      </c>
      <c r="T491" s="1">
        <f>(Table2[[#This Row],[Close Price]]-Table2[[#This Row],[50D EMA]])/Table2[[#This Row],[50D EMA]]</f>
        <v>-5.5001841498647348E-2</v>
      </c>
      <c r="U491" s="1">
        <f>(Table2[[#This Row],[Close Price]]-Table2[[#This Row],[200D EMA]])/Table2[[#This Row],[200D EMA]]</f>
        <v>2.5006547509908762E-2</v>
      </c>
      <c r="V491">
        <v>1.36864024293968</v>
      </c>
      <c r="W491">
        <v>1996.55</v>
      </c>
      <c r="X491">
        <v>2041.15</v>
      </c>
      <c r="Y491">
        <v>1996.55</v>
      </c>
      <c r="Z491">
        <v>2041.15</v>
      </c>
      <c r="AA491">
        <v>1996.55</v>
      </c>
      <c r="AB491">
        <v>2235.9499999999998</v>
      </c>
      <c r="AC491" s="1">
        <f>(Table2[[#This Row],[Close Price]]/Table2[[#This Row],[Day Low]])-1</f>
        <v>1.234629736295112E-2</v>
      </c>
      <c r="AD491" s="1">
        <f>(Table2[[#This Row],[Day High]]/Table2[[#This Row],[Close Price]])-1</f>
        <v>9.8703740352266145E-3</v>
      </c>
      <c r="AE491" s="1">
        <f>(Table2[[#This Row],[Close Price]]/Table2[[#This Row],[Current Week Low]])-1</f>
        <v>1.234629736295112E-2</v>
      </c>
      <c r="AF491" s="1">
        <f>(Table2[[#This Row],[Current Week High]]/Table2[[#This Row],[Close Price]])-1</f>
        <v>9.8703740352266145E-3</v>
      </c>
      <c r="AG491" s="1">
        <f>(Table2[[#This Row],[Close Price]]/Table2[[#This Row],[Current Month Low]])-1</f>
        <v>1.234629736295112E-2</v>
      </c>
      <c r="AH491" s="1">
        <f>(Table2[[#This Row],[Current Month High]]/Table2[[#This Row],[Close Price]])-1</f>
        <v>0.10624876311102294</v>
      </c>
      <c r="AI491">
        <v>14.6991886008311</v>
      </c>
      <c r="AJ491">
        <v>39.393103448275802</v>
      </c>
      <c r="AK491" t="str">
        <f>IF(AND(Table2[[#This Row],[20D EMA]]&gt;Table2[[#This Row],[50D EMA]],Table2[[#This Row],[50D EMA]]&gt;Table2[[#This Row],[200D EMA]]),"Uptrend","Downtrend/NoTrend")</f>
        <v>Downtrend/NoTrend</v>
      </c>
      <c r="AL491">
        <v>0.03</v>
      </c>
      <c r="AM491" t="s">
        <v>3148</v>
      </c>
      <c r="AN491">
        <v>-5.58</v>
      </c>
      <c r="AO491" t="s">
        <v>3147</v>
      </c>
      <c r="AP491">
        <v>-7.5401649556114003E-2</v>
      </c>
      <c r="AQ491">
        <f>(Table2[[#This Row],[Sharpe Ratio]]-AVERAGE(Table2[Sharpe Ratio]))/_xlfn.STDEV.P(Table2[Sharpe Ratio])</f>
        <v>-1.5397091207107101</v>
      </c>
      <c r="AR4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1">
        <f>_xlfn.RANK.AVG(Table2[[#This Row],[1Y Return vs Nifty Z-Score]],Table2[1Y Return vs Nifty Z-Score])</f>
        <v>390</v>
      </c>
      <c r="AT491">
        <f>_xlfn.RANK.AVG(Table2[[#This Row],[6M Return vs Nifty Z-Score]],Table2[6M Return vs Nifty Z-Score])</f>
        <v>260</v>
      </c>
      <c r="AU491">
        <f>_xlfn.RANK.AVG(Table2[[#This Row],[Sharpe Ratio Z-Score]],Table2[Sharpe Ratio Z-Score])</f>
        <v>691</v>
      </c>
      <c r="AV491">
        <f>(Table2[[#This Row],[Rank 1Y]]+Table2[[#This Row],[Rank 6M]]+Table2[[#This Row],[Rank Sharpe]])/3</f>
        <v>447</v>
      </c>
    </row>
    <row r="492" spans="1:48" x14ac:dyDescent="0.3">
      <c r="A492" t="s">
        <v>1789</v>
      </c>
      <c r="B492" t="s">
        <v>1790</v>
      </c>
      <c r="C492" t="s">
        <v>3105</v>
      </c>
      <c r="D492" t="s">
        <v>48</v>
      </c>
      <c r="E492">
        <v>4262.4483105600002</v>
      </c>
      <c r="F492">
        <v>52.8</v>
      </c>
      <c r="G492">
        <v>-16.338680344192301</v>
      </c>
      <c r="H492">
        <f>(Table2[[#This Row],[1Y Return vs Nifty]]-AVERAGE(Table2[1Y Return vs Nifty]))/_xlfn.STDEV.P(Table2[1Y Return vs Nifty])</f>
        <v>-0.64575221217689505</v>
      </c>
      <c r="I492">
        <v>-3.6312850652139201</v>
      </c>
      <c r="J492">
        <f>(Table2[[#This Row],[1M Return vs Nifty]]-AVERAGE(Table2[1M Return vs Nifty]))/_xlfn.STDEV.P(Table2[1M Return vs Nifty])</f>
        <v>-0.22772762434938359</v>
      </c>
      <c r="K492">
        <v>-16.994351355344001</v>
      </c>
      <c r="L492">
        <f>(Table2[[#This Row],[6M Return vs Nifty]]-AVERAGE(Table2[6M Return vs Nifty]))/_xlfn.STDEV.P(Table2[6M Return vs Nifty])</f>
        <v>-0.68272850955019815</v>
      </c>
      <c r="M492">
        <v>3.02418365488704</v>
      </c>
      <c r="N492">
        <f>(Table2[[#This Row],[1W Return vs Nifty]]-AVERAGE(Table2[1W Return vs Nifty]))/_xlfn.STDEV.P(Table2[1W Return vs Nifty])</f>
        <v>1.0090424176018771</v>
      </c>
      <c r="O492">
        <v>51.55</v>
      </c>
      <c r="P492">
        <v>53.570980526627103</v>
      </c>
      <c r="Q492">
        <v>56.147431113026201</v>
      </c>
      <c r="R492">
        <v>60.739334733322899</v>
      </c>
      <c r="S492" s="1">
        <f>(Table2[[#This Row],[Close Price]]-Table2[[#This Row],[20D EMA]])/Table2[[#This Row],[20D EMA]]</f>
        <v>2.4248302618816685E-2</v>
      </c>
      <c r="T492" s="1">
        <f>(Table2[[#This Row],[Close Price]]-Table2[[#This Row],[50D EMA]])/Table2[[#This Row],[50D EMA]]</f>
        <v>-1.4391756862540444E-2</v>
      </c>
      <c r="U492" s="1">
        <f>(Table2[[#This Row],[Close Price]]-Table2[[#This Row],[200D EMA]])/Table2[[#This Row],[200D EMA]]</f>
        <v>-5.9618597799919647E-2</v>
      </c>
      <c r="V492">
        <v>0.92545140101077905</v>
      </c>
      <c r="W492">
        <v>51.06</v>
      </c>
      <c r="X492">
        <v>53.79</v>
      </c>
      <c r="Y492">
        <v>51.06</v>
      </c>
      <c r="Z492">
        <v>53.79</v>
      </c>
      <c r="AA492">
        <v>46.9</v>
      </c>
      <c r="AB492">
        <v>53.79</v>
      </c>
      <c r="AC492" s="1">
        <f>(Table2[[#This Row],[Close Price]]/Table2[[#This Row],[Day Low]])-1</f>
        <v>3.4077555816686145E-2</v>
      </c>
      <c r="AD492" s="1">
        <f>(Table2[[#This Row],[Day High]]/Table2[[#This Row],[Close Price]])-1</f>
        <v>1.8750000000000044E-2</v>
      </c>
      <c r="AE492" s="1">
        <f>(Table2[[#This Row],[Close Price]]/Table2[[#This Row],[Current Week Low]])-1</f>
        <v>3.4077555816686145E-2</v>
      </c>
      <c r="AF492" s="1">
        <f>(Table2[[#This Row],[Current Week High]]/Table2[[#This Row],[Close Price]])-1</f>
        <v>1.8750000000000044E-2</v>
      </c>
      <c r="AG492" s="1">
        <f>(Table2[[#This Row],[Close Price]]/Table2[[#This Row],[Current Month Low]])-1</f>
        <v>0.12579957356076754</v>
      </c>
      <c r="AH492" s="1">
        <f>(Table2[[#This Row],[Current Month High]]/Table2[[#This Row],[Close Price]])-1</f>
        <v>1.8750000000000044E-2</v>
      </c>
      <c r="AI492">
        <v>49.621212121212103</v>
      </c>
      <c r="AJ492">
        <v>14.162162162162099</v>
      </c>
      <c r="AK492" t="str">
        <f>IF(AND(Table2[[#This Row],[20D EMA]]&gt;Table2[[#This Row],[50D EMA]],Table2[[#This Row],[50D EMA]]&gt;Table2[[#This Row],[200D EMA]]),"Uptrend","Downtrend/NoTrend")</f>
        <v>Downtrend/NoTrend</v>
      </c>
      <c r="AL492">
        <v>0.1</v>
      </c>
      <c r="AM492" t="s">
        <v>3148</v>
      </c>
      <c r="AN492">
        <v>3.9</v>
      </c>
      <c r="AO492" t="s">
        <v>3148</v>
      </c>
      <c r="AP492">
        <v>9.6746173376969002E-2</v>
      </c>
      <c r="AQ492">
        <f>(Table2[[#This Row],[Sharpe Ratio]]-AVERAGE(Table2[Sharpe Ratio]))/_xlfn.STDEV.P(Table2[Sharpe Ratio])</f>
        <v>0.47405045051893219</v>
      </c>
      <c r="AR4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2">
        <f>_xlfn.RANK.AVG(Table2[[#This Row],[1Y Return vs Nifty Z-Score]],Table2[1Y Return vs Nifty Z-Score])</f>
        <v>552</v>
      </c>
      <c r="AT492">
        <f>_xlfn.RANK.AVG(Table2[[#This Row],[6M Return vs Nifty Z-Score]],Table2[6M Return vs Nifty Z-Score])</f>
        <v>563</v>
      </c>
      <c r="AU492">
        <f>_xlfn.RANK.AVG(Table2[[#This Row],[Sharpe Ratio Z-Score]],Table2[Sharpe Ratio Z-Score])</f>
        <v>227</v>
      </c>
      <c r="AV492">
        <f>(Table2[[#This Row],[Rank 1Y]]+Table2[[#This Row],[Rank 6M]]+Table2[[#This Row],[Rank Sharpe]])/3</f>
        <v>447.33333333333331</v>
      </c>
    </row>
    <row r="493" spans="1:48" x14ac:dyDescent="0.3">
      <c r="A493" t="s">
        <v>762</v>
      </c>
      <c r="B493" t="s">
        <v>763</v>
      </c>
      <c r="C493" t="s">
        <v>3116</v>
      </c>
      <c r="D493" t="s">
        <v>163</v>
      </c>
      <c r="E493">
        <v>21124.75363005</v>
      </c>
      <c r="F493">
        <v>7175.1</v>
      </c>
      <c r="G493">
        <v>-9.3553859701303992</v>
      </c>
      <c r="H493">
        <f>(Table2[[#This Row],[1Y Return vs Nifty]]-AVERAGE(Table2[1Y Return vs Nifty]))/_xlfn.STDEV.P(Table2[1Y Return vs Nifty])</f>
        <v>-0.50092947069764604</v>
      </c>
      <c r="I493">
        <v>-2.5365543643604601E-2</v>
      </c>
      <c r="J493">
        <f>(Table2[[#This Row],[1M Return vs Nifty]]-AVERAGE(Table2[1M Return vs Nifty]))/_xlfn.STDEV.P(Table2[1M Return vs Nifty])</f>
        <v>0.18062632749351704</v>
      </c>
      <c r="K493">
        <v>18.0137638941669</v>
      </c>
      <c r="L493">
        <f>(Table2[[#This Row],[6M Return vs Nifty]]-AVERAGE(Table2[6M Return vs Nifty]))/_xlfn.STDEV.P(Table2[6M Return vs Nifty])</f>
        <v>0.56117063543316836</v>
      </c>
      <c r="M493">
        <v>-4.7066135678932897</v>
      </c>
      <c r="N493">
        <f>(Table2[[#This Row],[1W Return vs Nifty]]-AVERAGE(Table2[1W Return vs Nifty]))/_xlfn.STDEV.P(Table2[1W Return vs Nifty])</f>
        <v>-0.83424900574418281</v>
      </c>
      <c r="O493">
        <v>7602.59</v>
      </c>
      <c r="P493">
        <v>7646.6779162516405</v>
      </c>
      <c r="Q493">
        <v>7174.9089497986497</v>
      </c>
      <c r="R493">
        <v>28.280823573343099</v>
      </c>
      <c r="S493" s="1">
        <f>(Table2[[#This Row],[Close Price]]-Table2[[#This Row],[20D EMA]])/Table2[[#This Row],[20D EMA]]</f>
        <v>-5.6229521781392892E-2</v>
      </c>
      <c r="T493" s="1">
        <f>(Table2[[#This Row],[Close Price]]-Table2[[#This Row],[50D EMA]])/Table2[[#This Row],[50D EMA]]</f>
        <v>-6.1670953244857607E-2</v>
      </c>
      <c r="U493" s="1">
        <f>(Table2[[#This Row],[Close Price]]-Table2[[#This Row],[200D EMA]])/Table2[[#This Row],[200D EMA]]</f>
        <v>2.6627543664651581E-5</v>
      </c>
      <c r="V493">
        <v>0.77523582605303099</v>
      </c>
      <c r="W493">
        <v>7148</v>
      </c>
      <c r="X493">
        <v>7330</v>
      </c>
      <c r="Y493">
        <v>7148</v>
      </c>
      <c r="Z493">
        <v>7330</v>
      </c>
      <c r="AA493">
        <v>7148</v>
      </c>
      <c r="AB493">
        <v>8097</v>
      </c>
      <c r="AC493" s="1">
        <f>(Table2[[#This Row],[Close Price]]/Table2[[#This Row],[Day Low]])-1</f>
        <v>3.7912702853946101E-3</v>
      </c>
      <c r="AD493" s="1">
        <f>(Table2[[#This Row],[Day High]]/Table2[[#This Row],[Close Price]])-1</f>
        <v>2.1588549288511505E-2</v>
      </c>
      <c r="AE493" s="1">
        <f>(Table2[[#This Row],[Close Price]]/Table2[[#This Row],[Current Week Low]])-1</f>
        <v>3.7912702853946101E-3</v>
      </c>
      <c r="AF493" s="1">
        <f>(Table2[[#This Row],[Current Week High]]/Table2[[#This Row],[Close Price]])-1</f>
        <v>2.1588549288511505E-2</v>
      </c>
      <c r="AG493" s="1">
        <f>(Table2[[#This Row],[Close Price]]/Table2[[#This Row],[Current Month Low]])-1</f>
        <v>3.7912702853946101E-3</v>
      </c>
      <c r="AH493" s="1">
        <f>(Table2[[#This Row],[Current Month High]]/Table2[[#This Row],[Close Price]])-1</f>
        <v>0.12848601413220706</v>
      </c>
      <c r="AI493">
        <v>14.0053797159621</v>
      </c>
      <c r="AJ493">
        <v>38.653294298385397</v>
      </c>
      <c r="AK493" t="str">
        <f>IF(AND(Table2[[#This Row],[20D EMA]]&gt;Table2[[#This Row],[50D EMA]],Table2[[#This Row],[50D EMA]]&gt;Table2[[#This Row],[200D EMA]]),"Uptrend","Downtrend/NoTrend")</f>
        <v>Downtrend/NoTrend</v>
      </c>
      <c r="AL493">
        <v>0.03</v>
      </c>
      <c r="AM493" t="s">
        <v>3148</v>
      </c>
      <c r="AN493">
        <v>-6.95</v>
      </c>
      <c r="AO493" t="s">
        <v>3147</v>
      </c>
      <c r="AP493">
        <v>-7.4372231290775997E-2</v>
      </c>
      <c r="AQ493">
        <f>(Table2[[#This Row],[Sharpe Ratio]]-AVERAGE(Table2[Sharpe Ratio]))/_xlfn.STDEV.P(Table2[Sharpe Ratio])</f>
        <v>-1.5276671392943737</v>
      </c>
      <c r="AR4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3">
        <f>_xlfn.RANK.AVG(Table2[[#This Row],[1Y Return vs Nifty Z-Score]],Table2[1Y Return vs Nifty Z-Score])</f>
        <v>489</v>
      </c>
      <c r="AT493">
        <f>_xlfn.RANK.AVG(Table2[[#This Row],[6M Return vs Nifty Z-Score]],Table2[6M Return vs Nifty Z-Score])</f>
        <v>166</v>
      </c>
      <c r="AU493">
        <f>_xlfn.RANK.AVG(Table2[[#This Row],[Sharpe Ratio Z-Score]],Table2[Sharpe Ratio Z-Score])</f>
        <v>690</v>
      </c>
      <c r="AV493">
        <f>(Table2[[#This Row],[Rank 1Y]]+Table2[[#This Row],[Rank 6M]]+Table2[[#This Row],[Rank Sharpe]])/3</f>
        <v>448.33333333333331</v>
      </c>
    </row>
    <row r="494" spans="1:48" x14ac:dyDescent="0.3">
      <c r="A494" t="s">
        <v>1023</v>
      </c>
      <c r="B494" t="s">
        <v>1024</v>
      </c>
      <c r="C494" t="s">
        <v>580</v>
      </c>
      <c r="D494" t="s">
        <v>580</v>
      </c>
      <c r="E494">
        <v>12972.381528</v>
      </c>
      <c r="F494">
        <v>448.6</v>
      </c>
      <c r="G494">
        <v>-2.5247779149935901</v>
      </c>
      <c r="H494">
        <f>(Table2[[#This Row],[1Y Return vs Nifty]]-AVERAGE(Table2[1Y Return vs Nifty]))/_xlfn.STDEV.P(Table2[1Y Return vs Nifty])</f>
        <v>-0.35927320768953819</v>
      </c>
      <c r="I494">
        <v>2.4465971881205202</v>
      </c>
      <c r="J494">
        <f>(Table2[[#This Row],[1M Return vs Nifty]]-AVERAGE(Table2[1M Return vs Nifty]))/_xlfn.STDEV.P(Table2[1M Return vs Nifty])</f>
        <v>0.46056484089790406</v>
      </c>
      <c r="K494">
        <v>-6.3423704868062698</v>
      </c>
      <c r="L494">
        <f>(Table2[[#This Row],[6M Return vs Nifty]]-AVERAGE(Table2[6M Return vs Nifty]))/_xlfn.STDEV.P(Table2[6M Return vs Nifty])</f>
        <v>-0.30424512647408758</v>
      </c>
      <c r="M494">
        <v>-1.35049542443336</v>
      </c>
      <c r="N494">
        <f>(Table2[[#This Row],[1W Return vs Nifty]]-AVERAGE(Table2[1W Return vs Nifty]))/_xlfn.STDEV.P(Table2[1W Return vs Nifty])</f>
        <v>-3.4033502568570226E-2</v>
      </c>
      <c r="O494">
        <v>465.62</v>
      </c>
      <c r="P494">
        <v>470.91263656343</v>
      </c>
      <c r="Q494">
        <v>461.04655924136898</v>
      </c>
      <c r="R494">
        <v>31.6435060707121</v>
      </c>
      <c r="S494" s="1">
        <f>(Table2[[#This Row],[Close Price]]-Table2[[#This Row],[20D EMA]])/Table2[[#This Row],[20D EMA]]</f>
        <v>-3.6553412654095577E-2</v>
      </c>
      <c r="T494" s="1">
        <f>(Table2[[#This Row],[Close Price]]-Table2[[#This Row],[50D EMA]])/Table2[[#This Row],[50D EMA]]</f>
        <v>-4.7381690001484074E-2</v>
      </c>
      <c r="U494" s="1">
        <f>(Table2[[#This Row],[Close Price]]-Table2[[#This Row],[200D EMA]])/Table2[[#This Row],[200D EMA]]</f>
        <v>-2.6996317382455261E-2</v>
      </c>
      <c r="V494">
        <v>0.65576039641986605</v>
      </c>
      <c r="W494">
        <v>443.05</v>
      </c>
      <c r="X494">
        <v>458.65</v>
      </c>
      <c r="Y494">
        <v>443.05</v>
      </c>
      <c r="Z494">
        <v>458.65</v>
      </c>
      <c r="AA494">
        <v>443.05</v>
      </c>
      <c r="AB494">
        <v>490</v>
      </c>
      <c r="AC494" s="1">
        <f>(Table2[[#This Row],[Close Price]]/Table2[[#This Row],[Day Low]])-1</f>
        <v>1.2526802843922935E-2</v>
      </c>
      <c r="AD494" s="1">
        <f>(Table2[[#This Row],[Day High]]/Table2[[#This Row],[Close Price]])-1</f>
        <v>2.2403031654034677E-2</v>
      </c>
      <c r="AE494" s="1">
        <f>(Table2[[#This Row],[Close Price]]/Table2[[#This Row],[Current Week Low]])-1</f>
        <v>1.2526802843922935E-2</v>
      </c>
      <c r="AF494" s="1">
        <f>(Table2[[#This Row],[Current Week High]]/Table2[[#This Row],[Close Price]])-1</f>
        <v>2.2403031654034677E-2</v>
      </c>
      <c r="AG494" s="1">
        <f>(Table2[[#This Row],[Close Price]]/Table2[[#This Row],[Current Month Low]])-1</f>
        <v>1.2526802843922935E-2</v>
      </c>
      <c r="AH494" s="1">
        <f>(Table2[[#This Row],[Current Month High]]/Table2[[#This Row],[Close Price]])-1</f>
        <v>9.2287115470352177E-2</v>
      </c>
      <c r="AI494">
        <v>31.9661168078466</v>
      </c>
      <c r="AJ494">
        <v>19.658575620165301</v>
      </c>
      <c r="AK494" t="str">
        <f>IF(AND(Table2[[#This Row],[20D EMA]]&gt;Table2[[#This Row],[50D EMA]],Table2[[#This Row],[50D EMA]]&gt;Table2[[#This Row],[200D EMA]]),"Uptrend","Downtrend/NoTrend")</f>
        <v>Downtrend/NoTrend</v>
      </c>
      <c r="AL494">
        <v>-0.03</v>
      </c>
      <c r="AM494" t="s">
        <v>3147</v>
      </c>
      <c r="AN494">
        <v>-2.0699999999999998</v>
      </c>
      <c r="AO494" t="s">
        <v>3147</v>
      </c>
      <c r="AP494">
        <v>6.1792567989520002E-3</v>
      </c>
      <c r="AQ494">
        <f>(Table2[[#This Row],[Sharpe Ratio]]-AVERAGE(Table2[Sharpe Ratio]))/_xlfn.STDEV.P(Table2[Sharpe Ratio])</f>
        <v>-0.58538783913421522</v>
      </c>
      <c r="AR4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4">
        <f>_xlfn.RANK.AVG(Table2[[#This Row],[1Y Return vs Nifty Z-Score]],Table2[1Y Return vs Nifty Z-Score])</f>
        <v>436</v>
      </c>
      <c r="AT494">
        <f>_xlfn.RANK.AVG(Table2[[#This Row],[6M Return vs Nifty Z-Score]],Table2[6M Return vs Nifty Z-Score])</f>
        <v>417</v>
      </c>
      <c r="AU494">
        <f>_xlfn.RANK.AVG(Table2[[#This Row],[Sharpe Ratio Z-Score]],Table2[Sharpe Ratio Z-Score])</f>
        <v>494</v>
      </c>
      <c r="AV494">
        <f>(Table2[[#This Row],[Rank 1Y]]+Table2[[#This Row],[Rank 6M]]+Table2[[#This Row],[Rank Sharpe]])/3</f>
        <v>449</v>
      </c>
    </row>
    <row r="495" spans="1:48" x14ac:dyDescent="0.3">
      <c r="A495" t="s">
        <v>293</v>
      </c>
      <c r="B495" t="s">
        <v>294</v>
      </c>
      <c r="C495" t="s">
        <v>3102</v>
      </c>
      <c r="D495" t="s">
        <v>34</v>
      </c>
      <c r="E495">
        <v>87923.869381426004</v>
      </c>
      <c r="F495">
        <v>115.18</v>
      </c>
      <c r="G495">
        <v>-12.510228273801699</v>
      </c>
      <c r="H495">
        <f>(Table2[[#This Row],[1Y Return vs Nifty]]-AVERAGE(Table2[1Y Return vs Nifty]))/_xlfn.STDEV.P(Table2[1Y Return vs Nifty])</f>
        <v>-0.56635602826185638</v>
      </c>
      <c r="I495">
        <v>7.6948225532775103</v>
      </c>
      <c r="J495">
        <f>(Table2[[#This Row],[1M Return vs Nifty]]-AVERAGE(Table2[1M Return vs Nifty]))/_xlfn.STDEV.P(Table2[1M Return vs Nifty])</f>
        <v>1.0549024447196083</v>
      </c>
      <c r="K495">
        <v>-23.592678094297199</v>
      </c>
      <c r="L495">
        <f>(Table2[[#This Row],[6M Return vs Nifty]]-AVERAGE(Table2[6M Return vs Nifty]))/_xlfn.STDEV.P(Table2[6M Return vs Nifty])</f>
        <v>-0.9171785200808118</v>
      </c>
      <c r="M495">
        <v>-0.46287928322284699</v>
      </c>
      <c r="N495">
        <f>(Table2[[#This Row],[1W Return vs Nifty]]-AVERAGE(Table2[1W Return vs Nifty]))/_xlfn.STDEV.P(Table2[1W Return vs Nifty])</f>
        <v>0.17760511285076408</v>
      </c>
      <c r="O495">
        <v>116.3</v>
      </c>
      <c r="P495">
        <v>118.371919191598</v>
      </c>
      <c r="Q495">
        <v>124.732875530334</v>
      </c>
      <c r="R495">
        <v>44.578310560387102</v>
      </c>
      <c r="S495" s="1">
        <f>(Table2[[#This Row],[Close Price]]-Table2[[#This Row],[20D EMA]])/Table2[[#This Row],[20D EMA]]</f>
        <v>-9.6302665520205527E-3</v>
      </c>
      <c r="T495" s="1">
        <f>(Table2[[#This Row],[Close Price]]-Table2[[#This Row],[50D EMA]])/Table2[[#This Row],[50D EMA]]</f>
        <v>-2.6965172258730692E-2</v>
      </c>
      <c r="U495" s="1">
        <f>(Table2[[#This Row],[Close Price]]-Table2[[#This Row],[200D EMA]])/Table2[[#This Row],[200D EMA]]</f>
        <v>-7.6586669630740706E-2</v>
      </c>
      <c r="V495">
        <v>0.80962257756664802</v>
      </c>
      <c r="W495">
        <v>112</v>
      </c>
      <c r="X495">
        <v>116</v>
      </c>
      <c r="Y495">
        <v>112</v>
      </c>
      <c r="Z495">
        <v>116</v>
      </c>
      <c r="AA495">
        <v>112</v>
      </c>
      <c r="AB495">
        <v>122.41</v>
      </c>
      <c r="AC495" s="1">
        <f>(Table2[[#This Row],[Close Price]]/Table2[[#This Row],[Day Low]])-1</f>
        <v>2.8392857142857109E-2</v>
      </c>
      <c r="AD495" s="1">
        <f>(Table2[[#This Row],[Day High]]/Table2[[#This Row],[Close Price]])-1</f>
        <v>7.1192915436706361E-3</v>
      </c>
      <c r="AE495" s="1">
        <f>(Table2[[#This Row],[Close Price]]/Table2[[#This Row],[Current Week Low]])-1</f>
        <v>2.8392857142857109E-2</v>
      </c>
      <c r="AF495" s="1">
        <f>(Table2[[#This Row],[Current Week High]]/Table2[[#This Row],[Close Price]])-1</f>
        <v>7.1192915436706361E-3</v>
      </c>
      <c r="AG495" s="1">
        <f>(Table2[[#This Row],[Close Price]]/Table2[[#This Row],[Current Month Low]])-1</f>
        <v>2.8392857142857109E-2</v>
      </c>
      <c r="AH495" s="1">
        <f>(Table2[[#This Row],[Current Month High]]/Table2[[#This Row],[Close Price]])-1</f>
        <v>6.2771314464316719E-2</v>
      </c>
      <c r="AI495">
        <v>49.765584302830298</v>
      </c>
      <c r="AJ495">
        <v>9.1753554502369692</v>
      </c>
      <c r="AK495" t="str">
        <f>IF(AND(Table2[[#This Row],[20D EMA]]&gt;Table2[[#This Row],[50D EMA]],Table2[[#This Row],[50D EMA]]&gt;Table2[[#This Row],[200D EMA]]),"Uptrend","Downtrend/NoTrend")</f>
        <v>Downtrend/NoTrend</v>
      </c>
      <c r="AL495">
        <v>-0.05</v>
      </c>
      <c r="AM495" t="s">
        <v>3147</v>
      </c>
      <c r="AN495">
        <v>-1.29</v>
      </c>
      <c r="AO495" t="s">
        <v>3147</v>
      </c>
      <c r="AP495">
        <v>0.111284940850897</v>
      </c>
      <c r="AQ495">
        <f>(Table2[[#This Row],[Sharpe Ratio]]-AVERAGE(Table2[Sharpe Ratio]))/_xlfn.STDEV.P(Table2[Sharpe Ratio])</f>
        <v>0.64412278518845312</v>
      </c>
      <c r="AR4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5">
        <f>_xlfn.RANK.AVG(Table2[[#This Row],[1Y Return vs Nifty Z-Score]],Table2[1Y Return vs Nifty Z-Score])</f>
        <v>517</v>
      </c>
      <c r="AT495">
        <f>_xlfn.RANK.AVG(Table2[[#This Row],[6M Return vs Nifty Z-Score]],Table2[6M Return vs Nifty Z-Score])</f>
        <v>645</v>
      </c>
      <c r="AU495">
        <f>_xlfn.RANK.AVG(Table2[[#This Row],[Sharpe Ratio Z-Score]],Table2[Sharpe Ratio Z-Score])</f>
        <v>186</v>
      </c>
      <c r="AV495">
        <f>(Table2[[#This Row],[Rank 1Y]]+Table2[[#This Row],[Rank 6M]]+Table2[[#This Row],[Rank Sharpe]])/3</f>
        <v>449.33333333333331</v>
      </c>
    </row>
    <row r="496" spans="1:48" x14ac:dyDescent="0.3">
      <c r="A496" t="s">
        <v>1849</v>
      </c>
      <c r="B496" t="s">
        <v>1850</v>
      </c>
      <c r="C496" t="s">
        <v>3104</v>
      </c>
      <c r="D496" t="s">
        <v>1001</v>
      </c>
      <c r="E496">
        <v>3922.4083216499998</v>
      </c>
      <c r="F496">
        <v>30.75</v>
      </c>
      <c r="G496">
        <v>-25.397906596147301</v>
      </c>
      <c r="H496">
        <f>(Table2[[#This Row],[1Y Return vs Nifty]]-AVERAGE(Table2[1Y Return vs Nifty]))/_xlfn.STDEV.P(Table2[1Y Return vs Nifty])</f>
        <v>-0.83362657507959714</v>
      </c>
      <c r="I496">
        <v>-11.2747114969017</v>
      </c>
      <c r="J496">
        <f>(Table2[[#This Row],[1M Return vs Nifty]]-AVERAGE(Table2[1M Return vs Nifty]))/_xlfn.STDEV.P(Table2[1M Return vs Nifty])</f>
        <v>-1.0933108328290191</v>
      </c>
      <c r="K496">
        <v>-11.823269255322099</v>
      </c>
      <c r="L496">
        <f>(Table2[[#This Row],[6M Return vs Nifty]]-AVERAGE(Table2[6M Return vs Nifty]))/_xlfn.STDEV.P(Table2[6M Return vs Nifty])</f>
        <v>-0.49899098020845783</v>
      </c>
      <c r="M496">
        <v>-7.2975320253557499</v>
      </c>
      <c r="N496">
        <f>(Table2[[#This Row],[1W Return vs Nifty]]-AVERAGE(Table2[1W Return vs Nifty]))/_xlfn.STDEV.P(Table2[1W Return vs Nifty])</f>
        <v>-1.452014241799872</v>
      </c>
      <c r="O496">
        <v>33.79</v>
      </c>
      <c r="P496">
        <v>36.150597738947702</v>
      </c>
      <c r="Q496">
        <v>35.411758085312698</v>
      </c>
      <c r="R496">
        <v>28.330879084679498</v>
      </c>
      <c r="S496" s="1">
        <f>(Table2[[#This Row],[Close Price]]-Table2[[#This Row],[20D EMA]])/Table2[[#This Row],[20D EMA]]</f>
        <v>-8.9967445989937833E-2</v>
      </c>
      <c r="T496" s="1">
        <f>(Table2[[#This Row],[Close Price]]-Table2[[#This Row],[50D EMA]])/Table2[[#This Row],[50D EMA]]</f>
        <v>-0.14939165813928551</v>
      </c>
      <c r="U496" s="1">
        <f>(Table2[[#This Row],[Close Price]]-Table2[[#This Row],[200D EMA]])/Table2[[#This Row],[200D EMA]]</f>
        <v>-0.13164435592499427</v>
      </c>
      <c r="V496">
        <v>0.65969527431668995</v>
      </c>
      <c r="W496">
        <v>30.15</v>
      </c>
      <c r="X496">
        <v>31.18</v>
      </c>
      <c r="Y496">
        <v>30.15</v>
      </c>
      <c r="Z496">
        <v>31.18</v>
      </c>
      <c r="AA496">
        <v>30.15</v>
      </c>
      <c r="AB496">
        <v>35.630000000000003</v>
      </c>
      <c r="AC496" s="1">
        <f>(Table2[[#This Row],[Close Price]]/Table2[[#This Row],[Day Low]])-1</f>
        <v>1.9900497512437942E-2</v>
      </c>
      <c r="AD496" s="1">
        <f>(Table2[[#This Row],[Day High]]/Table2[[#This Row],[Close Price]])-1</f>
        <v>1.3983739837398312E-2</v>
      </c>
      <c r="AE496" s="1">
        <f>(Table2[[#This Row],[Close Price]]/Table2[[#This Row],[Current Week Low]])-1</f>
        <v>1.9900497512437942E-2</v>
      </c>
      <c r="AF496" s="1">
        <f>(Table2[[#This Row],[Current Week High]]/Table2[[#This Row],[Close Price]])-1</f>
        <v>1.3983739837398312E-2</v>
      </c>
      <c r="AG496" s="1">
        <f>(Table2[[#This Row],[Close Price]]/Table2[[#This Row],[Current Month Low]])-1</f>
        <v>1.9900497512437942E-2</v>
      </c>
      <c r="AH496" s="1">
        <f>(Table2[[#This Row],[Current Month High]]/Table2[[#This Row],[Close Price]])-1</f>
        <v>0.15869918699186991</v>
      </c>
      <c r="AI496">
        <v>49.918699186991802</v>
      </c>
      <c r="AJ496">
        <v>24.2424242424242</v>
      </c>
      <c r="AK496" t="str">
        <f>IF(AND(Table2[[#This Row],[20D EMA]]&gt;Table2[[#This Row],[50D EMA]],Table2[[#This Row],[50D EMA]]&gt;Table2[[#This Row],[200D EMA]]),"Uptrend","Downtrend/NoTrend")</f>
        <v>Downtrend/NoTrend</v>
      </c>
      <c r="AL496">
        <v>-0.15</v>
      </c>
      <c r="AM496" t="s">
        <v>3147</v>
      </c>
      <c r="AN496">
        <v>-10.48</v>
      </c>
      <c r="AO496" t="s">
        <v>3147</v>
      </c>
      <c r="AP496">
        <v>8.3369682808696E-2</v>
      </c>
      <c r="AQ496">
        <f>(Table2[[#This Row],[Sharpe Ratio]]-AVERAGE(Table2[Sharpe Ratio]))/_xlfn.STDEV.P(Table2[Sharpe Ratio])</f>
        <v>0.31757425783542831</v>
      </c>
      <c r="AR4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6">
        <f>_xlfn.RANK.AVG(Table2[[#This Row],[1Y Return vs Nifty Z-Score]],Table2[1Y Return vs Nifty Z-Score])</f>
        <v>607</v>
      </c>
      <c r="AT496">
        <f>_xlfn.RANK.AVG(Table2[[#This Row],[6M Return vs Nifty Z-Score]],Table2[6M Return vs Nifty Z-Score])</f>
        <v>480</v>
      </c>
      <c r="AU496">
        <f>_xlfn.RANK.AVG(Table2[[#This Row],[Sharpe Ratio Z-Score]],Table2[Sharpe Ratio Z-Score])</f>
        <v>266</v>
      </c>
      <c r="AV496">
        <f>(Table2[[#This Row],[Rank 1Y]]+Table2[[#This Row],[Rank 6M]]+Table2[[#This Row],[Rank Sharpe]])/3</f>
        <v>451</v>
      </c>
    </row>
    <row r="497" spans="1:48" x14ac:dyDescent="0.3">
      <c r="A497" t="s">
        <v>2172</v>
      </c>
      <c r="B497" t="s">
        <v>2173</v>
      </c>
      <c r="C497" t="s">
        <v>3104</v>
      </c>
      <c r="D497" t="s">
        <v>545</v>
      </c>
      <c r="E497">
        <v>2638.5475379999998</v>
      </c>
      <c r="F497">
        <v>363</v>
      </c>
      <c r="G497">
        <v>-13.2697562828412</v>
      </c>
      <c r="H497">
        <f>(Table2[[#This Row],[1Y Return vs Nifty]]-AVERAGE(Table2[1Y Return vs Nifty]))/_xlfn.STDEV.P(Table2[1Y Return vs Nifty])</f>
        <v>-0.58210746628055687</v>
      </c>
      <c r="I497">
        <v>-6.5153057963520702</v>
      </c>
      <c r="J497">
        <f>(Table2[[#This Row],[1M Return vs Nifty]]-AVERAGE(Table2[1M Return vs Nifty]))/_xlfn.STDEV.P(Table2[1M Return vs Nifty])</f>
        <v>-0.55432982822892185</v>
      </c>
      <c r="K497">
        <v>6.2861465221062396</v>
      </c>
      <c r="L497">
        <f>(Table2[[#This Row],[6M Return vs Nifty]]-AVERAGE(Table2[6M Return vs Nifty]))/_xlfn.STDEV.P(Table2[6M Return vs Nifty])</f>
        <v>0.14446801897334222</v>
      </c>
      <c r="M497">
        <v>-4.32491161293418</v>
      </c>
      <c r="N497">
        <f>(Table2[[#This Row],[1W Return vs Nifty]]-AVERAGE(Table2[1W Return vs Nifty]))/_xlfn.STDEV.P(Table2[1W Return vs Nifty])</f>
        <v>-0.74323795997812792</v>
      </c>
      <c r="O497">
        <v>392.79</v>
      </c>
      <c r="P497">
        <v>411.50553080147398</v>
      </c>
      <c r="Q497">
        <v>393.69361901816302</v>
      </c>
      <c r="R497">
        <v>23.256962266272499</v>
      </c>
      <c r="S497" s="1">
        <f>(Table2[[#This Row],[Close Price]]-Table2[[#This Row],[20D EMA]])/Table2[[#This Row],[20D EMA]]</f>
        <v>-7.5842053005422794E-2</v>
      </c>
      <c r="T497" s="1">
        <f>(Table2[[#This Row],[Close Price]]-Table2[[#This Row],[50D EMA]])/Table2[[#This Row],[50D EMA]]</f>
        <v>-0.11787333868150342</v>
      </c>
      <c r="U497" s="1">
        <f>(Table2[[#This Row],[Close Price]]-Table2[[#This Row],[200D EMA]])/Table2[[#This Row],[200D EMA]]</f>
        <v>-7.7963211836427987E-2</v>
      </c>
      <c r="V497">
        <v>0.31243632911388802</v>
      </c>
      <c r="W497">
        <v>358</v>
      </c>
      <c r="X497">
        <v>369.4</v>
      </c>
      <c r="Y497">
        <v>358</v>
      </c>
      <c r="Z497">
        <v>369.4</v>
      </c>
      <c r="AA497">
        <v>358</v>
      </c>
      <c r="AB497">
        <v>408.9</v>
      </c>
      <c r="AC497" s="1">
        <f>(Table2[[#This Row],[Close Price]]/Table2[[#This Row],[Day Low]])-1</f>
        <v>1.3966480446927276E-2</v>
      </c>
      <c r="AD497" s="1">
        <f>(Table2[[#This Row],[Day High]]/Table2[[#This Row],[Close Price]])-1</f>
        <v>1.763085399449027E-2</v>
      </c>
      <c r="AE497" s="1">
        <f>(Table2[[#This Row],[Close Price]]/Table2[[#This Row],[Current Week Low]])-1</f>
        <v>1.3966480446927276E-2</v>
      </c>
      <c r="AF497" s="1">
        <f>(Table2[[#This Row],[Current Week High]]/Table2[[#This Row],[Close Price]])-1</f>
        <v>1.763085399449027E-2</v>
      </c>
      <c r="AG497" s="1">
        <f>(Table2[[#This Row],[Close Price]]/Table2[[#This Row],[Current Month Low]])-1</f>
        <v>1.3966480446927276E-2</v>
      </c>
      <c r="AH497" s="1">
        <f>(Table2[[#This Row],[Current Month High]]/Table2[[#This Row],[Close Price]])-1</f>
        <v>0.12644628099173549</v>
      </c>
      <c r="AI497">
        <v>39.118457300275402</v>
      </c>
      <c r="AJ497">
        <v>23.0299949161159</v>
      </c>
      <c r="AK497" t="str">
        <f>IF(AND(Table2[[#This Row],[20D EMA]]&gt;Table2[[#This Row],[50D EMA]],Table2[[#This Row],[50D EMA]]&gt;Table2[[#This Row],[200D EMA]]),"Uptrend","Downtrend/NoTrend")</f>
        <v>Downtrend/NoTrend</v>
      </c>
      <c r="AL497">
        <v>-0.11</v>
      </c>
      <c r="AM497" t="s">
        <v>3147</v>
      </c>
      <c r="AN497">
        <v>-8.64</v>
      </c>
      <c r="AO497" t="s">
        <v>3147</v>
      </c>
      <c r="AP497">
        <v>-4.1908874879700003E-3</v>
      </c>
      <c r="AQ497">
        <f>(Table2[[#This Row],[Sharpe Ratio]]-AVERAGE(Table2[Sharpe Ratio]))/_xlfn.STDEV.P(Table2[Sharpe Ratio])</f>
        <v>-0.70669624116343621</v>
      </c>
      <c r="AR4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7">
        <f>_xlfn.RANK.AVG(Table2[[#This Row],[1Y Return vs Nifty Z-Score]],Table2[1Y Return vs Nifty Z-Score])</f>
        <v>528</v>
      </c>
      <c r="AT497">
        <f>_xlfn.RANK.AVG(Table2[[#This Row],[6M Return vs Nifty Z-Score]],Table2[6M Return vs Nifty Z-Score])</f>
        <v>257</v>
      </c>
      <c r="AU497">
        <f>_xlfn.RANK.AVG(Table2[[#This Row],[Sharpe Ratio Z-Score]],Table2[Sharpe Ratio Z-Score])</f>
        <v>568</v>
      </c>
      <c r="AV497">
        <f>(Table2[[#This Row],[Rank 1Y]]+Table2[[#This Row],[Rank 6M]]+Table2[[#This Row],[Rank Sharpe]])/3</f>
        <v>451</v>
      </c>
    </row>
    <row r="498" spans="1:48" x14ac:dyDescent="0.3">
      <c r="A498" t="s">
        <v>419</v>
      </c>
      <c r="B498" t="s">
        <v>420</v>
      </c>
      <c r="C498" t="s">
        <v>3108</v>
      </c>
      <c r="D498" t="s">
        <v>411</v>
      </c>
      <c r="E498">
        <v>51258.920823729997</v>
      </c>
      <c r="F498">
        <v>120861.1</v>
      </c>
      <c r="G498">
        <v>-10.6389447627555</v>
      </c>
      <c r="H498">
        <f>(Table2[[#This Row],[1Y Return vs Nifty]]-AVERAGE(Table2[1Y Return vs Nifty]))/_xlfn.STDEV.P(Table2[1Y Return vs Nifty])</f>
        <v>-0.52754849794189473</v>
      </c>
      <c r="I498">
        <v>-1.41950179046584</v>
      </c>
      <c r="J498">
        <f>(Table2[[#This Row],[1M Return vs Nifty]]-AVERAGE(Table2[1M Return vs Nifty]))/_xlfn.STDEV.P(Table2[1M Return vs Nifty])</f>
        <v>2.2746751315574885E-2</v>
      </c>
      <c r="K498">
        <v>-10.8397979611794</v>
      </c>
      <c r="L498">
        <f>(Table2[[#This Row],[6M Return vs Nifty]]-AVERAGE(Table2[6M Return vs Nifty]))/_xlfn.STDEV.P(Table2[6M Return vs Nifty])</f>
        <v>-0.46404653680781288</v>
      </c>
      <c r="M498">
        <v>3.2141423378741001</v>
      </c>
      <c r="N498">
        <f>(Table2[[#This Row],[1W Return vs Nifty]]-AVERAGE(Table2[1W Return vs Nifty]))/_xlfn.STDEV.P(Table2[1W Return vs Nifty])</f>
        <v>1.0543351863875305</v>
      </c>
      <c r="O498">
        <v>123163.13</v>
      </c>
      <c r="P498">
        <v>127580.595411321</v>
      </c>
      <c r="Q498">
        <v>128718.168237868</v>
      </c>
      <c r="R498">
        <v>42.470066998417899</v>
      </c>
      <c r="S498" s="1">
        <f>(Table2[[#This Row],[Close Price]]-Table2[[#This Row],[20D EMA]])/Table2[[#This Row],[20D EMA]]</f>
        <v>-1.8690902058107802E-2</v>
      </c>
      <c r="T498" s="1">
        <f>(Table2[[#This Row],[Close Price]]-Table2[[#This Row],[50D EMA]])/Table2[[#This Row],[50D EMA]]</f>
        <v>-5.2668631853122198E-2</v>
      </c>
      <c r="U498" s="1">
        <f>(Table2[[#This Row],[Close Price]]-Table2[[#This Row],[200D EMA]])/Table2[[#This Row],[200D EMA]]</f>
        <v>-6.1040864280699859E-2</v>
      </c>
      <c r="V498">
        <v>1.46432542496968</v>
      </c>
      <c r="W498">
        <v>119024.15</v>
      </c>
      <c r="X498">
        <v>121174.65</v>
      </c>
      <c r="Y498">
        <v>119024.15</v>
      </c>
      <c r="Z498">
        <v>121174.65</v>
      </c>
      <c r="AA498">
        <v>117401.05</v>
      </c>
      <c r="AB498">
        <v>125154.05</v>
      </c>
      <c r="AC498" s="1">
        <f>(Table2[[#This Row],[Close Price]]/Table2[[#This Row],[Day Low]])-1</f>
        <v>1.5433422544920639E-2</v>
      </c>
      <c r="AD498" s="1">
        <f>(Table2[[#This Row],[Day High]]/Table2[[#This Row],[Close Price]])-1</f>
        <v>2.5943003993840197E-3</v>
      </c>
      <c r="AE498" s="1">
        <f>(Table2[[#This Row],[Close Price]]/Table2[[#This Row],[Current Week Low]])-1</f>
        <v>1.5433422544920639E-2</v>
      </c>
      <c r="AF498" s="1">
        <f>(Table2[[#This Row],[Current Week High]]/Table2[[#This Row],[Close Price]])-1</f>
        <v>2.5943003993840197E-3</v>
      </c>
      <c r="AG498" s="1">
        <f>(Table2[[#This Row],[Close Price]]/Table2[[#This Row],[Current Month Low]])-1</f>
        <v>2.9472053273799537E-2</v>
      </c>
      <c r="AH498" s="1">
        <f>(Table2[[#This Row],[Current Month High]]/Table2[[#This Row],[Close Price]])-1</f>
        <v>3.5519699886894962E-2</v>
      </c>
      <c r="AI498">
        <v>25.304998878878301</v>
      </c>
      <c r="AJ498">
        <v>9.26032984820222</v>
      </c>
      <c r="AK498" t="str">
        <f>IF(AND(Table2[[#This Row],[20D EMA]]&gt;Table2[[#This Row],[50D EMA]],Table2[[#This Row],[50D EMA]]&gt;Table2[[#This Row],[200D EMA]]),"Uptrend","Downtrend/NoTrend")</f>
        <v>Downtrend/NoTrend</v>
      </c>
      <c r="AL498">
        <v>0.02</v>
      </c>
      <c r="AM498" t="s">
        <v>3148</v>
      </c>
      <c r="AN498">
        <v>-0.92</v>
      </c>
      <c r="AO498" t="s">
        <v>3147</v>
      </c>
      <c r="AP498">
        <v>4.8181120527172001E-2</v>
      </c>
      <c r="AQ498">
        <f>(Table2[[#This Row],[Sharpe Ratio]]-AVERAGE(Table2[Sharpe Ratio]))/_xlfn.STDEV.P(Table2[Sharpe Ratio])</f>
        <v>-9.40562983045376E-2</v>
      </c>
      <c r="AR4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8">
        <f>_xlfn.RANK.AVG(Table2[[#This Row],[1Y Return vs Nifty Z-Score]],Table2[1Y Return vs Nifty Z-Score])</f>
        <v>501</v>
      </c>
      <c r="AT498">
        <f>_xlfn.RANK.AVG(Table2[[#This Row],[6M Return vs Nifty Z-Score]],Table2[6M Return vs Nifty Z-Score])</f>
        <v>471</v>
      </c>
      <c r="AU498">
        <f>_xlfn.RANK.AVG(Table2[[#This Row],[Sharpe Ratio Z-Score]],Table2[Sharpe Ratio Z-Score])</f>
        <v>383</v>
      </c>
      <c r="AV498">
        <f>(Table2[[#This Row],[Rank 1Y]]+Table2[[#This Row],[Rank 6M]]+Table2[[#This Row],[Rank Sharpe]])/3</f>
        <v>451.66666666666669</v>
      </c>
    </row>
    <row r="499" spans="1:48" x14ac:dyDescent="0.3">
      <c r="A499" t="s">
        <v>538</v>
      </c>
      <c r="B499" t="s">
        <v>539</v>
      </c>
      <c r="C499" t="s">
        <v>3118</v>
      </c>
      <c r="D499" t="s">
        <v>540</v>
      </c>
      <c r="E499">
        <v>35669.886624049999</v>
      </c>
      <c r="F499">
        <v>31664.15</v>
      </c>
      <c r="G499">
        <v>-15.8217476173644</v>
      </c>
      <c r="H499">
        <f>(Table2[[#This Row],[1Y Return vs Nifty]]-AVERAGE(Table2[1Y Return vs Nifty]))/_xlfn.STDEV.P(Table2[1Y Return vs Nifty])</f>
        <v>-0.63503182568744287</v>
      </c>
      <c r="I499">
        <v>1.8468470310659799</v>
      </c>
      <c r="J499">
        <f>(Table2[[#This Row],[1M Return vs Nifty]]-AVERAGE(Table2[1M Return vs Nifty]))/_xlfn.STDEV.P(Table2[1M Return vs Nifty])</f>
        <v>0.39264586897227227</v>
      </c>
      <c r="K499">
        <v>0.17400433965416101</v>
      </c>
      <c r="L499">
        <f>(Table2[[#This Row],[6M Return vs Nifty]]-AVERAGE(Table2[6M Return vs Nifty]))/_xlfn.STDEV.P(Table2[6M Return vs Nifty])</f>
        <v>-7.2707009747323567E-2</v>
      </c>
      <c r="M499">
        <v>-6.9033923947957003</v>
      </c>
      <c r="N499">
        <f>(Table2[[#This Row],[1W Return vs Nifty]]-AVERAGE(Table2[1W Return vs Nifty]))/_xlfn.STDEV.P(Table2[1W Return vs Nifty])</f>
        <v>-1.3580376208025826</v>
      </c>
      <c r="O499">
        <v>34326.15</v>
      </c>
      <c r="P499">
        <v>34728.022521083498</v>
      </c>
      <c r="Q499">
        <v>33951.959211108398</v>
      </c>
      <c r="R499">
        <v>19.215404755031599</v>
      </c>
      <c r="S499" s="1">
        <f>(Table2[[#This Row],[Close Price]]-Table2[[#This Row],[20D EMA]])/Table2[[#This Row],[20D EMA]]</f>
        <v>-7.7550205892592095E-2</v>
      </c>
      <c r="T499" s="1">
        <f>(Table2[[#This Row],[Close Price]]-Table2[[#This Row],[50D EMA]])/Table2[[#This Row],[50D EMA]]</f>
        <v>-8.8224790778784173E-2</v>
      </c>
      <c r="U499" s="1">
        <f>(Table2[[#This Row],[Close Price]]-Table2[[#This Row],[200D EMA]])/Table2[[#This Row],[200D EMA]]</f>
        <v>-6.7383717000928531E-2</v>
      </c>
      <c r="V499">
        <v>0.911094524392428</v>
      </c>
      <c r="W499">
        <v>31560.2</v>
      </c>
      <c r="X499">
        <v>32830.449999999997</v>
      </c>
      <c r="Y499">
        <v>31560.2</v>
      </c>
      <c r="Z499">
        <v>32830.449999999997</v>
      </c>
      <c r="AA499">
        <v>31560.2</v>
      </c>
      <c r="AB499">
        <v>37133.75</v>
      </c>
      <c r="AC499" s="1">
        <f>(Table2[[#This Row],[Close Price]]/Table2[[#This Row],[Day Low]])-1</f>
        <v>3.2937053630839319E-3</v>
      </c>
      <c r="AD499" s="1">
        <f>(Table2[[#This Row],[Day High]]/Table2[[#This Row],[Close Price]])-1</f>
        <v>3.6833453606049504E-2</v>
      </c>
      <c r="AE499" s="1">
        <f>(Table2[[#This Row],[Close Price]]/Table2[[#This Row],[Current Week Low]])-1</f>
        <v>3.2937053630839319E-3</v>
      </c>
      <c r="AF499" s="1">
        <f>(Table2[[#This Row],[Current Week High]]/Table2[[#This Row],[Close Price]])-1</f>
        <v>3.6833453606049504E-2</v>
      </c>
      <c r="AG499" s="1">
        <f>(Table2[[#This Row],[Close Price]]/Table2[[#This Row],[Current Month Low]])-1</f>
        <v>3.2937053630839319E-3</v>
      </c>
      <c r="AH499" s="1">
        <f>(Table2[[#This Row],[Current Month High]]/Table2[[#This Row],[Close Price]])-1</f>
        <v>0.17273793864670295</v>
      </c>
      <c r="AI499">
        <v>29.0307808673215</v>
      </c>
      <c r="AJ499">
        <v>11.106374094484099</v>
      </c>
      <c r="AK499" t="str">
        <f>IF(AND(Table2[[#This Row],[20D EMA]]&gt;Table2[[#This Row],[50D EMA]],Table2[[#This Row],[50D EMA]]&gt;Table2[[#This Row],[200D EMA]]),"Uptrend","Downtrend/NoTrend")</f>
        <v>Downtrend/NoTrend</v>
      </c>
      <c r="AL499">
        <v>0</v>
      </c>
      <c r="AM499">
        <v>0</v>
      </c>
      <c r="AN499">
        <v>-8.49</v>
      </c>
      <c r="AO499" t="s">
        <v>3147</v>
      </c>
      <c r="AP499">
        <v>1.2361846745623999E-2</v>
      </c>
      <c r="AQ499">
        <f>(Table2[[#This Row],[Sharpe Ratio]]-AVERAGE(Table2[Sharpe Ratio]))/_xlfn.STDEV.P(Table2[Sharpe Ratio])</f>
        <v>-0.51306482355394523</v>
      </c>
      <c r="AR4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9">
        <f>_xlfn.RANK.AVG(Table2[[#This Row],[1Y Return vs Nifty Z-Score]],Table2[1Y Return vs Nifty Z-Score])</f>
        <v>548</v>
      </c>
      <c r="AT499">
        <f>_xlfn.RANK.AVG(Table2[[#This Row],[6M Return vs Nifty Z-Score]],Table2[6M Return vs Nifty Z-Score])</f>
        <v>331</v>
      </c>
      <c r="AU499">
        <f>_xlfn.RANK.AVG(Table2[[#This Row],[Sharpe Ratio Z-Score]],Table2[Sharpe Ratio Z-Score])</f>
        <v>477</v>
      </c>
      <c r="AV499">
        <f>(Table2[[#This Row],[Rank 1Y]]+Table2[[#This Row],[Rank 6M]]+Table2[[#This Row],[Rank Sharpe]])/3</f>
        <v>452</v>
      </c>
    </row>
    <row r="500" spans="1:48" x14ac:dyDescent="0.3">
      <c r="A500" t="s">
        <v>1012</v>
      </c>
      <c r="B500" t="s">
        <v>1013</v>
      </c>
      <c r="C500" t="s">
        <v>3119</v>
      </c>
      <c r="D500" t="s">
        <v>1014</v>
      </c>
      <c r="E500">
        <v>13073.0761526039</v>
      </c>
      <c r="F500">
        <v>84.78</v>
      </c>
      <c r="G500">
        <v>-16.608582086381102</v>
      </c>
      <c r="H500">
        <f>(Table2[[#This Row],[1Y Return vs Nifty]]-AVERAGE(Table2[1Y Return vs Nifty]))/_xlfn.STDEV.P(Table2[1Y Return vs Nifty])</f>
        <v>-0.65134955751851376</v>
      </c>
      <c r="I500">
        <v>9.0603020668781902</v>
      </c>
      <c r="J500">
        <f>(Table2[[#This Row],[1M Return vs Nifty]]-AVERAGE(Table2[1M Return vs Nifty]))/_xlfn.STDEV.P(Table2[1M Return vs Nifty])</f>
        <v>1.2095367764632448</v>
      </c>
      <c r="K500">
        <v>-0.60125735378873502</v>
      </c>
      <c r="L500">
        <f>(Table2[[#This Row],[6M Return vs Nifty]]-AVERAGE(Table2[6M Return vs Nifty]))/_xlfn.STDEV.P(Table2[6M Return vs Nifty])</f>
        <v>-0.10025340436865207</v>
      </c>
      <c r="M500">
        <v>5.9975188670645201</v>
      </c>
      <c r="N500">
        <f>(Table2[[#This Row],[1W Return vs Nifty]]-AVERAGE(Table2[1W Return vs Nifty]))/_xlfn.STDEV.P(Table2[1W Return vs Nifty])</f>
        <v>1.7179891325913152</v>
      </c>
      <c r="O500">
        <v>82.32</v>
      </c>
      <c r="P500">
        <v>83.442935555831099</v>
      </c>
      <c r="Q500">
        <v>85.621636750920899</v>
      </c>
      <c r="R500">
        <v>57.485862229389298</v>
      </c>
      <c r="S500" s="1">
        <f>(Table2[[#This Row],[Close Price]]-Table2[[#This Row],[20D EMA]])/Table2[[#This Row],[20D EMA]]</f>
        <v>2.988338192419835E-2</v>
      </c>
      <c r="T500" s="1">
        <f>(Table2[[#This Row],[Close Price]]-Table2[[#This Row],[50D EMA]])/Table2[[#This Row],[50D EMA]]</f>
        <v>1.6023698534362824E-2</v>
      </c>
      <c r="U500" s="1">
        <f>(Table2[[#This Row],[Close Price]]-Table2[[#This Row],[200D EMA]])/Table2[[#This Row],[200D EMA]]</f>
        <v>-9.82972041715666E-3</v>
      </c>
      <c r="V500">
        <v>0.70912527938780101</v>
      </c>
      <c r="W500">
        <v>82.73</v>
      </c>
      <c r="X500">
        <v>85.73</v>
      </c>
      <c r="Y500">
        <v>82.73</v>
      </c>
      <c r="Z500">
        <v>85.73</v>
      </c>
      <c r="AA500">
        <v>77.11</v>
      </c>
      <c r="AB500">
        <v>87.5</v>
      </c>
      <c r="AC500" s="1">
        <f>(Table2[[#This Row],[Close Price]]/Table2[[#This Row],[Day Low]])-1</f>
        <v>2.4779402876828227E-2</v>
      </c>
      <c r="AD500" s="1">
        <f>(Table2[[#This Row],[Day High]]/Table2[[#This Row],[Close Price]])-1</f>
        <v>1.1205472988912613E-2</v>
      </c>
      <c r="AE500" s="1">
        <f>(Table2[[#This Row],[Close Price]]/Table2[[#This Row],[Current Week Low]])-1</f>
        <v>2.4779402876828227E-2</v>
      </c>
      <c r="AF500" s="1">
        <f>(Table2[[#This Row],[Current Week High]]/Table2[[#This Row],[Close Price]])-1</f>
        <v>1.1205472988912613E-2</v>
      </c>
      <c r="AG500" s="1">
        <f>(Table2[[#This Row],[Close Price]]/Table2[[#This Row],[Current Month Low]])-1</f>
        <v>9.9468292050317819E-2</v>
      </c>
      <c r="AH500" s="1">
        <f>(Table2[[#This Row],[Current Month High]]/Table2[[#This Row],[Close Price]])-1</f>
        <v>3.2083038452465296E-2</v>
      </c>
      <c r="AI500">
        <v>60.061335220570797</v>
      </c>
      <c r="AJ500">
        <v>17.668285912560702</v>
      </c>
      <c r="AK500" t="str">
        <f>IF(AND(Table2[[#This Row],[20D EMA]]&gt;Table2[[#This Row],[50D EMA]],Table2[[#This Row],[50D EMA]]&gt;Table2[[#This Row],[200D EMA]]),"Uptrend","Downtrend/NoTrend")</f>
        <v>Downtrend/NoTrend</v>
      </c>
      <c r="AL500">
        <v>-0.05</v>
      </c>
      <c r="AM500" t="s">
        <v>3147</v>
      </c>
      <c r="AN500">
        <v>4.5199999999999996</v>
      </c>
      <c r="AO500" t="s">
        <v>3148</v>
      </c>
      <c r="AP500">
        <v>1.5682718832832E-2</v>
      </c>
      <c r="AQ500">
        <f>(Table2[[#This Row],[Sharpe Ratio]]-AVERAGE(Table2[Sharpe Ratio]))/_xlfn.STDEV.P(Table2[Sharpe Ratio])</f>
        <v>-0.47421775690795009</v>
      </c>
      <c r="AR5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0">
        <f>_xlfn.RANK.AVG(Table2[[#This Row],[1Y Return vs Nifty Z-Score]],Table2[1Y Return vs Nifty Z-Score])</f>
        <v>555</v>
      </c>
      <c r="AT500">
        <f>_xlfn.RANK.AVG(Table2[[#This Row],[6M Return vs Nifty Z-Score]],Table2[6M Return vs Nifty Z-Score])</f>
        <v>341</v>
      </c>
      <c r="AU500">
        <f>_xlfn.RANK.AVG(Table2[[#This Row],[Sharpe Ratio Z-Score]],Table2[Sharpe Ratio Z-Score])</f>
        <v>463</v>
      </c>
      <c r="AV500">
        <f>(Table2[[#This Row],[Rank 1Y]]+Table2[[#This Row],[Rank 6M]]+Table2[[#This Row],[Rank Sharpe]])/3</f>
        <v>453</v>
      </c>
    </row>
    <row r="501" spans="1:48" x14ac:dyDescent="0.3">
      <c r="A501" t="s">
        <v>1791</v>
      </c>
      <c r="B501" t="s">
        <v>1792</v>
      </c>
      <c r="C501" t="s">
        <v>3106</v>
      </c>
      <c r="D501" t="s">
        <v>481</v>
      </c>
      <c r="E501">
        <v>4249.7864902499996</v>
      </c>
      <c r="F501">
        <v>379.85</v>
      </c>
      <c r="G501">
        <v>-0.246678567112699</v>
      </c>
      <c r="H501">
        <f>(Table2[[#This Row],[1Y Return vs Nifty]]-AVERAGE(Table2[1Y Return vs Nifty]))/_xlfn.STDEV.P(Table2[1Y Return vs Nifty])</f>
        <v>-0.31202894513236656</v>
      </c>
      <c r="I501">
        <v>-16.707622638797599</v>
      </c>
      <c r="J501">
        <f>(Table2[[#This Row],[1M Return vs Nifty]]-AVERAGE(Table2[1M Return vs Nifty]))/_xlfn.STDEV.P(Table2[1M Return vs Nifty])</f>
        <v>-1.708563259161145</v>
      </c>
      <c r="K501">
        <v>-3.0980220015359401</v>
      </c>
      <c r="L501">
        <f>(Table2[[#This Row],[6M Return vs Nifty]]-AVERAGE(Table2[6M Return vs Nifty]))/_xlfn.STDEV.P(Table2[6M Return vs Nifty])</f>
        <v>-0.18896778925976199</v>
      </c>
      <c r="M501">
        <v>-14.3909322346758</v>
      </c>
      <c r="N501">
        <f>(Table2[[#This Row],[1W Return vs Nifty]]-AVERAGE(Table2[1W Return vs Nifty]))/_xlfn.STDEV.P(Table2[1W Return vs Nifty])</f>
        <v>-3.143328008208349</v>
      </c>
      <c r="O501">
        <v>442.02</v>
      </c>
      <c r="P501">
        <v>457.13511780953201</v>
      </c>
      <c r="Q501">
        <v>418.105589860316</v>
      </c>
      <c r="R501">
        <v>20.043522618552199</v>
      </c>
      <c r="S501" s="1">
        <f>(Table2[[#This Row],[Close Price]]-Table2[[#This Row],[20D EMA]])/Table2[[#This Row],[20D EMA]]</f>
        <v>-0.14064974435545893</v>
      </c>
      <c r="T501" s="1">
        <f>(Table2[[#This Row],[Close Price]]-Table2[[#This Row],[50D EMA]])/Table2[[#This Row],[50D EMA]]</f>
        <v>-0.16906405742761876</v>
      </c>
      <c r="U501" s="1">
        <f>(Table2[[#This Row],[Close Price]]-Table2[[#This Row],[200D EMA]])/Table2[[#This Row],[200D EMA]]</f>
        <v>-9.1497436982597408E-2</v>
      </c>
      <c r="V501">
        <v>0.75660949486333096</v>
      </c>
      <c r="W501">
        <v>367.05</v>
      </c>
      <c r="X501">
        <v>384.55</v>
      </c>
      <c r="Y501">
        <v>367.05</v>
      </c>
      <c r="Z501">
        <v>384.55</v>
      </c>
      <c r="AA501">
        <v>367.05</v>
      </c>
      <c r="AB501">
        <v>505.7</v>
      </c>
      <c r="AC501" s="1">
        <f>(Table2[[#This Row],[Close Price]]/Table2[[#This Row],[Day Low]])-1</f>
        <v>3.4872633156245669E-2</v>
      </c>
      <c r="AD501" s="1">
        <f>(Table2[[#This Row],[Day High]]/Table2[[#This Row],[Close Price]])-1</f>
        <v>1.2373305252073141E-2</v>
      </c>
      <c r="AE501" s="1">
        <f>(Table2[[#This Row],[Close Price]]/Table2[[#This Row],[Current Week Low]])-1</f>
        <v>3.4872633156245669E-2</v>
      </c>
      <c r="AF501" s="1">
        <f>(Table2[[#This Row],[Current Week High]]/Table2[[#This Row],[Close Price]])-1</f>
        <v>1.2373305252073141E-2</v>
      </c>
      <c r="AG501" s="1">
        <f>(Table2[[#This Row],[Close Price]]/Table2[[#This Row],[Current Month Low]])-1</f>
        <v>3.4872633156245669E-2</v>
      </c>
      <c r="AH501" s="1">
        <f>(Table2[[#This Row],[Current Month High]]/Table2[[#This Row],[Close Price]])-1</f>
        <v>0.33131499276030008</v>
      </c>
      <c r="AI501">
        <v>50.322495721995502</v>
      </c>
      <c r="AJ501">
        <v>21.357827476038299</v>
      </c>
      <c r="AK501" t="str">
        <f>IF(AND(Table2[[#This Row],[20D EMA]]&gt;Table2[[#This Row],[50D EMA]],Table2[[#This Row],[50D EMA]]&gt;Table2[[#This Row],[200D EMA]]),"Uptrend","Downtrend/NoTrend")</f>
        <v>Downtrend/NoTrend</v>
      </c>
      <c r="AL501">
        <v>-0.09</v>
      </c>
      <c r="AM501" t="s">
        <v>3147</v>
      </c>
      <c r="AN501">
        <v>-16.420000000000002</v>
      </c>
      <c r="AO501" t="s">
        <v>3147</v>
      </c>
      <c r="AP501">
        <v>-5.074801981696E-3</v>
      </c>
      <c r="AQ501">
        <f>(Table2[[#This Row],[Sharpe Ratio]]-AVERAGE(Table2[Sharpe Ratio]))/_xlfn.STDEV.P(Table2[Sharpe Ratio])</f>
        <v>-0.71703614114916669</v>
      </c>
      <c r="AR5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1">
        <f>_xlfn.RANK.AVG(Table2[[#This Row],[1Y Return vs Nifty Z-Score]],Table2[1Y Return vs Nifty Z-Score])</f>
        <v>420</v>
      </c>
      <c r="AT501">
        <f>_xlfn.RANK.AVG(Table2[[#This Row],[6M Return vs Nifty Z-Score]],Table2[6M Return vs Nifty Z-Score])</f>
        <v>369</v>
      </c>
      <c r="AU501">
        <f>_xlfn.RANK.AVG(Table2[[#This Row],[Sharpe Ratio Z-Score]],Table2[Sharpe Ratio Z-Score])</f>
        <v>570</v>
      </c>
      <c r="AV501">
        <f>(Table2[[#This Row],[Rank 1Y]]+Table2[[#This Row],[Rank 6M]]+Table2[[#This Row],[Rank Sharpe]])/3</f>
        <v>453</v>
      </c>
    </row>
    <row r="502" spans="1:48" x14ac:dyDescent="0.3">
      <c r="A502" t="s">
        <v>492</v>
      </c>
      <c r="B502" t="s">
        <v>493</v>
      </c>
      <c r="C502" t="s">
        <v>3108</v>
      </c>
      <c r="D502" t="s">
        <v>211</v>
      </c>
      <c r="E502">
        <v>41496.357181874999</v>
      </c>
      <c r="F502">
        <v>667.75</v>
      </c>
      <c r="G502">
        <v>-3.4292016493617901</v>
      </c>
      <c r="H502">
        <f>(Table2[[#This Row],[1Y Return vs Nifty]]-AVERAGE(Table2[1Y Return vs Nifty]))/_xlfn.STDEV.P(Table2[1Y Return vs Nifty])</f>
        <v>-0.37802955929868798</v>
      </c>
      <c r="I502">
        <v>8.6695636638832294</v>
      </c>
      <c r="J502">
        <f>(Table2[[#This Row],[1M Return vs Nifty]]-AVERAGE(Table2[1M Return vs Nifty]))/_xlfn.STDEV.P(Table2[1M Return vs Nifty])</f>
        <v>1.1652874331139815</v>
      </c>
      <c r="K502">
        <v>4.8306659154717799</v>
      </c>
      <c r="L502">
        <f>(Table2[[#This Row],[6M Return vs Nifty]]-AVERAGE(Table2[6M Return vs Nifty]))/_xlfn.STDEV.P(Table2[6M Return vs Nifty])</f>
        <v>9.275226480523488E-2</v>
      </c>
      <c r="M502">
        <v>-1.08178088929588</v>
      </c>
      <c r="N502">
        <f>(Table2[[#This Row],[1W Return vs Nifty]]-AVERAGE(Table2[1W Return vs Nifty]))/_xlfn.STDEV.P(Table2[1W Return vs Nifty])</f>
        <v>3.0037405472813132E-2</v>
      </c>
      <c r="O502">
        <v>684.16</v>
      </c>
      <c r="P502">
        <v>688.08783617828794</v>
      </c>
      <c r="Q502">
        <v>662.31892350241901</v>
      </c>
      <c r="R502">
        <v>36.100375984404799</v>
      </c>
      <c r="S502" s="1">
        <f>(Table2[[#This Row],[Close Price]]-Table2[[#This Row],[20D EMA]])/Table2[[#This Row],[20D EMA]]</f>
        <v>-2.3985617399438681E-2</v>
      </c>
      <c r="T502" s="1">
        <f>(Table2[[#This Row],[Close Price]]-Table2[[#This Row],[50D EMA]])/Table2[[#This Row],[50D EMA]]</f>
        <v>-2.9557034885613471E-2</v>
      </c>
      <c r="U502" s="1">
        <f>(Table2[[#This Row],[Close Price]]-Table2[[#This Row],[200D EMA]])/Table2[[#This Row],[200D EMA]]</f>
        <v>8.2000925911354435E-3</v>
      </c>
      <c r="V502">
        <v>0.46834094477770899</v>
      </c>
      <c r="W502">
        <v>658.65</v>
      </c>
      <c r="X502">
        <v>679</v>
      </c>
      <c r="Y502">
        <v>658.65</v>
      </c>
      <c r="Z502">
        <v>679</v>
      </c>
      <c r="AA502">
        <v>658.65</v>
      </c>
      <c r="AB502">
        <v>720.9</v>
      </c>
      <c r="AC502" s="1">
        <f>(Table2[[#This Row],[Close Price]]/Table2[[#This Row],[Day Low]])-1</f>
        <v>1.3816139072345024E-2</v>
      </c>
      <c r="AD502" s="1">
        <f>(Table2[[#This Row],[Day High]]/Table2[[#This Row],[Close Price]])-1</f>
        <v>1.6847622613253455E-2</v>
      </c>
      <c r="AE502" s="1">
        <f>(Table2[[#This Row],[Close Price]]/Table2[[#This Row],[Current Week Low]])-1</f>
        <v>1.3816139072345024E-2</v>
      </c>
      <c r="AF502" s="1">
        <f>(Table2[[#This Row],[Current Week High]]/Table2[[#This Row],[Close Price]])-1</f>
        <v>1.6847622613253455E-2</v>
      </c>
      <c r="AG502" s="1">
        <f>(Table2[[#This Row],[Close Price]]/Table2[[#This Row],[Current Month Low]])-1</f>
        <v>1.3816139072345024E-2</v>
      </c>
      <c r="AH502" s="1">
        <f>(Table2[[#This Row],[Current Month High]]/Table2[[#This Row],[Close Price]])-1</f>
        <v>7.9595657057281777E-2</v>
      </c>
      <c r="AI502">
        <v>15.1104455260202</v>
      </c>
      <c r="AJ502">
        <v>25.611361926260301</v>
      </c>
      <c r="AK502" t="str">
        <f>IF(AND(Table2[[#This Row],[20D EMA]]&gt;Table2[[#This Row],[50D EMA]],Table2[[#This Row],[50D EMA]]&gt;Table2[[#This Row],[200D EMA]]),"Uptrend","Downtrend/NoTrend")</f>
        <v>Downtrend/NoTrend</v>
      </c>
      <c r="AL502">
        <v>0.09</v>
      </c>
      <c r="AM502" t="s">
        <v>3148</v>
      </c>
      <c r="AN502">
        <v>-2.5499999999999998</v>
      </c>
      <c r="AO502" t="s">
        <v>3147</v>
      </c>
      <c r="AP502">
        <v>-4.4138732225867998E-2</v>
      </c>
      <c r="AQ502">
        <f>(Table2[[#This Row],[Sharpe Ratio]]-AVERAGE(Table2[Sharpe Ratio]))/_xlfn.STDEV.P(Table2[Sharpe Ratio])</f>
        <v>-1.1740001740293682</v>
      </c>
      <c r="AR5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2">
        <f>_xlfn.RANK.AVG(Table2[[#This Row],[1Y Return vs Nifty Z-Score]],Table2[1Y Return vs Nifty Z-Score])</f>
        <v>439</v>
      </c>
      <c r="AT502">
        <f>_xlfn.RANK.AVG(Table2[[#This Row],[6M Return vs Nifty Z-Score]],Table2[6M Return vs Nifty Z-Score])</f>
        <v>277</v>
      </c>
      <c r="AU502">
        <f>_xlfn.RANK.AVG(Table2[[#This Row],[Sharpe Ratio Z-Score]],Table2[Sharpe Ratio Z-Score])</f>
        <v>645</v>
      </c>
      <c r="AV502">
        <f>(Table2[[#This Row],[Rank 1Y]]+Table2[[#This Row],[Rank 6M]]+Table2[[#This Row],[Rank Sharpe]])/3</f>
        <v>453.66666666666669</v>
      </c>
    </row>
    <row r="503" spans="1:48" x14ac:dyDescent="0.3">
      <c r="A503" t="s">
        <v>722</v>
      </c>
      <c r="B503" t="s">
        <v>723</v>
      </c>
      <c r="C503" t="s">
        <v>3111</v>
      </c>
      <c r="D503" t="s">
        <v>289</v>
      </c>
      <c r="E503">
        <v>23218.179249149998</v>
      </c>
      <c r="F503">
        <v>1830.05</v>
      </c>
      <c r="G503">
        <v>-5.1408631261554003</v>
      </c>
      <c r="H503">
        <f>(Table2[[#This Row],[1Y Return vs Nifty]]-AVERAGE(Table2[1Y Return vs Nifty]))/_xlfn.STDEV.P(Table2[1Y Return vs Nifty])</f>
        <v>-0.41352677512198199</v>
      </c>
      <c r="I503">
        <v>-16.545408379513201</v>
      </c>
      <c r="J503">
        <f>(Table2[[#This Row],[1M Return vs Nifty]]-AVERAGE(Table2[1M Return vs Nifty]))/_xlfn.STDEV.P(Table2[1M Return vs Nifty])</f>
        <v>-1.6901932335885261</v>
      </c>
      <c r="K503">
        <v>9.9061965583997296</v>
      </c>
      <c r="L503">
        <f>(Table2[[#This Row],[6M Return vs Nifty]]-AVERAGE(Table2[6M Return vs Nifty]))/_xlfn.STDEV.P(Table2[6M Return vs Nifty])</f>
        <v>0.27309468490062</v>
      </c>
      <c r="M503">
        <v>-10.137221798184999</v>
      </c>
      <c r="N503">
        <f>(Table2[[#This Row],[1W Return vs Nifty]]-AVERAGE(Table2[1W Return vs Nifty]))/_xlfn.STDEV.P(Table2[1W Return vs Nifty])</f>
        <v>-2.1290952274187354</v>
      </c>
      <c r="O503">
        <v>2014.13</v>
      </c>
      <c r="P503">
        <v>2093.4553466116799</v>
      </c>
      <c r="Q503">
        <v>1877.7203409932799</v>
      </c>
      <c r="R503">
        <v>27.813340064124802</v>
      </c>
      <c r="S503" s="1">
        <f>(Table2[[#This Row],[Close Price]]-Table2[[#This Row],[20D EMA]])/Table2[[#This Row],[20D EMA]]</f>
        <v>-9.1394299275617832E-2</v>
      </c>
      <c r="T503" s="1">
        <f>(Table2[[#This Row],[Close Price]]-Table2[[#This Row],[50D EMA]])/Table2[[#This Row],[50D EMA]]</f>
        <v>-0.12582324578262891</v>
      </c>
      <c r="U503" s="1">
        <f>(Table2[[#This Row],[Close Price]]-Table2[[#This Row],[200D EMA]])/Table2[[#This Row],[200D EMA]]</f>
        <v>-2.5387348665596943E-2</v>
      </c>
      <c r="V503">
        <v>0.73523834808927702</v>
      </c>
      <c r="W503">
        <v>1764.8</v>
      </c>
      <c r="X503">
        <v>1845.2</v>
      </c>
      <c r="Y503">
        <v>1764.8</v>
      </c>
      <c r="Z503">
        <v>1845.2</v>
      </c>
      <c r="AA503">
        <v>1740.35</v>
      </c>
      <c r="AB503">
        <v>2122.9</v>
      </c>
      <c r="AC503" s="1">
        <f>(Table2[[#This Row],[Close Price]]/Table2[[#This Row],[Day Low]])-1</f>
        <v>3.6973028105167671E-2</v>
      </c>
      <c r="AD503" s="1">
        <f>(Table2[[#This Row],[Day High]]/Table2[[#This Row],[Close Price]])-1</f>
        <v>8.2784623370946164E-3</v>
      </c>
      <c r="AE503" s="1">
        <f>(Table2[[#This Row],[Close Price]]/Table2[[#This Row],[Current Week Low]])-1</f>
        <v>3.6973028105167671E-2</v>
      </c>
      <c r="AF503" s="1">
        <f>(Table2[[#This Row],[Current Week High]]/Table2[[#This Row],[Close Price]])-1</f>
        <v>8.2784623370946164E-3</v>
      </c>
      <c r="AG503" s="1">
        <f>(Table2[[#This Row],[Close Price]]/Table2[[#This Row],[Current Month Low]])-1</f>
        <v>5.1541356623667767E-2</v>
      </c>
      <c r="AH503" s="1">
        <f>(Table2[[#This Row],[Current Month High]]/Table2[[#This Row],[Close Price]])-1</f>
        <v>0.16002295019261781</v>
      </c>
      <c r="AI503">
        <v>33.859730608453297</v>
      </c>
      <c r="AJ503">
        <v>54.291375094848597</v>
      </c>
      <c r="AK503" t="str">
        <f>IF(AND(Table2[[#This Row],[20D EMA]]&gt;Table2[[#This Row],[50D EMA]],Table2[[#This Row],[50D EMA]]&gt;Table2[[#This Row],[200D EMA]]),"Uptrend","Downtrend/NoTrend")</f>
        <v>Downtrend/NoTrend</v>
      </c>
      <c r="AL503">
        <v>-0.1</v>
      </c>
      <c r="AM503" t="s">
        <v>3147</v>
      </c>
      <c r="AN503">
        <v>-10.01</v>
      </c>
      <c r="AO503" t="s">
        <v>3147</v>
      </c>
      <c r="AP503">
        <v>-6.5349576756473002E-2</v>
      </c>
      <c r="AQ503">
        <f>(Table2[[#This Row],[Sharpe Ratio]]-AVERAGE(Table2[Sharpe Ratio]))/_xlfn.STDEV.P(Table2[Sharpe Ratio])</f>
        <v>-1.422121471525958</v>
      </c>
      <c r="AR5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3">
        <f>_xlfn.RANK.AVG(Table2[[#This Row],[1Y Return vs Nifty Z-Score]],Table2[1Y Return vs Nifty Z-Score])</f>
        <v>455</v>
      </c>
      <c r="AT503">
        <f>_xlfn.RANK.AVG(Table2[[#This Row],[6M Return vs Nifty Z-Score]],Table2[6M Return vs Nifty Z-Score])</f>
        <v>223</v>
      </c>
      <c r="AU503">
        <f>_xlfn.RANK.AVG(Table2[[#This Row],[Sharpe Ratio Z-Score]],Table2[Sharpe Ratio Z-Score])</f>
        <v>683</v>
      </c>
      <c r="AV503">
        <f>(Table2[[#This Row],[Rank 1Y]]+Table2[[#This Row],[Rank 6M]]+Table2[[#This Row],[Rank Sharpe]])/3</f>
        <v>453.66666666666669</v>
      </c>
    </row>
    <row r="504" spans="1:48" x14ac:dyDescent="0.3">
      <c r="A504" t="s">
        <v>951</v>
      </c>
      <c r="B504" t="s">
        <v>952</v>
      </c>
      <c r="C504" t="s">
        <v>3112</v>
      </c>
      <c r="D504" t="s">
        <v>953</v>
      </c>
      <c r="E504">
        <v>14949.872444013001</v>
      </c>
      <c r="F504">
        <v>191.23</v>
      </c>
      <c r="G504">
        <v>0.43211955163405902</v>
      </c>
      <c r="H504">
        <f>(Table2[[#This Row],[1Y Return vs Nifty]]-AVERAGE(Table2[1Y Return vs Nifty]))/_xlfn.STDEV.P(Table2[1Y Return vs Nifty])</f>
        <v>-0.29795172037251699</v>
      </c>
      <c r="I504">
        <v>16.568432561730699</v>
      </c>
      <c r="J504">
        <f>(Table2[[#This Row],[1M Return vs Nifty]]-AVERAGE(Table2[1M Return vs Nifty]))/_xlfn.STDEV.P(Table2[1M Return vs Nifty])</f>
        <v>2.0597983367073947</v>
      </c>
      <c r="K504">
        <v>-12.563574607542099</v>
      </c>
      <c r="L504">
        <f>(Table2[[#This Row],[6M Return vs Nifty]]-AVERAGE(Table2[6M Return vs Nifty]))/_xlfn.STDEV.P(Table2[6M Return vs Nifty])</f>
        <v>-0.52529531530590168</v>
      </c>
      <c r="M504">
        <v>4.6965474554856899</v>
      </c>
      <c r="N504">
        <f>(Table2[[#This Row],[1W Return vs Nifty]]-AVERAGE(Table2[1W Return vs Nifty]))/_xlfn.STDEV.P(Table2[1W Return vs Nifty])</f>
        <v>1.4077922181107119</v>
      </c>
      <c r="O504">
        <v>187.31</v>
      </c>
      <c r="P504">
        <v>187.872206293186</v>
      </c>
      <c r="Q504">
        <v>193.19436114918901</v>
      </c>
      <c r="R504">
        <v>55.0804743763738</v>
      </c>
      <c r="S504" s="1">
        <f>(Table2[[#This Row],[Close Price]]-Table2[[#This Row],[20D EMA]])/Table2[[#This Row],[20D EMA]]</f>
        <v>2.092787357855954E-2</v>
      </c>
      <c r="T504" s="1">
        <f>(Table2[[#This Row],[Close Price]]-Table2[[#This Row],[50D EMA]])/Table2[[#This Row],[50D EMA]]</f>
        <v>1.7872753895134184E-2</v>
      </c>
      <c r="U504" s="1">
        <f>(Table2[[#This Row],[Close Price]]-Table2[[#This Row],[200D EMA]])/Table2[[#This Row],[200D EMA]]</f>
        <v>-1.0167797535623172E-2</v>
      </c>
      <c r="V504">
        <v>1.76418120597329</v>
      </c>
      <c r="W504">
        <v>189.86</v>
      </c>
      <c r="X504">
        <v>194.89</v>
      </c>
      <c r="Y504">
        <v>189.86</v>
      </c>
      <c r="Z504">
        <v>194.89</v>
      </c>
      <c r="AA504">
        <v>182.36</v>
      </c>
      <c r="AB504">
        <v>202.73</v>
      </c>
      <c r="AC504" s="1">
        <f>(Table2[[#This Row],[Close Price]]/Table2[[#This Row],[Day Low]])-1</f>
        <v>7.2158432529230154E-3</v>
      </c>
      <c r="AD504" s="1">
        <f>(Table2[[#This Row],[Day High]]/Table2[[#This Row],[Close Price]])-1</f>
        <v>1.9139256392825432E-2</v>
      </c>
      <c r="AE504" s="1">
        <f>(Table2[[#This Row],[Close Price]]/Table2[[#This Row],[Current Week Low]])-1</f>
        <v>7.2158432529230154E-3</v>
      </c>
      <c r="AF504" s="1">
        <f>(Table2[[#This Row],[Current Week High]]/Table2[[#This Row],[Close Price]])-1</f>
        <v>1.9139256392825432E-2</v>
      </c>
      <c r="AG504" s="1">
        <f>(Table2[[#This Row],[Close Price]]/Table2[[#This Row],[Current Month Low]])-1</f>
        <v>4.8640052643123433E-2</v>
      </c>
      <c r="AH504" s="1">
        <f>(Table2[[#This Row],[Current Month High]]/Table2[[#This Row],[Close Price]])-1</f>
        <v>6.0137007791664532E-2</v>
      </c>
      <c r="AI504">
        <v>24.222140877477401</v>
      </c>
      <c r="AJ504">
        <v>21.725015913430902</v>
      </c>
      <c r="AK504" t="str">
        <f>IF(AND(Table2[[#This Row],[20D EMA]]&gt;Table2[[#This Row],[50D EMA]],Table2[[#This Row],[50D EMA]]&gt;Table2[[#This Row],[200D EMA]]),"Uptrend","Downtrend/NoTrend")</f>
        <v>Downtrend/NoTrend</v>
      </c>
      <c r="AL504">
        <v>-0.02</v>
      </c>
      <c r="AM504" t="s">
        <v>3147</v>
      </c>
      <c r="AN504">
        <v>4.63</v>
      </c>
      <c r="AO504" t="s">
        <v>3148</v>
      </c>
      <c r="AP504">
        <v>1.7172671428704999E-2</v>
      </c>
      <c r="AQ504">
        <f>(Table2[[#This Row],[Sharpe Ratio]]-AVERAGE(Table2[Sharpe Ratio]))/_xlfn.STDEV.P(Table2[Sharpe Ratio])</f>
        <v>-0.45678851354317029</v>
      </c>
      <c r="AR5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4">
        <f>_xlfn.RANK.AVG(Table2[[#This Row],[1Y Return vs Nifty Z-Score]],Table2[1Y Return vs Nifty Z-Score])</f>
        <v>414</v>
      </c>
      <c r="AT504">
        <f>_xlfn.RANK.AVG(Table2[[#This Row],[6M Return vs Nifty Z-Score]],Table2[6M Return vs Nifty Z-Score])</f>
        <v>491</v>
      </c>
      <c r="AU504">
        <f>_xlfn.RANK.AVG(Table2[[#This Row],[Sharpe Ratio Z-Score]],Table2[Sharpe Ratio Z-Score])</f>
        <v>457</v>
      </c>
      <c r="AV504">
        <f>(Table2[[#This Row],[Rank 1Y]]+Table2[[#This Row],[Rank 6M]]+Table2[[#This Row],[Rank Sharpe]])/3</f>
        <v>454</v>
      </c>
    </row>
    <row r="505" spans="1:48" x14ac:dyDescent="0.3">
      <c r="A505" t="s">
        <v>1101</v>
      </c>
      <c r="B505" t="s">
        <v>1102</v>
      </c>
      <c r="C505" t="s">
        <v>3105</v>
      </c>
      <c r="D505" t="s">
        <v>282</v>
      </c>
      <c r="E505">
        <v>11138.51240978</v>
      </c>
      <c r="F505">
        <v>477.05</v>
      </c>
      <c r="G505">
        <v>38.553315753731198</v>
      </c>
      <c r="H505">
        <f>(Table2[[#This Row],[1Y Return vs Nifty]]-AVERAGE(Table2[1Y Return vs Nifty]))/_xlfn.STDEV.P(Table2[1Y Return vs Nifty])</f>
        <v>0.49262302082155968</v>
      </c>
      <c r="I505">
        <v>-14.824891870478501</v>
      </c>
      <c r="J505">
        <f>(Table2[[#This Row],[1M Return vs Nifty]]-AVERAGE(Table2[1M Return vs Nifty]))/_xlfn.STDEV.P(Table2[1M Return vs Nifty])</f>
        <v>-1.4953525801927703</v>
      </c>
      <c r="K505">
        <v>-44.441873287617398</v>
      </c>
      <c r="L505">
        <f>(Table2[[#This Row],[6M Return vs Nifty]]-AVERAGE(Table2[6M Return vs Nifty]))/_xlfn.STDEV.P(Table2[6M Return vs Nifty])</f>
        <v>-1.6579866409899955</v>
      </c>
      <c r="M505">
        <v>-7.9430922790555396</v>
      </c>
      <c r="N505">
        <f>(Table2[[#This Row],[1W Return vs Nifty]]-AVERAGE(Table2[1W Return vs Nifty]))/_xlfn.STDEV.P(Table2[1W Return vs Nifty])</f>
        <v>-1.6059382996436722</v>
      </c>
      <c r="O505">
        <v>550.15</v>
      </c>
      <c r="P505">
        <v>592.26583018904296</v>
      </c>
      <c r="Q505">
        <v>599.00437361450497</v>
      </c>
      <c r="R505">
        <v>20.599320525080799</v>
      </c>
      <c r="S505" s="1">
        <f>(Table2[[#This Row],[Close Price]]-Table2[[#This Row],[20D EMA]])/Table2[[#This Row],[20D EMA]]</f>
        <v>-0.13287285285831132</v>
      </c>
      <c r="T505" s="1">
        <f>(Table2[[#This Row],[Close Price]]-Table2[[#This Row],[50D EMA]])/Table2[[#This Row],[50D EMA]]</f>
        <v>-0.1945339817295684</v>
      </c>
      <c r="U505" s="1">
        <f>(Table2[[#This Row],[Close Price]]-Table2[[#This Row],[200D EMA]])/Table2[[#This Row],[200D EMA]]</f>
        <v>-0.20359513049731065</v>
      </c>
      <c r="V505">
        <v>0.610546035855694</v>
      </c>
      <c r="W505">
        <v>473.7</v>
      </c>
      <c r="X505">
        <v>496.8</v>
      </c>
      <c r="Y505">
        <v>473.7</v>
      </c>
      <c r="Z505">
        <v>496.8</v>
      </c>
      <c r="AA505">
        <v>468.35</v>
      </c>
      <c r="AB505">
        <v>603.35</v>
      </c>
      <c r="AC505" s="1">
        <f>(Table2[[#This Row],[Close Price]]/Table2[[#This Row],[Day Low]])-1</f>
        <v>7.0719864893393769E-3</v>
      </c>
      <c r="AD505" s="1">
        <f>(Table2[[#This Row],[Day High]]/Table2[[#This Row],[Close Price]])-1</f>
        <v>4.1400272508122837E-2</v>
      </c>
      <c r="AE505" s="1">
        <f>(Table2[[#This Row],[Close Price]]/Table2[[#This Row],[Current Week Low]])-1</f>
        <v>7.0719864893393769E-3</v>
      </c>
      <c r="AF505" s="1">
        <f>(Table2[[#This Row],[Current Week High]]/Table2[[#This Row],[Close Price]])-1</f>
        <v>4.1400272508122837E-2</v>
      </c>
      <c r="AG505" s="1">
        <f>(Table2[[#This Row],[Close Price]]/Table2[[#This Row],[Current Month Low]])-1</f>
        <v>1.8575851393188847E-2</v>
      </c>
      <c r="AH505" s="1">
        <f>(Table2[[#This Row],[Current Month High]]/Table2[[#This Row],[Close Price]])-1</f>
        <v>0.26475212241903368</v>
      </c>
      <c r="AI505">
        <v>73.566712084687097</v>
      </c>
      <c r="AJ505">
        <v>59.869302949061598</v>
      </c>
      <c r="AK505" t="str">
        <f>IF(AND(Table2[[#This Row],[20D EMA]]&gt;Table2[[#This Row],[50D EMA]],Table2[[#This Row],[50D EMA]]&gt;Table2[[#This Row],[200D EMA]]),"Uptrend","Downtrend/NoTrend")</f>
        <v>Downtrend/NoTrend</v>
      </c>
      <c r="AL505">
        <v>-0.2</v>
      </c>
      <c r="AM505" t="s">
        <v>3147</v>
      </c>
      <c r="AN505">
        <v>-17.43</v>
      </c>
      <c r="AO505" t="s">
        <v>3147</v>
      </c>
      <c r="AP505">
        <v>1.5519370990034E-2</v>
      </c>
      <c r="AQ505">
        <f>(Table2[[#This Row],[Sharpe Ratio]]-AVERAGE(Table2[Sharpe Ratio]))/_xlfn.STDEV.P(Table2[Sharpe Ratio])</f>
        <v>-0.47612857562334004</v>
      </c>
      <c r="AR5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5">
        <f>_xlfn.RANK.AVG(Table2[[#This Row],[1Y Return vs Nifty Z-Score]],Table2[1Y Return vs Nifty Z-Score])</f>
        <v>170</v>
      </c>
      <c r="AT505">
        <f>_xlfn.RANK.AVG(Table2[[#This Row],[6M Return vs Nifty Z-Score]],Table2[6M Return vs Nifty Z-Score])</f>
        <v>731</v>
      </c>
      <c r="AU505">
        <f>_xlfn.RANK.AVG(Table2[[#This Row],[Sharpe Ratio Z-Score]],Table2[Sharpe Ratio Z-Score])</f>
        <v>465</v>
      </c>
      <c r="AV505">
        <f>(Table2[[#This Row],[Rank 1Y]]+Table2[[#This Row],[Rank 6M]]+Table2[[#This Row],[Rank Sharpe]])/3</f>
        <v>455.33333333333331</v>
      </c>
    </row>
    <row r="506" spans="1:48" x14ac:dyDescent="0.3">
      <c r="A506" t="s">
        <v>832</v>
      </c>
      <c r="B506" t="s">
        <v>833</v>
      </c>
      <c r="C506" t="s">
        <v>3112</v>
      </c>
      <c r="D506" t="s">
        <v>460</v>
      </c>
      <c r="E506">
        <v>17518.570951539899</v>
      </c>
      <c r="F506">
        <v>7383.1</v>
      </c>
      <c r="G506">
        <v>-5.8114503914198501</v>
      </c>
      <c r="H506">
        <f>(Table2[[#This Row],[1Y Return vs Nifty]]-AVERAGE(Table2[1Y Return vs Nifty]))/_xlfn.STDEV.P(Table2[1Y Return vs Nifty])</f>
        <v>-0.42743371946008551</v>
      </c>
      <c r="I506">
        <v>-2.06583452837071</v>
      </c>
      <c r="J506">
        <f>(Table2[[#This Row],[1M Return vs Nifty]]-AVERAGE(Table2[1M Return vs Nifty]))/_xlfn.STDEV.P(Table2[1M Return vs Nifty])</f>
        <v>-5.0447485591286909E-2</v>
      </c>
      <c r="K506">
        <v>2.7348136328066102</v>
      </c>
      <c r="L506">
        <f>(Table2[[#This Row],[6M Return vs Nifty]]-AVERAGE(Table2[6M Return vs Nifty]))/_xlfn.STDEV.P(Table2[6M Return vs Nifty])</f>
        <v>1.8282992642544984E-2</v>
      </c>
      <c r="M506">
        <v>5.7556065922156098E-2</v>
      </c>
      <c r="N506">
        <f>(Table2[[#This Row],[1W Return vs Nifty]]-AVERAGE(Table2[1W Return vs Nifty]))/_xlfn.STDEV.P(Table2[1W Return vs Nifty])</f>
        <v>0.30169503370113732</v>
      </c>
      <c r="O506">
        <v>7861.52</v>
      </c>
      <c r="P506">
        <v>8025.4797963514202</v>
      </c>
      <c r="Q506">
        <v>7632.7469195284102</v>
      </c>
      <c r="R506">
        <v>30.189950076938601</v>
      </c>
      <c r="S506" s="1">
        <f>(Table2[[#This Row],[Close Price]]-Table2[[#This Row],[20D EMA]])/Table2[[#This Row],[20D EMA]]</f>
        <v>-6.0855915904303497E-2</v>
      </c>
      <c r="T506" s="1">
        <f>(Table2[[#This Row],[Close Price]]-Table2[[#This Row],[50D EMA]])/Table2[[#This Row],[50D EMA]]</f>
        <v>-8.0042541088130512E-2</v>
      </c>
      <c r="U506" s="1">
        <f>(Table2[[#This Row],[Close Price]]-Table2[[#This Row],[200D EMA]])/Table2[[#This Row],[200D EMA]]</f>
        <v>-3.2707349288588004E-2</v>
      </c>
      <c r="V506">
        <v>0.240558143521449</v>
      </c>
      <c r="W506">
        <v>7287.6</v>
      </c>
      <c r="X506">
        <v>7695</v>
      </c>
      <c r="Y506">
        <v>7287.6</v>
      </c>
      <c r="Z506">
        <v>7695</v>
      </c>
      <c r="AA506">
        <v>7287.6</v>
      </c>
      <c r="AB506">
        <v>8304</v>
      </c>
      <c r="AC506" s="1">
        <f>(Table2[[#This Row],[Close Price]]/Table2[[#This Row],[Day Low]])-1</f>
        <v>1.3104451396893424E-2</v>
      </c>
      <c r="AD506" s="1">
        <f>(Table2[[#This Row],[Day High]]/Table2[[#This Row],[Close Price]])-1</f>
        <v>4.2245127385515557E-2</v>
      </c>
      <c r="AE506" s="1">
        <f>(Table2[[#This Row],[Close Price]]/Table2[[#This Row],[Current Week Low]])-1</f>
        <v>1.3104451396893424E-2</v>
      </c>
      <c r="AF506" s="1">
        <f>(Table2[[#This Row],[Current Week High]]/Table2[[#This Row],[Close Price]])-1</f>
        <v>4.2245127385515557E-2</v>
      </c>
      <c r="AG506" s="1">
        <f>(Table2[[#This Row],[Close Price]]/Table2[[#This Row],[Current Month Low]])-1</f>
        <v>1.3104451396893424E-2</v>
      </c>
      <c r="AH506" s="1">
        <f>(Table2[[#This Row],[Current Month High]]/Table2[[#This Row],[Close Price]])-1</f>
        <v>0.12473080413376492</v>
      </c>
      <c r="AI506">
        <v>28.519185707900402</v>
      </c>
      <c r="AJ506">
        <v>34.566033609156797</v>
      </c>
      <c r="AK506" t="str">
        <f>IF(AND(Table2[[#This Row],[20D EMA]]&gt;Table2[[#This Row],[50D EMA]],Table2[[#This Row],[50D EMA]]&gt;Table2[[#This Row],[200D EMA]]),"Uptrend","Downtrend/NoTrend")</f>
        <v>Downtrend/NoTrend</v>
      </c>
      <c r="AL506">
        <v>0.01</v>
      </c>
      <c r="AM506" t="s">
        <v>3148</v>
      </c>
      <c r="AN506">
        <v>-5.81</v>
      </c>
      <c r="AO506" t="s">
        <v>3147</v>
      </c>
      <c r="AP506">
        <v>-2.3268792980813999E-2</v>
      </c>
      <c r="AQ506">
        <f>(Table2[[#This Row],[Sharpe Ratio]]-AVERAGE(Table2[Sharpe Ratio]))/_xlfn.STDEV.P(Table2[Sharpe Ratio])</f>
        <v>-0.92986673574565959</v>
      </c>
      <c r="AR5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6">
        <f>_xlfn.RANK.AVG(Table2[[#This Row],[1Y Return vs Nifty Z-Score]],Table2[1Y Return vs Nifty Z-Score])</f>
        <v>459</v>
      </c>
      <c r="AT506">
        <f>_xlfn.RANK.AVG(Table2[[#This Row],[6M Return vs Nifty Z-Score]],Table2[6M Return vs Nifty Z-Score])</f>
        <v>303</v>
      </c>
      <c r="AU506">
        <f>_xlfn.RANK.AVG(Table2[[#This Row],[Sharpe Ratio Z-Score]],Table2[Sharpe Ratio Z-Score])</f>
        <v>608</v>
      </c>
      <c r="AV506">
        <f>(Table2[[#This Row],[Rank 1Y]]+Table2[[#This Row],[Rank 6M]]+Table2[[#This Row],[Rank Sharpe]])/3</f>
        <v>456.66666666666669</v>
      </c>
    </row>
    <row r="507" spans="1:48" x14ac:dyDescent="0.3">
      <c r="A507" t="s">
        <v>383</v>
      </c>
      <c r="B507" t="s">
        <v>384</v>
      </c>
      <c r="C507" t="s">
        <v>3113</v>
      </c>
      <c r="D507" t="s">
        <v>385</v>
      </c>
      <c r="E507">
        <v>58877.58937935</v>
      </c>
      <c r="F507">
        <v>4635.05</v>
      </c>
      <c r="G507">
        <v>-8.4152087775195294</v>
      </c>
      <c r="H507">
        <f>(Table2[[#This Row],[1Y Return vs Nifty]]-AVERAGE(Table2[1Y Return vs Nifty]))/_xlfn.STDEV.P(Table2[1Y Return vs Nifty])</f>
        <v>-0.48143164757623991</v>
      </c>
      <c r="I507">
        <v>-7.1652878650105496</v>
      </c>
      <c r="J507">
        <f>(Table2[[#This Row],[1M Return vs Nifty]]-AVERAGE(Table2[1M Return vs Nifty]))/_xlfn.STDEV.P(Table2[1M Return vs Nifty])</f>
        <v>-0.62793733521180828</v>
      </c>
      <c r="K507">
        <v>-23.0402146338993</v>
      </c>
      <c r="L507">
        <f>(Table2[[#This Row],[6M Return vs Nifty]]-AVERAGE(Table2[6M Return vs Nifty]))/_xlfn.STDEV.P(Table2[6M Return vs Nifty])</f>
        <v>-0.89754853368692555</v>
      </c>
      <c r="M507">
        <v>1.1482625256447001</v>
      </c>
      <c r="N507">
        <f>(Table2[[#This Row],[1W Return vs Nifty]]-AVERAGE(Table2[1W Return vs Nifty]))/_xlfn.STDEV.P(Table2[1W Return vs Nifty])</f>
        <v>0.56175745736300775</v>
      </c>
      <c r="O507">
        <v>4625.8</v>
      </c>
      <c r="P507">
        <v>4878.0204758950704</v>
      </c>
      <c r="Q507">
        <v>4904.0942246495297</v>
      </c>
      <c r="R507">
        <v>55.216224450236403</v>
      </c>
      <c r="S507" s="1">
        <f>(Table2[[#This Row],[Close Price]]-Table2[[#This Row],[20D EMA]])/Table2[[#This Row],[20D EMA]]</f>
        <v>1.9996541138830037E-3</v>
      </c>
      <c r="T507" s="1">
        <f>(Table2[[#This Row],[Close Price]]-Table2[[#This Row],[50D EMA]])/Table2[[#This Row],[50D EMA]]</f>
        <v>-4.9809236573671298E-2</v>
      </c>
      <c r="U507" s="1">
        <f>(Table2[[#This Row],[Close Price]]-Table2[[#This Row],[200D EMA]])/Table2[[#This Row],[200D EMA]]</f>
        <v>-5.4861145060636898E-2</v>
      </c>
      <c r="V507">
        <v>1.51687604367714</v>
      </c>
      <c r="W507">
        <v>4479.2</v>
      </c>
      <c r="X507">
        <v>4684</v>
      </c>
      <c r="Y507">
        <v>4479.2</v>
      </c>
      <c r="Z507">
        <v>4684</v>
      </c>
      <c r="AA507">
        <v>4162.6000000000004</v>
      </c>
      <c r="AB507">
        <v>4781</v>
      </c>
      <c r="AC507" s="1">
        <f>(Table2[[#This Row],[Close Price]]/Table2[[#This Row],[Day Low]])-1</f>
        <v>3.4794159671369895E-2</v>
      </c>
      <c r="AD507" s="1">
        <f>(Table2[[#This Row],[Day High]]/Table2[[#This Row],[Close Price]])-1</f>
        <v>1.0560835373944144E-2</v>
      </c>
      <c r="AE507" s="1">
        <f>(Table2[[#This Row],[Close Price]]/Table2[[#This Row],[Current Week Low]])-1</f>
        <v>3.4794159671369895E-2</v>
      </c>
      <c r="AF507" s="1">
        <f>(Table2[[#This Row],[Current Week High]]/Table2[[#This Row],[Close Price]])-1</f>
        <v>1.0560835373944144E-2</v>
      </c>
      <c r="AG507" s="1">
        <f>(Table2[[#This Row],[Close Price]]/Table2[[#This Row],[Current Month Low]])-1</f>
        <v>0.11349877480420889</v>
      </c>
      <c r="AH507" s="1">
        <f>(Table2[[#This Row],[Current Month High]]/Table2[[#This Row],[Close Price]])-1</f>
        <v>3.1488333459186002E-2</v>
      </c>
      <c r="AI507">
        <v>39.372822299651503</v>
      </c>
      <c r="AJ507">
        <v>28.7156345459594</v>
      </c>
      <c r="AK507" t="str">
        <f>IF(AND(Table2[[#This Row],[20D EMA]]&gt;Table2[[#This Row],[50D EMA]],Table2[[#This Row],[50D EMA]]&gt;Table2[[#This Row],[200D EMA]]),"Uptrend","Downtrend/NoTrend")</f>
        <v>Downtrend/NoTrend</v>
      </c>
      <c r="AL507">
        <v>-0.06</v>
      </c>
      <c r="AM507" t="s">
        <v>3147</v>
      </c>
      <c r="AN507">
        <v>5.61</v>
      </c>
      <c r="AO507" t="s">
        <v>3148</v>
      </c>
      <c r="AP507">
        <v>8.88611075891E-2</v>
      </c>
      <c r="AQ507">
        <f>(Table2[[#This Row],[Sharpe Ratio]]-AVERAGE(Table2[Sharpe Ratio]))/_xlfn.STDEV.P(Table2[Sharpe Ratio])</f>
        <v>0.38181212633013939</v>
      </c>
      <c r="AR5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7">
        <f>_xlfn.RANK.AVG(Table2[[#This Row],[1Y Return vs Nifty Z-Score]],Table2[1Y Return vs Nifty Z-Score])</f>
        <v>479</v>
      </c>
      <c r="AT507">
        <f>_xlfn.RANK.AVG(Table2[[#This Row],[6M Return vs Nifty Z-Score]],Table2[6M Return vs Nifty Z-Score])</f>
        <v>639</v>
      </c>
      <c r="AU507">
        <f>_xlfn.RANK.AVG(Table2[[#This Row],[Sharpe Ratio Z-Score]],Table2[Sharpe Ratio Z-Score])</f>
        <v>253</v>
      </c>
      <c r="AV507">
        <f>(Table2[[#This Row],[Rank 1Y]]+Table2[[#This Row],[Rank 6M]]+Table2[[#This Row],[Rank Sharpe]])/3</f>
        <v>457</v>
      </c>
    </row>
    <row r="508" spans="1:48" x14ac:dyDescent="0.3">
      <c r="A508" t="s">
        <v>652</v>
      </c>
      <c r="B508" t="s">
        <v>653</v>
      </c>
      <c r="C508" t="s">
        <v>3116</v>
      </c>
      <c r="D508" t="s">
        <v>163</v>
      </c>
      <c r="E508">
        <v>26977.416058809999</v>
      </c>
      <c r="F508">
        <v>1058.95</v>
      </c>
      <c r="G508">
        <v>-8.1012068712842495</v>
      </c>
      <c r="H508">
        <f>(Table2[[#This Row],[1Y Return vs Nifty]]-AVERAGE(Table2[1Y Return vs Nifty]))/_xlfn.STDEV.P(Table2[1Y Return vs Nifty])</f>
        <v>-0.47491973293325851</v>
      </c>
      <c r="I508">
        <v>6.0417635490592003</v>
      </c>
      <c r="J508">
        <f>(Table2[[#This Row],[1M Return vs Nifty]]-AVERAGE(Table2[1M Return vs Nifty]))/_xlfn.STDEV.P(Table2[1M Return vs Nifty])</f>
        <v>0.86770104630679179</v>
      </c>
      <c r="K508">
        <v>-6.1751012032376398</v>
      </c>
      <c r="L508">
        <f>(Table2[[#This Row],[6M Return vs Nifty]]-AVERAGE(Table2[6M Return vs Nifty]))/_xlfn.STDEV.P(Table2[6M Return vs Nifty])</f>
        <v>-0.29830175827702637</v>
      </c>
      <c r="M508">
        <v>-0.43678803054024501</v>
      </c>
      <c r="N508">
        <f>(Table2[[#This Row],[1W Return vs Nifty]]-AVERAGE(Table2[1W Return vs Nifty]))/_xlfn.STDEV.P(Table2[1W Return vs Nifty])</f>
        <v>0.18382617659209172</v>
      </c>
      <c r="O508">
        <v>1096.57</v>
      </c>
      <c r="P508">
        <v>1094.36072803045</v>
      </c>
      <c r="Q508">
        <v>1073.1007209434299</v>
      </c>
      <c r="R508">
        <v>36.513681423188501</v>
      </c>
      <c r="S508" s="1">
        <f>(Table2[[#This Row],[Close Price]]-Table2[[#This Row],[20D EMA]])/Table2[[#This Row],[20D EMA]]</f>
        <v>-3.4306975386888108E-2</v>
      </c>
      <c r="T508" s="1">
        <f>(Table2[[#This Row],[Close Price]]-Table2[[#This Row],[50D EMA]])/Table2[[#This Row],[50D EMA]]</f>
        <v>-3.2357455017761438E-2</v>
      </c>
      <c r="U508" s="1">
        <f>(Table2[[#This Row],[Close Price]]-Table2[[#This Row],[200D EMA]])/Table2[[#This Row],[200D EMA]]</f>
        <v>-1.3186759329533464E-2</v>
      </c>
      <c r="V508">
        <v>0.39834020416189903</v>
      </c>
      <c r="W508">
        <v>1047.2</v>
      </c>
      <c r="X508">
        <v>1069</v>
      </c>
      <c r="Y508">
        <v>1047.2</v>
      </c>
      <c r="Z508">
        <v>1069</v>
      </c>
      <c r="AA508">
        <v>1034.8</v>
      </c>
      <c r="AB508">
        <v>1163.8499999999999</v>
      </c>
      <c r="AC508" s="1">
        <f>(Table2[[#This Row],[Close Price]]/Table2[[#This Row],[Day Low]])-1</f>
        <v>1.1220397249809055E-2</v>
      </c>
      <c r="AD508" s="1">
        <f>(Table2[[#This Row],[Day High]]/Table2[[#This Row],[Close Price]])-1</f>
        <v>9.4905330752159678E-3</v>
      </c>
      <c r="AE508" s="1">
        <f>(Table2[[#This Row],[Close Price]]/Table2[[#This Row],[Current Week Low]])-1</f>
        <v>1.1220397249809055E-2</v>
      </c>
      <c r="AF508" s="1">
        <f>(Table2[[#This Row],[Current Week High]]/Table2[[#This Row],[Close Price]])-1</f>
        <v>9.4905330752159678E-3</v>
      </c>
      <c r="AG508" s="1">
        <f>(Table2[[#This Row],[Close Price]]/Table2[[#This Row],[Current Month Low]])-1</f>
        <v>2.333784306146125E-2</v>
      </c>
      <c r="AH508" s="1">
        <f>(Table2[[#This Row],[Current Month High]]/Table2[[#This Row],[Close Price]])-1</f>
        <v>9.9060390008971044E-2</v>
      </c>
      <c r="AI508">
        <v>27.390339487227902</v>
      </c>
      <c r="AJ508">
        <v>13.4994640943194</v>
      </c>
      <c r="AK508" t="str">
        <f>IF(AND(Table2[[#This Row],[20D EMA]]&gt;Table2[[#This Row],[50D EMA]],Table2[[#This Row],[50D EMA]]&gt;Table2[[#This Row],[200D EMA]]),"Uptrend","Downtrend/NoTrend")</f>
        <v>Uptrend</v>
      </c>
      <c r="AL508">
        <v>0.11</v>
      </c>
      <c r="AM508" t="s">
        <v>3148</v>
      </c>
      <c r="AN508">
        <v>-6.43</v>
      </c>
      <c r="AO508" t="s">
        <v>3147</v>
      </c>
      <c r="AP508">
        <v>1.055646714556E-2</v>
      </c>
      <c r="AQ508">
        <f>(Table2[[#This Row],[Sharpe Ratio]]-AVERAGE(Table2[Sharpe Ratio]))/_xlfn.STDEV.P(Table2[Sharpe Ratio])</f>
        <v>-0.53418388499421021</v>
      </c>
      <c r="AR5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-0.2558781533056117</v>
      </c>
      <c r="AS508">
        <f>_xlfn.RANK.AVG(Table2[[#This Row],[1Y Return vs Nifty Z-Score]],Table2[1Y Return vs Nifty Z-Score])</f>
        <v>478</v>
      </c>
      <c r="AT508">
        <f>_xlfn.RANK.AVG(Table2[[#This Row],[6M Return vs Nifty Z-Score]],Table2[6M Return vs Nifty Z-Score])</f>
        <v>410</v>
      </c>
      <c r="AU508">
        <f>_xlfn.RANK.AVG(Table2[[#This Row],[Sharpe Ratio Z-Score]],Table2[Sharpe Ratio Z-Score])</f>
        <v>485</v>
      </c>
      <c r="AV508">
        <f>(Table2[[#This Row],[Rank 1Y]]+Table2[[#This Row],[Rank 6M]]+Table2[[#This Row],[Rank Sharpe]])/3</f>
        <v>457.66666666666669</v>
      </c>
    </row>
    <row r="509" spans="1:48" x14ac:dyDescent="0.3">
      <c r="A509" t="s">
        <v>1539</v>
      </c>
      <c r="B509" t="s">
        <v>1540</v>
      </c>
      <c r="C509" t="s">
        <v>580</v>
      </c>
      <c r="D509" t="s">
        <v>580</v>
      </c>
      <c r="E509">
        <v>6193.1592117999999</v>
      </c>
      <c r="F509">
        <v>312.7</v>
      </c>
      <c r="G509">
        <v>5.9856438838213597</v>
      </c>
      <c r="H509">
        <f>(Table2[[#This Row],[1Y Return vs Nifty]]-AVERAGE(Table2[1Y Return vs Nifty]))/_xlfn.STDEV.P(Table2[1Y Return vs Nifty])</f>
        <v>-0.18278020166260697</v>
      </c>
      <c r="I509">
        <v>-5.3216067285630304</v>
      </c>
      <c r="J509">
        <f>(Table2[[#This Row],[1M Return vs Nifty]]-AVERAGE(Table2[1M Return vs Nifty]))/_xlfn.STDEV.P(Table2[1M Return vs Nifty])</f>
        <v>-0.41914884908422806</v>
      </c>
      <c r="K509">
        <v>-16.426542157418201</v>
      </c>
      <c r="L509">
        <f>(Table2[[#This Row],[6M Return vs Nifty]]-AVERAGE(Table2[6M Return vs Nifty]))/_xlfn.STDEV.P(Table2[6M Return vs Nifty])</f>
        <v>-0.6625532624459296</v>
      </c>
      <c r="M509">
        <v>0.84551200055995701</v>
      </c>
      <c r="N509">
        <f>(Table2[[#This Row],[1W Return vs Nifty]]-AVERAGE(Table2[1W Return vs Nifty]))/_xlfn.STDEV.P(Table2[1W Return vs Nifty])</f>
        <v>0.48957118339661843</v>
      </c>
      <c r="O509">
        <v>360.44</v>
      </c>
      <c r="P509">
        <v>373.18247977821102</v>
      </c>
      <c r="Q509">
        <v>357.74344604527101</v>
      </c>
      <c r="R509">
        <v>22.907675182811101</v>
      </c>
      <c r="S509" s="1">
        <f>(Table2[[#This Row],[Close Price]]-Table2[[#This Row],[20D EMA]])/Table2[[#This Row],[20D EMA]]</f>
        <v>-0.13244922872045281</v>
      </c>
      <c r="T509" s="1">
        <f>(Table2[[#This Row],[Close Price]]-Table2[[#This Row],[50D EMA]])/Table2[[#This Row],[50D EMA]]</f>
        <v>-0.16207213107688453</v>
      </c>
      <c r="U509" s="1">
        <f>(Table2[[#This Row],[Close Price]]-Table2[[#This Row],[200D EMA]])/Table2[[#This Row],[200D EMA]]</f>
        <v>-0.12590991265727047</v>
      </c>
      <c r="V509">
        <v>0.92532615020122799</v>
      </c>
      <c r="W509">
        <v>310.5</v>
      </c>
      <c r="X509">
        <v>337.4</v>
      </c>
      <c r="Y509">
        <v>310.5</v>
      </c>
      <c r="Z509">
        <v>337.4</v>
      </c>
      <c r="AA509">
        <v>310.5</v>
      </c>
      <c r="AB509">
        <v>399.5</v>
      </c>
      <c r="AC509" s="1">
        <f>(Table2[[#This Row],[Close Price]]/Table2[[#This Row],[Day Low]])-1</f>
        <v>7.085346215780941E-3</v>
      </c>
      <c r="AD509" s="1">
        <f>(Table2[[#This Row],[Day High]]/Table2[[#This Row],[Close Price]])-1</f>
        <v>7.8989446754077264E-2</v>
      </c>
      <c r="AE509" s="1">
        <f>(Table2[[#This Row],[Close Price]]/Table2[[#This Row],[Current Week Low]])-1</f>
        <v>7.085346215780941E-3</v>
      </c>
      <c r="AF509" s="1">
        <f>(Table2[[#This Row],[Current Week High]]/Table2[[#This Row],[Close Price]])-1</f>
        <v>7.8989446754077264E-2</v>
      </c>
      <c r="AG509" s="1">
        <f>(Table2[[#This Row],[Close Price]]/Table2[[#This Row],[Current Month Low]])-1</f>
        <v>7.085346215780941E-3</v>
      </c>
      <c r="AH509" s="1">
        <f>(Table2[[#This Row],[Current Month High]]/Table2[[#This Row],[Close Price]])-1</f>
        <v>0.27758234729772946</v>
      </c>
      <c r="AI509">
        <v>44.115765909817704</v>
      </c>
      <c r="AJ509">
        <v>22.4114308083773</v>
      </c>
      <c r="AK509" t="str">
        <f>IF(AND(Table2[[#This Row],[20D EMA]]&gt;Table2[[#This Row],[50D EMA]],Table2[[#This Row],[50D EMA]]&gt;Table2[[#This Row],[200D EMA]]),"Uptrend","Downtrend/NoTrend")</f>
        <v>Downtrend/NoTrend</v>
      </c>
      <c r="AL509">
        <v>-0.18</v>
      </c>
      <c r="AM509" t="s">
        <v>3147</v>
      </c>
      <c r="AN509">
        <v>-16.82</v>
      </c>
      <c r="AO509" t="s">
        <v>3147</v>
      </c>
      <c r="AP509">
        <v>1.7663938050836998E-2</v>
      </c>
      <c r="AQ509">
        <f>(Table2[[#This Row],[Sharpe Ratio]]-AVERAGE(Table2[Sharpe Ratio]))/_xlfn.STDEV.P(Table2[Sharpe Ratio])</f>
        <v>-0.45104174982877515</v>
      </c>
      <c r="AR5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9">
        <f>_xlfn.RANK.AVG(Table2[[#This Row],[1Y Return vs Nifty Z-Score]],Table2[1Y Return vs Nifty Z-Score])</f>
        <v>368</v>
      </c>
      <c r="AT509">
        <f>_xlfn.RANK.AVG(Table2[[#This Row],[6M Return vs Nifty Z-Score]],Table2[6M Return vs Nifty Z-Score])</f>
        <v>552</v>
      </c>
      <c r="AU509">
        <f>_xlfn.RANK.AVG(Table2[[#This Row],[Sharpe Ratio Z-Score]],Table2[Sharpe Ratio Z-Score])</f>
        <v>455</v>
      </c>
      <c r="AV509">
        <f>(Table2[[#This Row],[Rank 1Y]]+Table2[[#This Row],[Rank 6M]]+Table2[[#This Row],[Rank Sharpe]])/3</f>
        <v>458.33333333333331</v>
      </c>
    </row>
    <row r="510" spans="1:48" x14ac:dyDescent="0.3">
      <c r="A510" t="s">
        <v>602</v>
      </c>
      <c r="B510" t="s">
        <v>603</v>
      </c>
      <c r="C510" t="s">
        <v>3110</v>
      </c>
      <c r="D510" t="s">
        <v>75</v>
      </c>
      <c r="E510">
        <v>30322.379739929998</v>
      </c>
      <c r="F510">
        <v>3924.3</v>
      </c>
      <c r="G510">
        <v>-6.8121277188689202</v>
      </c>
      <c r="H510">
        <f>(Table2[[#This Row],[1Y Return vs Nifty]]-AVERAGE(Table2[1Y Return vs Nifty]))/_xlfn.STDEV.P(Table2[1Y Return vs Nifty])</f>
        <v>-0.44818622195168639</v>
      </c>
      <c r="I510">
        <v>-0.73529005035695905</v>
      </c>
      <c r="J510">
        <f>(Table2[[#This Row],[1M Return vs Nifty]]-AVERAGE(Table2[1M Return vs Nifty]))/_xlfn.STDEV.P(Table2[1M Return vs Nifty])</f>
        <v>0.10023061258852285</v>
      </c>
      <c r="K510">
        <v>-1.75988799970678</v>
      </c>
      <c r="L510">
        <f>(Table2[[#This Row],[6M Return vs Nifty]]-AVERAGE(Table2[6M Return vs Nifty]))/_xlfn.STDEV.P(Table2[6M Return vs Nifty])</f>
        <v>-0.14142156379503298</v>
      </c>
      <c r="M510">
        <v>0.90953294705528798</v>
      </c>
      <c r="N510">
        <f>(Table2[[#This Row],[1W Return vs Nifty]]-AVERAGE(Table2[1W Return vs Nifty]))/_xlfn.STDEV.P(Table2[1W Return vs Nifty])</f>
        <v>0.50483600773344139</v>
      </c>
      <c r="O510">
        <v>4151.6499999999996</v>
      </c>
      <c r="P510">
        <v>4284.4546539418998</v>
      </c>
      <c r="Q510">
        <v>4188.1547199761198</v>
      </c>
      <c r="R510">
        <v>22.794670779388301</v>
      </c>
      <c r="S510" s="1">
        <f>(Table2[[#This Row],[Close Price]]-Table2[[#This Row],[20D EMA]])/Table2[[#This Row],[20D EMA]]</f>
        <v>-5.4761359941228056E-2</v>
      </c>
      <c r="T510" s="1">
        <f>(Table2[[#This Row],[Close Price]]-Table2[[#This Row],[50D EMA]])/Table2[[#This Row],[50D EMA]]</f>
        <v>-8.4060792570307727E-2</v>
      </c>
      <c r="U510" s="1">
        <f>(Table2[[#This Row],[Close Price]]-Table2[[#This Row],[200D EMA]])/Table2[[#This Row],[200D EMA]]</f>
        <v>-6.3000232230585818E-2</v>
      </c>
      <c r="V510">
        <v>0.87182943973210703</v>
      </c>
      <c r="W510">
        <v>3891.45</v>
      </c>
      <c r="X510">
        <v>4001.95</v>
      </c>
      <c r="Y510">
        <v>3891.45</v>
      </c>
      <c r="Z510">
        <v>4001.95</v>
      </c>
      <c r="AA510">
        <v>3891.45</v>
      </c>
      <c r="AB510">
        <v>4350</v>
      </c>
      <c r="AC510" s="1">
        <f>(Table2[[#This Row],[Close Price]]/Table2[[#This Row],[Day Low]])-1</f>
        <v>8.4415834714568483E-3</v>
      </c>
      <c r="AD510" s="1">
        <f>(Table2[[#This Row],[Day High]]/Table2[[#This Row],[Close Price]])-1</f>
        <v>1.9786968376525715E-2</v>
      </c>
      <c r="AE510" s="1">
        <f>(Table2[[#This Row],[Close Price]]/Table2[[#This Row],[Current Week Low]])-1</f>
        <v>8.4415834714568483E-3</v>
      </c>
      <c r="AF510" s="1">
        <f>(Table2[[#This Row],[Current Week High]]/Table2[[#This Row],[Close Price]])-1</f>
        <v>1.9786968376525715E-2</v>
      </c>
      <c r="AG510" s="1">
        <f>(Table2[[#This Row],[Close Price]]/Table2[[#This Row],[Current Month Low]])-1</f>
        <v>8.4415834714568483E-3</v>
      </c>
      <c r="AH510" s="1">
        <f>(Table2[[#This Row],[Current Month High]]/Table2[[#This Row],[Close Price]])-1</f>
        <v>0.10847794511122988</v>
      </c>
      <c r="AI510">
        <v>24.748362765333901</v>
      </c>
      <c r="AJ510">
        <v>12.965255188692799</v>
      </c>
      <c r="AK510" t="str">
        <f>IF(AND(Table2[[#This Row],[20D EMA]]&gt;Table2[[#This Row],[50D EMA]],Table2[[#This Row],[50D EMA]]&gt;Table2[[#This Row],[200D EMA]]),"Uptrend","Downtrend/NoTrend")</f>
        <v>Downtrend/NoTrend</v>
      </c>
      <c r="AL510">
        <v>-0.02</v>
      </c>
      <c r="AM510" t="s">
        <v>3147</v>
      </c>
      <c r="AN510">
        <v>-9.49</v>
      </c>
      <c r="AO510" t="s">
        <v>3147</v>
      </c>
      <c r="AP510">
        <v>-7.1343156820000004E-6</v>
      </c>
      <c r="AQ510">
        <f>(Table2[[#This Row],[Sharpe Ratio]]-AVERAGE(Table2[Sharpe Ratio]))/_xlfn.STDEV.P(Table2[Sharpe Ratio])</f>
        <v>-0.65775532021067851</v>
      </c>
      <c r="AR5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0">
        <f>_xlfn.RANK.AVG(Table2[[#This Row],[1Y Return vs Nifty Z-Score]],Table2[1Y Return vs Nifty Z-Score])</f>
        <v>470</v>
      </c>
      <c r="AT510">
        <f>_xlfn.RANK.AVG(Table2[[#This Row],[6M Return vs Nifty Z-Score]],Table2[6M Return vs Nifty Z-Score])</f>
        <v>355</v>
      </c>
      <c r="AU510">
        <f>_xlfn.RANK.AVG(Table2[[#This Row],[Sharpe Ratio Z-Score]],Table2[Sharpe Ratio Z-Score])</f>
        <v>555</v>
      </c>
      <c r="AV510">
        <f>(Table2[[#This Row],[Rank 1Y]]+Table2[[#This Row],[Rank 6M]]+Table2[[#This Row],[Rank Sharpe]])/3</f>
        <v>460</v>
      </c>
    </row>
    <row r="511" spans="1:48" x14ac:dyDescent="0.3">
      <c r="A511" t="s">
        <v>680</v>
      </c>
      <c r="B511" t="s">
        <v>681</v>
      </c>
      <c r="C511" t="s">
        <v>3116</v>
      </c>
      <c r="D511" t="s">
        <v>414</v>
      </c>
      <c r="E511">
        <v>25557.21945764</v>
      </c>
      <c r="F511">
        <v>5686.7</v>
      </c>
      <c r="G511">
        <v>-8.7830941586839106</v>
      </c>
      <c r="H511">
        <f>(Table2[[#This Row],[1Y Return vs Nifty]]-AVERAGE(Table2[1Y Return vs Nifty]))/_xlfn.STDEV.P(Table2[1Y Return vs Nifty])</f>
        <v>-0.4890610222805708</v>
      </c>
      <c r="I511">
        <v>-5.7538224054679903</v>
      </c>
      <c r="J511">
        <f>(Table2[[#This Row],[1M Return vs Nifty]]-AVERAGE(Table2[1M Return vs Nifty]))/_xlfn.STDEV.P(Table2[1M Return vs Nifty])</f>
        <v>-0.46809530467116067</v>
      </c>
      <c r="K511">
        <v>1.2879076273433401</v>
      </c>
      <c r="L511">
        <f>(Table2[[#This Row],[6M Return vs Nifty]]-AVERAGE(Table2[6M Return vs Nifty]))/_xlfn.STDEV.P(Table2[6M Return vs Nifty])</f>
        <v>-3.3128091051605184E-2</v>
      </c>
      <c r="M511">
        <v>-7.6502808635893702</v>
      </c>
      <c r="N511">
        <f>(Table2[[#This Row],[1W Return vs Nifty]]-AVERAGE(Table2[1W Return vs Nifty]))/_xlfn.STDEV.P(Table2[1W Return vs Nifty])</f>
        <v>-1.5361218557203768</v>
      </c>
      <c r="O511">
        <v>6365.27</v>
      </c>
      <c r="P511">
        <v>6433.1246525592796</v>
      </c>
      <c r="Q511">
        <v>6092.7990543737997</v>
      </c>
      <c r="R511">
        <v>13.906012732686399</v>
      </c>
      <c r="S511" s="1">
        <f>(Table2[[#This Row],[Close Price]]-Table2[[#This Row],[20D EMA]])/Table2[[#This Row],[20D EMA]]</f>
        <v>-0.10660506152920467</v>
      </c>
      <c r="T511" s="1">
        <f>(Table2[[#This Row],[Close Price]]-Table2[[#This Row],[50D EMA]])/Table2[[#This Row],[50D EMA]]</f>
        <v>-0.11602832105271439</v>
      </c>
      <c r="U511" s="1">
        <f>(Table2[[#This Row],[Close Price]]-Table2[[#This Row],[200D EMA]])/Table2[[#This Row],[200D EMA]]</f>
        <v>-6.6652297367705907E-2</v>
      </c>
      <c r="V511">
        <v>0.74510979281768397</v>
      </c>
      <c r="W511">
        <v>5635</v>
      </c>
      <c r="X511">
        <v>5913</v>
      </c>
      <c r="Y511">
        <v>5635</v>
      </c>
      <c r="Z511">
        <v>5913</v>
      </c>
      <c r="AA511">
        <v>5635</v>
      </c>
      <c r="AB511">
        <v>6862.25</v>
      </c>
      <c r="AC511" s="1">
        <f>(Table2[[#This Row],[Close Price]]/Table2[[#This Row],[Day Low]])-1</f>
        <v>9.1748003549245727E-3</v>
      </c>
      <c r="AD511" s="1">
        <f>(Table2[[#This Row],[Day High]]/Table2[[#This Row],[Close Price]])-1</f>
        <v>3.9794608472400572E-2</v>
      </c>
      <c r="AE511" s="1">
        <f>(Table2[[#This Row],[Close Price]]/Table2[[#This Row],[Current Week Low]])-1</f>
        <v>9.1748003549245727E-3</v>
      </c>
      <c r="AF511" s="1">
        <f>(Table2[[#This Row],[Current Week High]]/Table2[[#This Row],[Close Price]])-1</f>
        <v>3.9794608472400572E-2</v>
      </c>
      <c r="AG511" s="1">
        <f>(Table2[[#This Row],[Close Price]]/Table2[[#This Row],[Current Month Low]])-1</f>
        <v>9.1748003549245727E-3</v>
      </c>
      <c r="AH511" s="1">
        <f>(Table2[[#This Row],[Current Month High]]/Table2[[#This Row],[Close Price]])-1</f>
        <v>0.20671918687463742</v>
      </c>
      <c r="AI511">
        <v>26.555823236675</v>
      </c>
      <c r="AJ511">
        <v>16.026687341875402</v>
      </c>
      <c r="AK511" t="str">
        <f>IF(AND(Table2[[#This Row],[20D EMA]]&gt;Table2[[#This Row],[50D EMA]],Table2[[#This Row],[50D EMA]]&gt;Table2[[#This Row],[200D EMA]]),"Uptrend","Downtrend/NoTrend")</f>
        <v>Downtrend/NoTrend</v>
      </c>
      <c r="AL511">
        <v>0.01</v>
      </c>
      <c r="AM511" t="s">
        <v>3148</v>
      </c>
      <c r="AN511">
        <v>-10.72</v>
      </c>
      <c r="AO511" t="s">
        <v>3147</v>
      </c>
      <c r="AP511">
        <v>-6.1937993963029998E-3</v>
      </c>
      <c r="AQ511">
        <f>(Table2[[#This Row],[Sharpe Ratio]]-AVERAGE(Table2[Sharpe Ratio]))/_xlfn.STDEV.P(Table2[Sharpe Ratio])</f>
        <v>-0.73012600610041856</v>
      </c>
      <c r="AR5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1">
        <f>_xlfn.RANK.AVG(Table2[[#This Row],[1Y Return vs Nifty Z-Score]],Table2[1Y Return vs Nifty Z-Score])</f>
        <v>483</v>
      </c>
      <c r="AT511">
        <f>_xlfn.RANK.AVG(Table2[[#This Row],[6M Return vs Nifty Z-Score]],Table2[6M Return vs Nifty Z-Score])</f>
        <v>321</v>
      </c>
      <c r="AU511">
        <f>_xlfn.RANK.AVG(Table2[[#This Row],[Sharpe Ratio Z-Score]],Table2[Sharpe Ratio Z-Score])</f>
        <v>576</v>
      </c>
      <c r="AV511">
        <f>(Table2[[#This Row],[Rank 1Y]]+Table2[[#This Row],[Rank 6M]]+Table2[[#This Row],[Rank Sharpe]])/3</f>
        <v>460</v>
      </c>
    </row>
    <row r="512" spans="1:48" x14ac:dyDescent="0.3">
      <c r="A512" t="s">
        <v>1204</v>
      </c>
      <c r="B512" t="s">
        <v>1205</v>
      </c>
      <c r="C512" t="s">
        <v>3112</v>
      </c>
      <c r="D512" t="s">
        <v>1206</v>
      </c>
      <c r="E512">
        <v>9588.5856161699994</v>
      </c>
      <c r="F512">
        <v>645.15</v>
      </c>
      <c r="G512">
        <v>11.114607990666</v>
      </c>
      <c r="H512">
        <f>(Table2[[#This Row],[1Y Return vs Nifty]]-AVERAGE(Table2[1Y Return vs Nifty]))/_xlfn.STDEV.P(Table2[1Y Return vs Nifty])</f>
        <v>-7.6413406406078674E-2</v>
      </c>
      <c r="I512">
        <v>-7.26426382346592</v>
      </c>
      <c r="J512">
        <f>(Table2[[#This Row],[1M Return vs Nifty]]-AVERAGE(Table2[1M Return vs Nifty]))/_xlfn.STDEV.P(Table2[1M Return vs Nifty])</f>
        <v>-0.63914591142403843</v>
      </c>
      <c r="K512">
        <v>-3.85965089877608</v>
      </c>
      <c r="L512">
        <f>(Table2[[#This Row],[6M Return vs Nifty]]-AVERAGE(Table2[6M Return vs Nifty]))/_xlfn.STDEV.P(Table2[6M Return vs Nifty])</f>
        <v>-0.21602978695142208</v>
      </c>
      <c r="M512">
        <v>-6.7762966633237598</v>
      </c>
      <c r="N512">
        <f>(Table2[[#This Row],[1W Return vs Nifty]]-AVERAGE(Table2[1W Return vs Nifty]))/_xlfn.STDEV.P(Table2[1W Return vs Nifty])</f>
        <v>-1.3277335700022608</v>
      </c>
      <c r="O512">
        <v>695.06</v>
      </c>
      <c r="P512">
        <v>718.63734931698696</v>
      </c>
      <c r="Q512">
        <v>654.22657421817303</v>
      </c>
      <c r="R512">
        <v>29.276906771541199</v>
      </c>
      <c r="S512" s="1">
        <f>(Table2[[#This Row],[Close Price]]-Table2[[#This Row],[20D EMA]])/Table2[[#This Row],[20D EMA]]</f>
        <v>-7.1806750496359983E-2</v>
      </c>
      <c r="T512" s="1">
        <f>(Table2[[#This Row],[Close Price]]-Table2[[#This Row],[50D EMA]])/Table2[[#This Row],[50D EMA]]</f>
        <v>-0.10225929585601334</v>
      </c>
      <c r="U512" s="1">
        <f>(Table2[[#This Row],[Close Price]]-Table2[[#This Row],[200D EMA]])/Table2[[#This Row],[200D EMA]]</f>
        <v>-1.3873747377229241E-2</v>
      </c>
      <c r="V512">
        <v>0.43735304229466998</v>
      </c>
      <c r="W512">
        <v>622.20000000000005</v>
      </c>
      <c r="X512">
        <v>656.6</v>
      </c>
      <c r="Y512">
        <v>622.20000000000005</v>
      </c>
      <c r="Z512">
        <v>656.6</v>
      </c>
      <c r="AA512">
        <v>622.20000000000005</v>
      </c>
      <c r="AB512">
        <v>739</v>
      </c>
      <c r="AC512" s="1">
        <f>(Table2[[#This Row],[Close Price]]/Table2[[#This Row],[Day Low]])-1</f>
        <v>3.688524590163933E-2</v>
      </c>
      <c r="AD512" s="1">
        <f>(Table2[[#This Row],[Day High]]/Table2[[#This Row],[Close Price]])-1</f>
        <v>1.7747810586685286E-2</v>
      </c>
      <c r="AE512" s="1">
        <f>(Table2[[#This Row],[Close Price]]/Table2[[#This Row],[Current Week Low]])-1</f>
        <v>3.688524590163933E-2</v>
      </c>
      <c r="AF512" s="1">
        <f>(Table2[[#This Row],[Current Week High]]/Table2[[#This Row],[Close Price]])-1</f>
        <v>1.7747810586685286E-2</v>
      </c>
      <c r="AG512" s="1">
        <f>(Table2[[#This Row],[Close Price]]/Table2[[#This Row],[Current Month Low]])-1</f>
        <v>3.688524590163933E-2</v>
      </c>
      <c r="AH512" s="1">
        <f>(Table2[[#This Row],[Current Month High]]/Table2[[#This Row],[Close Price]])-1</f>
        <v>0.14547004572580025</v>
      </c>
      <c r="AI512">
        <v>35.627373479035803</v>
      </c>
      <c r="AJ512">
        <v>40.402611534276303</v>
      </c>
      <c r="AK512" t="str">
        <f>IF(AND(Table2[[#This Row],[20D EMA]]&gt;Table2[[#This Row],[50D EMA]],Table2[[#This Row],[50D EMA]]&gt;Table2[[#This Row],[200D EMA]]),"Uptrend","Downtrend/NoTrend")</f>
        <v>Downtrend/NoTrend</v>
      </c>
      <c r="AL512">
        <v>-0.15</v>
      </c>
      <c r="AM512" t="s">
        <v>3147</v>
      </c>
      <c r="AN512">
        <v>-7.77</v>
      </c>
      <c r="AO512" t="s">
        <v>3147</v>
      </c>
      <c r="AP512">
        <v>-6.4643083486551997E-2</v>
      </c>
      <c r="AQ512">
        <f>(Table2[[#This Row],[Sharpe Ratio]]-AVERAGE(Table2[Sharpe Ratio]))/_xlfn.STDEV.P(Table2[Sharpe Ratio])</f>
        <v>-1.4138570185687702</v>
      </c>
      <c r="AR5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2">
        <f>_xlfn.RANK.AVG(Table2[[#This Row],[1Y Return vs Nifty Z-Score]],Table2[1Y Return vs Nifty Z-Score])</f>
        <v>325</v>
      </c>
      <c r="AT512">
        <f>_xlfn.RANK.AVG(Table2[[#This Row],[6M Return vs Nifty Z-Score]],Table2[6M Return vs Nifty Z-Score])</f>
        <v>376</v>
      </c>
      <c r="AU512">
        <f>_xlfn.RANK.AVG(Table2[[#This Row],[Sharpe Ratio Z-Score]],Table2[Sharpe Ratio Z-Score])</f>
        <v>682</v>
      </c>
      <c r="AV512">
        <f>(Table2[[#This Row],[Rank 1Y]]+Table2[[#This Row],[Rank 6M]]+Table2[[#This Row],[Rank Sharpe]])/3</f>
        <v>461</v>
      </c>
    </row>
    <row r="513" spans="1:48" x14ac:dyDescent="0.3">
      <c r="A513" t="s">
        <v>830</v>
      </c>
      <c r="B513" t="s">
        <v>831</v>
      </c>
      <c r="C513" t="s">
        <v>3108</v>
      </c>
      <c r="D513" t="s">
        <v>211</v>
      </c>
      <c r="E513">
        <v>17594.827045260001</v>
      </c>
      <c r="F513">
        <v>463.8</v>
      </c>
      <c r="G513">
        <v>-26.214130774549599</v>
      </c>
      <c r="H513">
        <f>(Table2[[#This Row],[1Y Return vs Nifty]]-AVERAGE(Table2[1Y Return vs Nifty]))/_xlfn.STDEV.P(Table2[1Y Return vs Nifty])</f>
        <v>-0.85055380409874448</v>
      </c>
      <c r="I513">
        <v>-4.6637227342123202</v>
      </c>
      <c r="J513">
        <f>(Table2[[#This Row],[1M Return vs Nifty]]-AVERAGE(Table2[1M Return vs Nifty]))/_xlfn.STDEV.P(Table2[1M Return vs Nifty])</f>
        <v>-0.34464648502971562</v>
      </c>
      <c r="K513">
        <v>-8.9754035864555597</v>
      </c>
      <c r="L513">
        <f>(Table2[[#This Row],[6M Return vs Nifty]]-AVERAGE(Table2[6M Return vs Nifty]))/_xlfn.STDEV.P(Table2[6M Return vs Nifty])</f>
        <v>-0.39780136616375245</v>
      </c>
      <c r="M513">
        <v>1.2724386167570301</v>
      </c>
      <c r="N513">
        <f>(Table2[[#This Row],[1W Return vs Nifty]]-AVERAGE(Table2[1W Return vs Nifty]))/_xlfn.STDEV.P(Table2[1W Return vs Nifty])</f>
        <v>0.59136536417209074</v>
      </c>
      <c r="O513">
        <v>493.16</v>
      </c>
      <c r="P513">
        <v>519.36304722660498</v>
      </c>
      <c r="Q513">
        <v>523.38147202438802</v>
      </c>
      <c r="R513">
        <v>23.4488540240873</v>
      </c>
      <c r="S513" s="1">
        <f>(Table2[[#This Row],[Close Price]]-Table2[[#This Row],[20D EMA]])/Table2[[#This Row],[20D EMA]]</f>
        <v>-5.9534431016303048E-2</v>
      </c>
      <c r="T513" s="1">
        <f>(Table2[[#This Row],[Close Price]]-Table2[[#This Row],[50D EMA]])/Table2[[#This Row],[50D EMA]]</f>
        <v>-0.10698305842764758</v>
      </c>
      <c r="U513" s="1">
        <f>(Table2[[#This Row],[Close Price]]-Table2[[#This Row],[200D EMA]])/Table2[[#This Row],[200D EMA]]</f>
        <v>-0.11383947504662849</v>
      </c>
      <c r="V513">
        <v>0.72551691408512398</v>
      </c>
      <c r="W513">
        <v>459.85</v>
      </c>
      <c r="X513">
        <v>474.7</v>
      </c>
      <c r="Y513">
        <v>459.85</v>
      </c>
      <c r="Z513">
        <v>474.7</v>
      </c>
      <c r="AA513">
        <v>457.7</v>
      </c>
      <c r="AB513">
        <v>511.25</v>
      </c>
      <c r="AC513" s="1">
        <f>(Table2[[#This Row],[Close Price]]/Table2[[#This Row],[Day Low]])-1</f>
        <v>8.589757529629205E-3</v>
      </c>
      <c r="AD513" s="1">
        <f>(Table2[[#This Row],[Day High]]/Table2[[#This Row],[Close Price]])-1</f>
        <v>2.3501509271237619E-2</v>
      </c>
      <c r="AE513" s="1">
        <f>(Table2[[#This Row],[Close Price]]/Table2[[#This Row],[Current Week Low]])-1</f>
        <v>8.589757529629205E-3</v>
      </c>
      <c r="AF513" s="1">
        <f>(Table2[[#This Row],[Current Week High]]/Table2[[#This Row],[Close Price]])-1</f>
        <v>2.3501509271237619E-2</v>
      </c>
      <c r="AG513" s="1">
        <f>(Table2[[#This Row],[Close Price]]/Table2[[#This Row],[Current Month Low]])-1</f>
        <v>1.3327507100721059E-2</v>
      </c>
      <c r="AH513" s="1">
        <f>(Table2[[#This Row],[Current Month High]]/Table2[[#This Row],[Close Price]])-1</f>
        <v>0.10230702889176357</v>
      </c>
      <c r="AI513">
        <v>34.195774040534701</v>
      </c>
      <c r="AJ513">
        <v>14.0117994100295</v>
      </c>
      <c r="AK513" t="str">
        <f>IF(AND(Table2[[#This Row],[20D EMA]]&gt;Table2[[#This Row],[50D EMA]],Table2[[#This Row],[50D EMA]]&gt;Table2[[#This Row],[200D EMA]]),"Uptrend","Downtrend/NoTrend")</f>
        <v>Downtrend/NoTrend</v>
      </c>
      <c r="AL513">
        <v>-0.11</v>
      </c>
      <c r="AM513" t="s">
        <v>3147</v>
      </c>
      <c r="AN513">
        <v>-5.83</v>
      </c>
      <c r="AO513" t="s">
        <v>3147</v>
      </c>
      <c r="AP513">
        <v>6.3388014223072997E-2</v>
      </c>
      <c r="AQ513">
        <f>(Table2[[#This Row],[Sharpe Ratio]]-AVERAGE(Table2[Sharpe Ratio]))/_xlfn.STDEV.P(Table2[Sharpe Ratio])</f>
        <v>8.3831677314509703E-2</v>
      </c>
      <c r="AR5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3">
        <f>_xlfn.RANK.AVG(Table2[[#This Row],[1Y Return vs Nifty Z-Score]],Table2[1Y Return vs Nifty Z-Score])</f>
        <v>611</v>
      </c>
      <c r="AT513">
        <f>_xlfn.RANK.AVG(Table2[[#This Row],[6M Return vs Nifty Z-Score]],Table2[6M Return vs Nifty Z-Score])</f>
        <v>448</v>
      </c>
      <c r="AU513">
        <f>_xlfn.RANK.AVG(Table2[[#This Row],[Sharpe Ratio Z-Score]],Table2[Sharpe Ratio Z-Score])</f>
        <v>327</v>
      </c>
      <c r="AV513">
        <f>(Table2[[#This Row],[Rank 1Y]]+Table2[[#This Row],[Rank 6M]]+Table2[[#This Row],[Rank Sharpe]])/3</f>
        <v>462</v>
      </c>
    </row>
    <row r="514" spans="1:48" x14ac:dyDescent="0.3">
      <c r="A514" t="s">
        <v>244</v>
      </c>
      <c r="B514" t="s">
        <v>245</v>
      </c>
      <c r="C514" t="s">
        <v>3106</v>
      </c>
      <c r="D514" t="s">
        <v>51</v>
      </c>
      <c r="E514">
        <v>99428.224426800007</v>
      </c>
      <c r="F514">
        <v>1193.55</v>
      </c>
      <c r="G514">
        <v>-9.4172735399940599</v>
      </c>
      <c r="H514">
        <f>(Table2[[#This Row],[1Y Return vs Nifty]]-AVERAGE(Table2[1Y Return vs Nifty]))/_xlfn.STDEV.P(Table2[1Y Return vs Nifty])</f>
        <v>-0.50221292332774492</v>
      </c>
      <c r="I514">
        <v>-2.7762217898063701</v>
      </c>
      <c r="J514">
        <f>(Table2[[#This Row],[1M Return vs Nifty]]-AVERAGE(Table2[1M Return vs Nifty]))/_xlfn.STDEV.P(Table2[1M Return vs Nifty])</f>
        <v>-0.13089560535957798</v>
      </c>
      <c r="K514">
        <v>1.30907591979847</v>
      </c>
      <c r="L514">
        <f>(Table2[[#This Row],[6M Return vs Nifty]]-AVERAGE(Table2[6M Return vs Nifty]))/_xlfn.STDEV.P(Table2[6M Return vs Nifty])</f>
        <v>-3.2375944850702186E-2</v>
      </c>
      <c r="M514">
        <v>-0.66419797557712701</v>
      </c>
      <c r="N514">
        <f>(Table2[[#This Row],[1W Return vs Nifty]]-AVERAGE(Table2[1W Return vs Nifty]))/_xlfn.STDEV.P(Table2[1W Return vs Nifty])</f>
        <v>0.1296037220132964</v>
      </c>
      <c r="O514">
        <v>1274.6199999999999</v>
      </c>
      <c r="P514">
        <v>1302.1425105231599</v>
      </c>
      <c r="Q514">
        <v>1266.51457489533</v>
      </c>
      <c r="R514">
        <v>19.3634996745804</v>
      </c>
      <c r="S514" s="1">
        <f>(Table2[[#This Row],[Close Price]]-Table2[[#This Row],[20D EMA]])/Table2[[#This Row],[20D EMA]]</f>
        <v>-6.36032699941943E-2</v>
      </c>
      <c r="T514" s="1">
        <f>(Table2[[#This Row],[Close Price]]-Table2[[#This Row],[50D EMA]])/Table2[[#This Row],[50D EMA]]</f>
        <v>-8.3395257927283931E-2</v>
      </c>
      <c r="U514" s="1">
        <f>(Table2[[#This Row],[Close Price]]-Table2[[#This Row],[200D EMA]])/Table2[[#This Row],[200D EMA]]</f>
        <v>-5.7610529196918385E-2</v>
      </c>
      <c r="V514">
        <v>1.02240963461524</v>
      </c>
      <c r="W514">
        <v>1170.2</v>
      </c>
      <c r="X514">
        <v>1219.8</v>
      </c>
      <c r="Y514">
        <v>1170.2</v>
      </c>
      <c r="Z514">
        <v>1219.8</v>
      </c>
      <c r="AA514">
        <v>1170.2</v>
      </c>
      <c r="AB514">
        <v>1321.9</v>
      </c>
      <c r="AC514" s="1">
        <f>(Table2[[#This Row],[Close Price]]/Table2[[#This Row],[Day Low]])-1</f>
        <v>1.9953854042044084E-2</v>
      </c>
      <c r="AD514" s="1">
        <f>(Table2[[#This Row],[Day High]]/Table2[[#This Row],[Close Price]])-1</f>
        <v>2.1993213522684352E-2</v>
      </c>
      <c r="AE514" s="1">
        <f>(Table2[[#This Row],[Close Price]]/Table2[[#This Row],[Current Week Low]])-1</f>
        <v>1.9953854042044084E-2</v>
      </c>
      <c r="AF514" s="1">
        <f>(Table2[[#This Row],[Current Week High]]/Table2[[#This Row],[Close Price]])-1</f>
        <v>2.1993213522684352E-2</v>
      </c>
      <c r="AG514" s="1">
        <f>(Table2[[#This Row],[Close Price]]/Table2[[#This Row],[Current Month Low]])-1</f>
        <v>1.9953854042044084E-2</v>
      </c>
      <c r="AH514" s="1">
        <f>(Table2[[#This Row],[Current Month High]]/Table2[[#This Row],[Close Price]])-1</f>
        <v>0.10753634116710664</v>
      </c>
      <c r="AI514">
        <v>19.097649868040701</v>
      </c>
      <c r="AJ514">
        <v>11.1312849162011</v>
      </c>
      <c r="AK514" t="str">
        <f>IF(AND(Table2[[#This Row],[20D EMA]]&gt;Table2[[#This Row],[50D EMA]],Table2[[#This Row],[50D EMA]]&gt;Table2[[#This Row],[200D EMA]]),"Uptrend","Downtrend/NoTrend")</f>
        <v>Downtrend/NoTrend</v>
      </c>
      <c r="AL514">
        <v>-0.09</v>
      </c>
      <c r="AM514" t="s">
        <v>3147</v>
      </c>
      <c r="AN514">
        <v>-4.5</v>
      </c>
      <c r="AO514" t="s">
        <v>3147</v>
      </c>
      <c r="AP514">
        <v>-6.8508244856860002E-3</v>
      </c>
      <c r="AQ514">
        <f>(Table2[[#This Row],[Sharpe Ratio]]-AVERAGE(Table2[Sharpe Ratio]))/_xlfn.STDEV.P(Table2[Sharpe Ratio])</f>
        <v>-0.73781178765571209</v>
      </c>
      <c r="AR5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4">
        <f>_xlfn.RANK.AVG(Table2[[#This Row],[1Y Return vs Nifty Z-Score]],Table2[1Y Return vs Nifty Z-Score])</f>
        <v>490</v>
      </c>
      <c r="AT514">
        <f>_xlfn.RANK.AVG(Table2[[#This Row],[6M Return vs Nifty Z-Score]],Table2[6M Return vs Nifty Z-Score])</f>
        <v>320</v>
      </c>
      <c r="AU514">
        <f>_xlfn.RANK.AVG(Table2[[#This Row],[Sharpe Ratio Z-Score]],Table2[Sharpe Ratio Z-Score])</f>
        <v>579</v>
      </c>
      <c r="AV514">
        <f>(Table2[[#This Row],[Rank 1Y]]+Table2[[#This Row],[Rank 6M]]+Table2[[#This Row],[Rank Sharpe]])/3</f>
        <v>463</v>
      </c>
    </row>
    <row r="515" spans="1:48" x14ac:dyDescent="0.3">
      <c r="A515" t="s">
        <v>432</v>
      </c>
      <c r="B515" t="s">
        <v>433</v>
      </c>
      <c r="C515" t="s">
        <v>3104</v>
      </c>
      <c r="D515" t="s">
        <v>222</v>
      </c>
      <c r="E515">
        <v>49803.353865639998</v>
      </c>
      <c r="F515">
        <v>1883.6</v>
      </c>
      <c r="G515">
        <v>0.84913628197498103</v>
      </c>
      <c r="H515">
        <f>(Table2[[#This Row],[1Y Return vs Nifty]]-AVERAGE(Table2[1Y Return vs Nifty]))/_xlfn.STDEV.P(Table2[1Y Return vs Nifty])</f>
        <v>-0.28930343735655178</v>
      </c>
      <c r="I515">
        <v>1.0035109068004799</v>
      </c>
      <c r="J515">
        <f>(Table2[[#This Row],[1M Return vs Nifty]]-AVERAGE(Table2[1M Return vs Nifty]))/_xlfn.STDEV.P(Table2[1M Return vs Nifty])</f>
        <v>0.29714189640282312</v>
      </c>
      <c r="K515">
        <v>-6.2660453309127604</v>
      </c>
      <c r="L515">
        <f>(Table2[[#This Row],[6M Return vs Nifty]]-AVERAGE(Table2[6M Return vs Nifty]))/_xlfn.STDEV.P(Table2[6M Return vs Nifty])</f>
        <v>-0.3015331611060581</v>
      </c>
      <c r="M515">
        <v>0.84729652049037896</v>
      </c>
      <c r="N515">
        <f>(Table2[[#This Row],[1W Return vs Nifty]]-AVERAGE(Table2[1W Return vs Nifty]))/_xlfn.STDEV.P(Table2[1W Return vs Nifty])</f>
        <v>0.48999667512635159</v>
      </c>
      <c r="O515">
        <v>1936.93</v>
      </c>
      <c r="P515">
        <v>1986.9831636357701</v>
      </c>
      <c r="Q515">
        <v>1931.7007913208599</v>
      </c>
      <c r="R515">
        <v>36.242362481902802</v>
      </c>
      <c r="S515" s="1">
        <f>(Table2[[#This Row],[Close Price]]-Table2[[#This Row],[20D EMA]])/Table2[[#This Row],[20D EMA]]</f>
        <v>-2.7533261398192063E-2</v>
      </c>
      <c r="T515" s="1">
        <f>(Table2[[#This Row],[Close Price]]-Table2[[#This Row],[50D EMA]])/Table2[[#This Row],[50D EMA]]</f>
        <v>-5.2030216223171354E-2</v>
      </c>
      <c r="U515" s="1">
        <f>(Table2[[#This Row],[Close Price]]-Table2[[#This Row],[200D EMA]])/Table2[[#This Row],[200D EMA]]</f>
        <v>-2.4900746294134728E-2</v>
      </c>
      <c r="V515">
        <v>0.70616801894013703</v>
      </c>
      <c r="W515">
        <v>1835.05</v>
      </c>
      <c r="X515">
        <v>1887.95</v>
      </c>
      <c r="Y515">
        <v>1835.05</v>
      </c>
      <c r="Z515">
        <v>1887.95</v>
      </c>
      <c r="AA515">
        <v>1835.05</v>
      </c>
      <c r="AB515">
        <v>1986.15</v>
      </c>
      <c r="AC515" s="1">
        <f>(Table2[[#This Row],[Close Price]]/Table2[[#This Row],[Day Low]])-1</f>
        <v>2.6457044767172588E-2</v>
      </c>
      <c r="AD515" s="1">
        <f>(Table2[[#This Row],[Day High]]/Table2[[#This Row],[Close Price]])-1</f>
        <v>2.3094075175196238E-3</v>
      </c>
      <c r="AE515" s="1">
        <f>(Table2[[#This Row],[Close Price]]/Table2[[#This Row],[Current Week Low]])-1</f>
        <v>2.6457044767172588E-2</v>
      </c>
      <c r="AF515" s="1">
        <f>(Table2[[#This Row],[Current Week High]]/Table2[[#This Row],[Close Price]])-1</f>
        <v>2.3094075175196238E-3</v>
      </c>
      <c r="AG515" s="1">
        <f>(Table2[[#This Row],[Close Price]]/Table2[[#This Row],[Current Month Low]])-1</f>
        <v>2.6457044767172588E-2</v>
      </c>
      <c r="AH515" s="1">
        <f>(Table2[[#This Row],[Current Month High]]/Table2[[#This Row],[Close Price]])-1</f>
        <v>5.444361860267577E-2</v>
      </c>
      <c r="AI515">
        <v>17.057761732852001</v>
      </c>
      <c r="AJ515">
        <v>20.353982300884901</v>
      </c>
      <c r="AK515" t="str">
        <f>IF(AND(Table2[[#This Row],[20D EMA]]&gt;Table2[[#This Row],[50D EMA]],Table2[[#This Row],[50D EMA]]&gt;Table2[[#This Row],[200D EMA]]),"Uptrend","Downtrend/NoTrend")</f>
        <v>Downtrend/NoTrend</v>
      </c>
      <c r="AL515">
        <v>0</v>
      </c>
      <c r="AM515" t="s">
        <v>3149</v>
      </c>
      <c r="AN515">
        <v>-2.37</v>
      </c>
      <c r="AO515" t="s">
        <v>3147</v>
      </c>
      <c r="AP515">
        <v>-3.9653094986020002E-3</v>
      </c>
      <c r="AQ515">
        <f>(Table2[[#This Row],[Sharpe Ratio]]-AVERAGE(Table2[Sharpe Ratio]))/_xlfn.STDEV.P(Table2[Sharpe Ratio])</f>
        <v>-0.70405746346988884</v>
      </c>
      <c r="AR5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5">
        <f>_xlfn.RANK.AVG(Table2[[#This Row],[1Y Return vs Nifty Z-Score]],Table2[1Y Return vs Nifty Z-Score])</f>
        <v>412</v>
      </c>
      <c r="AT515">
        <f>_xlfn.RANK.AVG(Table2[[#This Row],[6M Return vs Nifty Z-Score]],Table2[6M Return vs Nifty Z-Score])</f>
        <v>414</v>
      </c>
      <c r="AU515">
        <f>_xlfn.RANK.AVG(Table2[[#This Row],[Sharpe Ratio Z-Score]],Table2[Sharpe Ratio Z-Score])</f>
        <v>565</v>
      </c>
      <c r="AV515">
        <f>(Table2[[#This Row],[Rank 1Y]]+Table2[[#This Row],[Rank 6M]]+Table2[[#This Row],[Rank Sharpe]])/3</f>
        <v>463.66666666666669</v>
      </c>
    </row>
    <row r="516" spans="1:48" x14ac:dyDescent="0.3">
      <c r="A516" t="s">
        <v>1595</v>
      </c>
      <c r="B516" t="s">
        <v>1596</v>
      </c>
      <c r="C516" t="s">
        <v>3116</v>
      </c>
      <c r="D516" t="s">
        <v>292</v>
      </c>
      <c r="E516">
        <v>5734.6897075199904</v>
      </c>
      <c r="F516">
        <v>780.9</v>
      </c>
      <c r="G516">
        <v>-10.449791006011999</v>
      </c>
      <c r="H516">
        <f>(Table2[[#This Row],[1Y Return vs Nifty]]-AVERAGE(Table2[1Y Return vs Nifty]))/_xlfn.STDEV.P(Table2[1Y Return vs Nifty])</f>
        <v>-0.52362574112464788</v>
      </c>
      <c r="I516">
        <v>1.9108458665129799</v>
      </c>
      <c r="J516">
        <f>(Table2[[#This Row],[1M Return vs Nifty]]-AVERAGE(Table2[1M Return vs Nifty]))/_xlfn.STDEV.P(Table2[1M Return vs Nifty])</f>
        <v>0.39989344541201066</v>
      </c>
      <c r="K516">
        <v>-7.8463048126783903</v>
      </c>
      <c r="L516">
        <f>(Table2[[#This Row],[6M Return vs Nifty]]-AVERAGE(Table2[6M Return vs Nifty]))/_xlfn.STDEV.P(Table2[6M Return vs Nifty])</f>
        <v>-0.35768252545230311</v>
      </c>
      <c r="M516">
        <v>-3.3938269951114798E-2</v>
      </c>
      <c r="N516">
        <f>(Table2[[#This Row],[1W Return vs Nifty]]-AVERAGE(Table2[1W Return vs Nifty]))/_xlfn.STDEV.P(Table2[1W Return vs Nifty])</f>
        <v>0.27987959607680263</v>
      </c>
      <c r="O516">
        <v>818.33</v>
      </c>
      <c r="P516">
        <v>817.70053693790396</v>
      </c>
      <c r="Q516">
        <v>787.55527535022395</v>
      </c>
      <c r="R516">
        <v>30.182617894275499</v>
      </c>
      <c r="S516" s="1">
        <f>(Table2[[#This Row],[Close Price]]-Table2[[#This Row],[20D EMA]])/Table2[[#This Row],[20D EMA]]</f>
        <v>-4.5739493847225525E-2</v>
      </c>
      <c r="T516" s="1">
        <f>(Table2[[#This Row],[Close Price]]-Table2[[#This Row],[50D EMA]])/Table2[[#This Row],[50D EMA]]</f>
        <v>-4.5004907390318385E-2</v>
      </c>
      <c r="U516" s="1">
        <f>(Table2[[#This Row],[Close Price]]-Table2[[#This Row],[200D EMA]])/Table2[[#This Row],[200D EMA]]</f>
        <v>-8.4505501499744107E-3</v>
      </c>
      <c r="V516">
        <v>0.657263273908678</v>
      </c>
      <c r="W516">
        <v>764.75</v>
      </c>
      <c r="X516">
        <v>791.9</v>
      </c>
      <c r="Y516">
        <v>764.75</v>
      </c>
      <c r="Z516">
        <v>791.9</v>
      </c>
      <c r="AA516">
        <v>760.5</v>
      </c>
      <c r="AB516">
        <v>894.2</v>
      </c>
      <c r="AC516" s="1">
        <f>(Table2[[#This Row],[Close Price]]/Table2[[#This Row],[Day Low]])-1</f>
        <v>2.1118012422360222E-2</v>
      </c>
      <c r="AD516" s="1">
        <f>(Table2[[#This Row],[Day High]]/Table2[[#This Row],[Close Price]])-1</f>
        <v>1.4086310667178914E-2</v>
      </c>
      <c r="AE516" s="1">
        <f>(Table2[[#This Row],[Close Price]]/Table2[[#This Row],[Current Week Low]])-1</f>
        <v>2.1118012422360222E-2</v>
      </c>
      <c r="AF516" s="1">
        <f>(Table2[[#This Row],[Current Week High]]/Table2[[#This Row],[Close Price]])-1</f>
        <v>1.4086310667178914E-2</v>
      </c>
      <c r="AG516" s="1">
        <f>(Table2[[#This Row],[Close Price]]/Table2[[#This Row],[Current Month Low]])-1</f>
        <v>2.6824457593688233E-2</v>
      </c>
      <c r="AH516" s="1">
        <f>(Table2[[#This Row],[Current Month High]]/Table2[[#This Row],[Close Price]])-1</f>
        <v>0.14508899987194268</v>
      </c>
      <c r="AI516">
        <v>15.251632731463699</v>
      </c>
      <c r="AJ516">
        <v>21.0697674418604</v>
      </c>
      <c r="AK516" t="str">
        <f>IF(AND(Table2[[#This Row],[20D EMA]]&gt;Table2[[#This Row],[50D EMA]],Table2[[#This Row],[50D EMA]]&gt;Table2[[#This Row],[200D EMA]]),"Uptrend","Downtrend/NoTrend")</f>
        <v>Uptrend</v>
      </c>
      <c r="AL516">
        <v>0.14000000000000001</v>
      </c>
      <c r="AM516" t="s">
        <v>3148</v>
      </c>
      <c r="AN516">
        <v>-8.7100000000000009</v>
      </c>
      <c r="AO516" t="s">
        <v>3147</v>
      </c>
      <c r="AP516">
        <v>2.0627304569520999E-2</v>
      </c>
      <c r="AQ516">
        <f>(Table2[[#This Row],[Sharpe Ratio]]-AVERAGE(Table2[Sharpe Ratio]))/_xlfn.STDEV.P(Table2[Sharpe Ratio])</f>
        <v>-0.41637673003133602</v>
      </c>
      <c r="AR5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-0.61791195511947383</v>
      </c>
      <c r="AS516">
        <f>_xlfn.RANK.AVG(Table2[[#This Row],[1Y Return vs Nifty Z-Score]],Table2[1Y Return vs Nifty Z-Score])</f>
        <v>499</v>
      </c>
      <c r="AT516">
        <f>_xlfn.RANK.AVG(Table2[[#This Row],[6M Return vs Nifty Z-Score]],Table2[6M Return vs Nifty Z-Score])</f>
        <v>441</v>
      </c>
      <c r="AU516">
        <f>_xlfn.RANK.AVG(Table2[[#This Row],[Sharpe Ratio Z-Score]],Table2[Sharpe Ratio Z-Score])</f>
        <v>451</v>
      </c>
      <c r="AV516">
        <f>(Table2[[#This Row],[Rank 1Y]]+Table2[[#This Row],[Rank 6M]]+Table2[[#This Row],[Rank Sharpe]])/3</f>
        <v>463.66666666666669</v>
      </c>
    </row>
    <row r="517" spans="1:48" x14ac:dyDescent="0.3">
      <c r="A517" t="s">
        <v>434</v>
      </c>
      <c r="B517" t="s">
        <v>435</v>
      </c>
      <c r="C517" t="s">
        <v>3102</v>
      </c>
      <c r="D517" t="s">
        <v>34</v>
      </c>
      <c r="E517">
        <v>49724.830053983998</v>
      </c>
      <c r="F517">
        <v>41.59</v>
      </c>
      <c r="G517">
        <v>-12.359726382400799</v>
      </c>
      <c r="H517">
        <f>(Table2[[#This Row],[1Y Return vs Nifty]]-AVERAGE(Table2[1Y Return vs Nifty]))/_xlfn.STDEV.P(Table2[1Y Return vs Nifty])</f>
        <v>-0.56323485144430052</v>
      </c>
      <c r="I517">
        <v>-3.4630256459235298</v>
      </c>
      <c r="J517">
        <f>(Table2[[#This Row],[1M Return vs Nifty]]-AVERAGE(Table2[1M Return vs Nifty]))/_xlfn.STDEV.P(Table2[1M Return vs Nifty])</f>
        <v>-0.20867301195689716</v>
      </c>
      <c r="K517">
        <v>-27.3053355182759</v>
      </c>
      <c r="L517">
        <f>(Table2[[#This Row],[6M Return vs Nifty]]-AVERAGE(Table2[6M Return vs Nifty]))/_xlfn.STDEV.P(Table2[6M Return vs Nifty])</f>
        <v>-1.0490956873544135</v>
      </c>
      <c r="M517">
        <v>-5.8468734536331697</v>
      </c>
      <c r="N517">
        <f>(Table2[[#This Row],[1W Return vs Nifty]]-AVERAGE(Table2[1W Return vs Nifty]))/_xlfn.STDEV.P(Table2[1W Return vs Nifty])</f>
        <v>-1.1061266927667341</v>
      </c>
      <c r="O517">
        <v>44.46</v>
      </c>
      <c r="P517">
        <v>46.387084417207099</v>
      </c>
      <c r="Q517">
        <v>48.370149028695202</v>
      </c>
      <c r="R517">
        <v>26.797288744977699</v>
      </c>
      <c r="S517" s="1">
        <f>(Table2[[#This Row],[Close Price]]-Table2[[#This Row],[20D EMA]])/Table2[[#This Row],[20D EMA]]</f>
        <v>-6.4552406657669759E-2</v>
      </c>
      <c r="T517" s="1">
        <f>(Table2[[#This Row],[Close Price]]-Table2[[#This Row],[50D EMA]])/Table2[[#This Row],[50D EMA]]</f>
        <v>-0.10341422569398728</v>
      </c>
      <c r="U517" s="1">
        <f>(Table2[[#This Row],[Close Price]]-Table2[[#This Row],[200D EMA]])/Table2[[#This Row],[200D EMA]]</f>
        <v>-0.14017217570847115</v>
      </c>
      <c r="V517">
        <v>0.890231913216738</v>
      </c>
      <c r="W517">
        <v>40.6</v>
      </c>
      <c r="X517">
        <v>42.42</v>
      </c>
      <c r="Y517">
        <v>40.6</v>
      </c>
      <c r="Z517">
        <v>42.42</v>
      </c>
      <c r="AA517">
        <v>40.200000000000003</v>
      </c>
      <c r="AB517">
        <v>47.79</v>
      </c>
      <c r="AC517" s="1">
        <f>(Table2[[#This Row],[Close Price]]/Table2[[#This Row],[Day Low]])-1</f>
        <v>2.4384236453202091E-2</v>
      </c>
      <c r="AD517" s="1">
        <f>(Table2[[#This Row],[Day High]]/Table2[[#This Row],[Close Price]])-1</f>
        <v>1.9956720365472469E-2</v>
      </c>
      <c r="AE517" s="1">
        <f>(Table2[[#This Row],[Close Price]]/Table2[[#This Row],[Current Week Low]])-1</f>
        <v>2.4384236453202091E-2</v>
      </c>
      <c r="AF517" s="1">
        <f>(Table2[[#This Row],[Current Week High]]/Table2[[#This Row],[Close Price]])-1</f>
        <v>1.9956720365472469E-2</v>
      </c>
      <c r="AG517" s="1">
        <f>(Table2[[#This Row],[Close Price]]/Table2[[#This Row],[Current Month Low]])-1</f>
        <v>3.45771144278606E-2</v>
      </c>
      <c r="AH517" s="1">
        <f>(Table2[[#This Row],[Current Month High]]/Table2[[#This Row],[Close Price]])-1</f>
        <v>0.14907429670593886</v>
      </c>
      <c r="AI517">
        <v>69.872565520557799</v>
      </c>
      <c r="AJ517">
        <v>13.170068027210901</v>
      </c>
      <c r="AK517" t="str">
        <f>IF(AND(Table2[[#This Row],[20D EMA]]&gt;Table2[[#This Row],[50D EMA]],Table2[[#This Row],[50D EMA]]&gt;Table2[[#This Row],[200D EMA]]),"Uptrend","Downtrend/NoTrend")</f>
        <v>Downtrend/NoTrend</v>
      </c>
      <c r="AL517">
        <v>-0.17</v>
      </c>
      <c r="AM517" t="s">
        <v>3147</v>
      </c>
      <c r="AN517">
        <v>-9.59</v>
      </c>
      <c r="AO517" t="s">
        <v>3147</v>
      </c>
      <c r="AP517">
        <v>0.108092521727569</v>
      </c>
      <c r="AQ517">
        <f>(Table2[[#This Row],[Sharpe Ratio]]-AVERAGE(Table2[Sharpe Ratio]))/_xlfn.STDEV.P(Table2[Sharpe Ratio])</f>
        <v>0.60677834216591608</v>
      </c>
      <c r="AR5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7">
        <f>_xlfn.RANK.AVG(Table2[[#This Row],[1Y Return vs Nifty Z-Score]],Table2[1Y Return vs Nifty Z-Score])</f>
        <v>514</v>
      </c>
      <c r="AT517">
        <f>_xlfn.RANK.AVG(Table2[[#This Row],[6M Return vs Nifty Z-Score]],Table2[6M Return vs Nifty Z-Score])</f>
        <v>680</v>
      </c>
      <c r="AU517">
        <f>_xlfn.RANK.AVG(Table2[[#This Row],[Sharpe Ratio Z-Score]],Table2[Sharpe Ratio Z-Score])</f>
        <v>198</v>
      </c>
      <c r="AV517">
        <f>(Table2[[#This Row],[Rank 1Y]]+Table2[[#This Row],[Rank 6M]]+Table2[[#This Row],[Rank Sharpe]])/3</f>
        <v>464</v>
      </c>
    </row>
    <row r="518" spans="1:48" x14ac:dyDescent="0.3">
      <c r="A518" t="s">
        <v>2238</v>
      </c>
      <c r="B518" t="s">
        <v>2239</v>
      </c>
      <c r="C518" t="s">
        <v>3100</v>
      </c>
      <c r="D518" t="s">
        <v>72</v>
      </c>
      <c r="E518">
        <v>2428.2512726179998</v>
      </c>
      <c r="F518">
        <v>183.62</v>
      </c>
      <c r="G518">
        <v>-8.7790193351354908</v>
      </c>
      <c r="H518">
        <f>(Table2[[#This Row],[1Y Return vs Nifty]]-AVERAGE(Table2[1Y Return vs Nifty]))/_xlfn.STDEV.P(Table2[1Y Return vs Nifty])</f>
        <v>-0.48897651673265663</v>
      </c>
      <c r="I518">
        <v>-6.9240118848113497</v>
      </c>
      <c r="J518">
        <f>(Table2[[#This Row],[1M Return vs Nifty]]-AVERAGE(Table2[1M Return vs Nifty]))/_xlfn.STDEV.P(Table2[1M Return vs Nifty])</f>
        <v>-0.60061393006930908</v>
      </c>
      <c r="K518">
        <v>-9.8684365883020302</v>
      </c>
      <c r="L518">
        <f>(Table2[[#This Row],[6M Return vs Nifty]]-AVERAGE(Table2[6M Return vs Nifty]))/_xlfn.STDEV.P(Table2[6M Return vs Nifty])</f>
        <v>-0.42953237994502924</v>
      </c>
      <c r="M518">
        <v>-6.3973754958387499</v>
      </c>
      <c r="N518">
        <f>(Table2[[#This Row],[1W Return vs Nifty]]-AVERAGE(Table2[1W Return vs Nifty]))/_xlfn.STDEV.P(Table2[1W Return vs Nifty])</f>
        <v>-1.2373855608614652</v>
      </c>
      <c r="O518">
        <v>202.93</v>
      </c>
      <c r="P518">
        <v>216.050107329349</v>
      </c>
      <c r="Q518">
        <v>212.866791758652</v>
      </c>
      <c r="R518">
        <v>27.260335285258002</v>
      </c>
      <c r="S518" s="1">
        <f>(Table2[[#This Row],[Close Price]]-Table2[[#This Row],[20D EMA]])/Table2[[#This Row],[20D EMA]]</f>
        <v>-9.5155965111122065E-2</v>
      </c>
      <c r="T518" s="1">
        <f>(Table2[[#This Row],[Close Price]]-Table2[[#This Row],[50D EMA]])/Table2[[#This Row],[50D EMA]]</f>
        <v>-0.150104564770765</v>
      </c>
      <c r="U518" s="1">
        <f>(Table2[[#This Row],[Close Price]]-Table2[[#This Row],[200D EMA]])/Table2[[#This Row],[200D EMA]]</f>
        <v>-0.13739480694486136</v>
      </c>
      <c r="V518">
        <v>0.593771411331665</v>
      </c>
      <c r="W518">
        <v>172.53</v>
      </c>
      <c r="X518">
        <v>186.7</v>
      </c>
      <c r="Y518">
        <v>172.53</v>
      </c>
      <c r="Z518">
        <v>186.7</v>
      </c>
      <c r="AA518">
        <v>172.53</v>
      </c>
      <c r="AB518">
        <v>214.99</v>
      </c>
      <c r="AC518" s="1">
        <f>(Table2[[#This Row],[Close Price]]/Table2[[#This Row],[Day Low]])-1</f>
        <v>6.4278676172260019E-2</v>
      </c>
      <c r="AD518" s="1">
        <f>(Table2[[#This Row],[Day High]]/Table2[[#This Row],[Close Price]])-1</f>
        <v>1.6773771920270075E-2</v>
      </c>
      <c r="AE518" s="1">
        <f>(Table2[[#This Row],[Close Price]]/Table2[[#This Row],[Current Week Low]])-1</f>
        <v>6.4278676172260019E-2</v>
      </c>
      <c r="AF518" s="1">
        <f>(Table2[[#This Row],[Current Week High]]/Table2[[#This Row],[Close Price]])-1</f>
        <v>1.6773771920270075E-2</v>
      </c>
      <c r="AG518" s="1">
        <f>(Table2[[#This Row],[Close Price]]/Table2[[#This Row],[Current Month Low]])-1</f>
        <v>6.4278676172260019E-2</v>
      </c>
      <c r="AH518" s="1">
        <f>(Table2[[#This Row],[Current Month High]]/Table2[[#This Row],[Close Price]])-1</f>
        <v>0.17084195621392007</v>
      </c>
      <c r="AI518">
        <v>59.868206077769301</v>
      </c>
      <c r="AJ518">
        <v>17.1419457735247</v>
      </c>
      <c r="AK518" t="str">
        <f>IF(AND(Table2[[#This Row],[20D EMA]]&gt;Table2[[#This Row],[50D EMA]],Table2[[#This Row],[50D EMA]]&gt;Table2[[#This Row],[200D EMA]]),"Uptrend","Downtrend/NoTrend")</f>
        <v>Downtrend/NoTrend</v>
      </c>
      <c r="AL518">
        <v>-0.14000000000000001</v>
      </c>
      <c r="AM518" t="s">
        <v>3147</v>
      </c>
      <c r="AN518">
        <v>-11.7</v>
      </c>
      <c r="AO518" t="s">
        <v>3147</v>
      </c>
      <c r="AP518">
        <v>1.9461768742474999E-2</v>
      </c>
      <c r="AQ518">
        <f>(Table2[[#This Row],[Sharpe Ratio]]-AVERAGE(Table2[Sharpe Ratio]))/_xlfn.STDEV.P(Table2[Sharpe Ratio])</f>
        <v>-0.4300109943939896</v>
      </c>
      <c r="AR5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8">
        <f>_xlfn.RANK.AVG(Table2[[#This Row],[1Y Return vs Nifty Z-Score]],Table2[1Y Return vs Nifty Z-Score])</f>
        <v>482</v>
      </c>
      <c r="AT518">
        <f>_xlfn.RANK.AVG(Table2[[#This Row],[6M Return vs Nifty Z-Score]],Table2[6M Return vs Nifty Z-Score])</f>
        <v>457</v>
      </c>
      <c r="AU518">
        <f>_xlfn.RANK.AVG(Table2[[#This Row],[Sharpe Ratio Z-Score]],Table2[Sharpe Ratio Z-Score])</f>
        <v>453</v>
      </c>
      <c r="AV518">
        <f>(Table2[[#This Row],[Rank 1Y]]+Table2[[#This Row],[Rank 6M]]+Table2[[#This Row],[Rank Sharpe]])/3</f>
        <v>464</v>
      </c>
    </row>
    <row r="519" spans="1:48" x14ac:dyDescent="0.3">
      <c r="A519" t="s">
        <v>409</v>
      </c>
      <c r="B519" t="s">
        <v>410</v>
      </c>
      <c r="C519" t="s">
        <v>3108</v>
      </c>
      <c r="D519" t="s">
        <v>411</v>
      </c>
      <c r="E519">
        <v>53099.399163249996</v>
      </c>
      <c r="F519">
        <v>2746.75</v>
      </c>
      <c r="G519">
        <v>-8.8477320983330205</v>
      </c>
      <c r="H519">
        <f>(Table2[[#This Row],[1Y Return vs Nifty]]-AVERAGE(Table2[1Y Return vs Nifty]))/_xlfn.STDEV.P(Table2[1Y Return vs Nifty])</f>
        <v>-0.49040151333280602</v>
      </c>
      <c r="I519">
        <v>-1.31432897126214</v>
      </c>
      <c r="J519">
        <f>(Table2[[#This Row],[1M Return vs Nifty]]-AVERAGE(Table2[1M Return vs Nifty]))/_xlfn.STDEV.P(Table2[1M Return vs Nifty])</f>
        <v>3.4657093765366118E-2</v>
      </c>
      <c r="K519">
        <v>-6.3404708449509899</v>
      </c>
      <c r="L519">
        <f>(Table2[[#This Row],[6M Return vs Nifty]]-AVERAGE(Table2[6M Return vs Nifty]))/_xlfn.STDEV.P(Table2[6M Return vs Nifty])</f>
        <v>-0.30417762889923344</v>
      </c>
      <c r="M519">
        <v>-0.36123072304661902</v>
      </c>
      <c r="N519">
        <f>(Table2[[#This Row],[1W Return vs Nifty]]-AVERAGE(Table2[1W Return vs Nifty]))/_xlfn.STDEV.P(Table2[1W Return vs Nifty])</f>
        <v>0.20184167135422607</v>
      </c>
      <c r="O519">
        <v>2831.85</v>
      </c>
      <c r="P519">
        <v>2909.72539707026</v>
      </c>
      <c r="Q519">
        <v>2831.7921953813602</v>
      </c>
      <c r="R519">
        <v>39.952908166285098</v>
      </c>
      <c r="S519" s="1">
        <f>(Table2[[#This Row],[Close Price]]-Table2[[#This Row],[20D EMA]])/Table2[[#This Row],[20D EMA]]</f>
        <v>-3.0051026713985525E-2</v>
      </c>
      <c r="T519" s="1">
        <f>(Table2[[#This Row],[Close Price]]-Table2[[#This Row],[50D EMA]])/Table2[[#This Row],[50D EMA]]</f>
        <v>-5.6010576542499996E-2</v>
      </c>
      <c r="U519" s="1">
        <f>(Table2[[#This Row],[Close Price]]-Table2[[#This Row],[200D EMA]])/Table2[[#This Row],[200D EMA]]</f>
        <v>-3.0031227404349669E-2</v>
      </c>
      <c r="V519">
        <v>0.854712828878054</v>
      </c>
      <c r="W519">
        <v>2719.95</v>
      </c>
      <c r="X519">
        <v>2769.95</v>
      </c>
      <c r="Y519">
        <v>2719.95</v>
      </c>
      <c r="Z519">
        <v>2769.95</v>
      </c>
      <c r="AA519">
        <v>2644.35</v>
      </c>
      <c r="AB519">
        <v>2893.3</v>
      </c>
      <c r="AC519" s="1">
        <f>(Table2[[#This Row],[Close Price]]/Table2[[#This Row],[Day Low]])-1</f>
        <v>9.8531223000424273E-3</v>
      </c>
      <c r="AD519" s="1">
        <f>(Table2[[#This Row],[Day High]]/Table2[[#This Row],[Close Price]])-1</f>
        <v>8.4463456812595705E-3</v>
      </c>
      <c r="AE519" s="1">
        <f>(Table2[[#This Row],[Close Price]]/Table2[[#This Row],[Current Week Low]])-1</f>
        <v>9.8531223000424273E-3</v>
      </c>
      <c r="AF519" s="1">
        <f>(Table2[[#This Row],[Current Week High]]/Table2[[#This Row],[Close Price]])-1</f>
        <v>8.4463456812595705E-3</v>
      </c>
      <c r="AG519" s="1">
        <f>(Table2[[#This Row],[Close Price]]/Table2[[#This Row],[Current Month Low]])-1</f>
        <v>3.8724072078204497E-2</v>
      </c>
      <c r="AH519" s="1">
        <f>(Table2[[#This Row],[Current Month High]]/Table2[[#This Row],[Close Price]])-1</f>
        <v>5.3353963775371049E-2</v>
      </c>
      <c r="AI519">
        <v>22.872485664876599</v>
      </c>
      <c r="AJ519">
        <v>25.205123529948001</v>
      </c>
      <c r="AK519" t="str">
        <f>IF(AND(Table2[[#This Row],[20D EMA]]&gt;Table2[[#This Row],[50D EMA]],Table2[[#This Row],[50D EMA]]&gt;Table2[[#This Row],[200D EMA]]),"Uptrend","Downtrend/NoTrend")</f>
        <v>Downtrend/NoTrend</v>
      </c>
      <c r="AL519">
        <v>0.09</v>
      </c>
      <c r="AM519" t="s">
        <v>3148</v>
      </c>
      <c r="AN519">
        <v>-4.6399999999999997</v>
      </c>
      <c r="AO519" t="s">
        <v>3147</v>
      </c>
      <c r="AP519">
        <v>7.528097755266E-3</v>
      </c>
      <c r="AQ519">
        <f>(Table2[[#This Row],[Sharpe Ratio]]-AVERAGE(Table2[Sharpe Ratio]))/_xlfn.STDEV.P(Table2[Sharpe Ratio])</f>
        <v>-0.56960929869400467</v>
      </c>
      <c r="AR5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9">
        <f>_xlfn.RANK.AVG(Table2[[#This Row],[1Y Return vs Nifty Z-Score]],Table2[1Y Return vs Nifty Z-Score])</f>
        <v>485</v>
      </c>
      <c r="AT519">
        <f>_xlfn.RANK.AVG(Table2[[#This Row],[6M Return vs Nifty Z-Score]],Table2[6M Return vs Nifty Z-Score])</f>
        <v>416</v>
      </c>
      <c r="AU519">
        <f>_xlfn.RANK.AVG(Table2[[#This Row],[Sharpe Ratio Z-Score]],Table2[Sharpe Ratio Z-Score])</f>
        <v>492</v>
      </c>
      <c r="AV519">
        <f>(Table2[[#This Row],[Rank 1Y]]+Table2[[#This Row],[Rank 6M]]+Table2[[#This Row],[Rank Sharpe]])/3</f>
        <v>464.33333333333331</v>
      </c>
    </row>
    <row r="520" spans="1:48" x14ac:dyDescent="0.3">
      <c r="A520" t="s">
        <v>581</v>
      </c>
      <c r="B520" t="s">
        <v>582</v>
      </c>
      <c r="C520" t="s">
        <v>3102</v>
      </c>
      <c r="D520" t="s">
        <v>54</v>
      </c>
      <c r="E520">
        <v>31877.870326</v>
      </c>
      <c r="F520">
        <v>258.2</v>
      </c>
      <c r="G520">
        <v>-25.125431767723398</v>
      </c>
      <c r="H520">
        <f>(Table2[[#This Row],[1Y Return vs Nifty]]-AVERAGE(Table2[1Y Return vs Nifty]))/_xlfn.STDEV.P(Table2[1Y Return vs Nifty])</f>
        <v>-0.827975867902909</v>
      </c>
      <c r="I520">
        <v>-4.0372892303099102</v>
      </c>
      <c r="J520">
        <f>(Table2[[#This Row],[1M Return vs Nifty]]-AVERAGE(Table2[1M Return vs Nifty]))/_xlfn.STDEV.P(Table2[1M Return vs Nifty])</f>
        <v>-0.27370574568289158</v>
      </c>
      <c r="K520">
        <v>-7.1220957633003303</v>
      </c>
      <c r="L520">
        <f>(Table2[[#This Row],[6M Return vs Nifty]]-AVERAGE(Table2[6M Return vs Nifty]))/_xlfn.STDEV.P(Table2[6M Return vs Nifty])</f>
        <v>-0.33195011995460444</v>
      </c>
      <c r="M520">
        <v>-3.7351982817998302</v>
      </c>
      <c r="N520">
        <f>(Table2[[#This Row],[1W Return vs Nifty]]-AVERAGE(Table2[1W Return vs Nifty]))/_xlfn.STDEV.P(Table2[1W Return vs Nifty])</f>
        <v>-0.60262975435740862</v>
      </c>
      <c r="O520">
        <v>272.81</v>
      </c>
      <c r="P520">
        <v>286.71253580810202</v>
      </c>
      <c r="Q520">
        <v>290.24089783644501</v>
      </c>
      <c r="R520">
        <v>27.850713016888399</v>
      </c>
      <c r="S520" s="1">
        <f>(Table2[[#This Row],[Close Price]]-Table2[[#This Row],[20D EMA]])/Table2[[#This Row],[20D EMA]]</f>
        <v>-5.3553755360873916E-2</v>
      </c>
      <c r="T520" s="1">
        <f>(Table2[[#This Row],[Close Price]]-Table2[[#This Row],[50D EMA]])/Table2[[#This Row],[50D EMA]]</f>
        <v>-9.9446421928288467E-2</v>
      </c>
      <c r="U520" s="1">
        <f>(Table2[[#This Row],[Close Price]]-Table2[[#This Row],[200D EMA]])/Table2[[#This Row],[200D EMA]]</f>
        <v>-0.11039415215184643</v>
      </c>
      <c r="V520">
        <v>0.36516287204991099</v>
      </c>
      <c r="W520">
        <v>254.3</v>
      </c>
      <c r="X520">
        <v>261.60000000000002</v>
      </c>
      <c r="Y520">
        <v>254.3</v>
      </c>
      <c r="Z520">
        <v>261.60000000000002</v>
      </c>
      <c r="AA520">
        <v>254.3</v>
      </c>
      <c r="AB520">
        <v>280</v>
      </c>
      <c r="AC520" s="1">
        <f>(Table2[[#This Row],[Close Price]]/Table2[[#This Row],[Day Low]])-1</f>
        <v>1.5336217066456825E-2</v>
      </c>
      <c r="AD520" s="1">
        <f>(Table2[[#This Row],[Day High]]/Table2[[#This Row],[Close Price]])-1</f>
        <v>1.3168086754454134E-2</v>
      </c>
      <c r="AE520" s="1">
        <f>(Table2[[#This Row],[Close Price]]/Table2[[#This Row],[Current Week Low]])-1</f>
        <v>1.5336217066456825E-2</v>
      </c>
      <c r="AF520" s="1">
        <f>(Table2[[#This Row],[Current Week High]]/Table2[[#This Row],[Close Price]])-1</f>
        <v>1.3168086754454134E-2</v>
      </c>
      <c r="AG520" s="1">
        <f>(Table2[[#This Row],[Close Price]]/Table2[[#This Row],[Current Month Low]])-1</f>
        <v>1.5336217066456825E-2</v>
      </c>
      <c r="AH520" s="1">
        <f>(Table2[[#This Row],[Current Month High]]/Table2[[#This Row],[Close Price]])-1</f>
        <v>8.4430673896204622E-2</v>
      </c>
      <c r="AI520">
        <v>32.842757552285001</v>
      </c>
      <c r="AJ520">
        <v>4.8740861088545797</v>
      </c>
      <c r="AK520" t="str">
        <f>IF(AND(Table2[[#This Row],[20D EMA]]&gt;Table2[[#This Row],[50D EMA]],Table2[[#This Row],[50D EMA]]&gt;Table2[[#This Row],[200D EMA]]),"Uptrend","Downtrend/NoTrend")</f>
        <v>Downtrend/NoTrend</v>
      </c>
      <c r="AL520">
        <v>-0.16</v>
      </c>
      <c r="AM520" t="s">
        <v>3147</v>
      </c>
      <c r="AN520">
        <v>-5.82</v>
      </c>
      <c r="AO520" t="s">
        <v>3147</v>
      </c>
      <c r="AP520">
        <v>5.2251742641392998E-2</v>
      </c>
      <c r="AQ520">
        <f>(Table2[[#This Row],[Sharpe Ratio]]-AVERAGE(Table2[Sharpe Ratio]))/_xlfn.STDEV.P(Table2[Sharpe Ratio])</f>
        <v>-4.6438767605017826E-2</v>
      </c>
      <c r="AR5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0">
        <f>_xlfn.RANK.AVG(Table2[[#This Row],[1Y Return vs Nifty Z-Score]],Table2[1Y Return vs Nifty Z-Score])</f>
        <v>603</v>
      </c>
      <c r="AT520">
        <f>_xlfn.RANK.AVG(Table2[[#This Row],[6M Return vs Nifty Z-Score]],Table2[6M Return vs Nifty Z-Score])</f>
        <v>426</v>
      </c>
      <c r="AU520">
        <f>_xlfn.RANK.AVG(Table2[[#This Row],[Sharpe Ratio Z-Score]],Table2[Sharpe Ratio Z-Score])</f>
        <v>366</v>
      </c>
      <c r="AV520">
        <f>(Table2[[#This Row],[Rank 1Y]]+Table2[[#This Row],[Rank 6M]]+Table2[[#This Row],[Rank Sharpe]])/3</f>
        <v>465</v>
      </c>
    </row>
    <row r="521" spans="1:48" x14ac:dyDescent="0.3">
      <c r="A521" t="s">
        <v>396</v>
      </c>
      <c r="B521" t="s">
        <v>397</v>
      </c>
      <c r="C521" t="s">
        <v>3116</v>
      </c>
      <c r="D521" t="s">
        <v>292</v>
      </c>
      <c r="E521">
        <v>55776.734684230003</v>
      </c>
      <c r="F521">
        <v>6540.1</v>
      </c>
      <c r="G521">
        <v>-10.5517693130192</v>
      </c>
      <c r="H521">
        <f>(Table2[[#This Row],[1Y Return vs Nifty]]-AVERAGE(Table2[1Y Return vs Nifty]))/_xlfn.STDEV.P(Table2[1Y Return vs Nifty])</f>
        <v>-0.52574061373363468</v>
      </c>
      <c r="I521">
        <v>-12.3675527817402</v>
      </c>
      <c r="J521">
        <f>(Table2[[#This Row],[1M Return vs Nifty]]-AVERAGE(Table2[1M Return vs Nifty]))/_xlfn.STDEV.P(Table2[1M Return vs Nifty])</f>
        <v>-1.2170701277138181</v>
      </c>
      <c r="K521">
        <v>-32.332087981614599</v>
      </c>
      <c r="L521">
        <f>(Table2[[#This Row],[6M Return vs Nifty]]-AVERAGE(Table2[6M Return vs Nifty]))/_xlfn.STDEV.P(Table2[6M Return vs Nifty])</f>
        <v>-1.2277049339998007</v>
      </c>
      <c r="M521">
        <v>-5.6494986243880598</v>
      </c>
      <c r="N521">
        <f>(Table2[[#This Row],[1W Return vs Nifty]]-AVERAGE(Table2[1W Return vs Nifty]))/_xlfn.STDEV.P(Table2[1W Return vs Nifty])</f>
        <v>-1.0590656563111616</v>
      </c>
      <c r="O521">
        <v>7456.53</v>
      </c>
      <c r="P521">
        <v>7744.2474504411903</v>
      </c>
      <c r="Q521">
        <v>7452.0510529047697</v>
      </c>
      <c r="R521">
        <v>19.911434938061799</v>
      </c>
      <c r="S521" s="1">
        <f>(Table2[[#This Row],[Close Price]]-Table2[[#This Row],[20D EMA]])/Table2[[#This Row],[20D EMA]]</f>
        <v>-0.12290301252727467</v>
      </c>
      <c r="T521" s="1">
        <f>(Table2[[#This Row],[Close Price]]-Table2[[#This Row],[50D EMA]])/Table2[[#This Row],[50D EMA]]</f>
        <v>-0.15548927873845114</v>
      </c>
      <c r="U521" s="1">
        <f>(Table2[[#This Row],[Close Price]]-Table2[[#This Row],[200D EMA]])/Table2[[#This Row],[200D EMA]]</f>
        <v>-0.12237584611679433</v>
      </c>
      <c r="V521">
        <v>0.75442247482451197</v>
      </c>
      <c r="W521">
        <v>6520</v>
      </c>
      <c r="X521">
        <v>6934</v>
      </c>
      <c r="Y521">
        <v>6520</v>
      </c>
      <c r="Z521">
        <v>6934</v>
      </c>
      <c r="AA521">
        <v>6520</v>
      </c>
      <c r="AB521">
        <v>8040</v>
      </c>
      <c r="AC521" s="1">
        <f>(Table2[[#This Row],[Close Price]]/Table2[[#This Row],[Day Low]])-1</f>
        <v>3.0828220858896138E-3</v>
      </c>
      <c r="AD521" s="1">
        <f>(Table2[[#This Row],[Day High]]/Table2[[#This Row],[Close Price]])-1</f>
        <v>6.022843687405377E-2</v>
      </c>
      <c r="AE521" s="1">
        <f>(Table2[[#This Row],[Close Price]]/Table2[[#This Row],[Current Week Low]])-1</f>
        <v>3.0828220858896138E-3</v>
      </c>
      <c r="AF521" s="1">
        <f>(Table2[[#This Row],[Current Week High]]/Table2[[#This Row],[Close Price]])-1</f>
        <v>6.022843687405377E-2</v>
      </c>
      <c r="AG521" s="1">
        <f>(Table2[[#This Row],[Close Price]]/Table2[[#This Row],[Current Month Low]])-1</f>
        <v>3.0828220858896138E-3</v>
      </c>
      <c r="AH521" s="1">
        <f>(Table2[[#This Row],[Current Month High]]/Table2[[#This Row],[Close Price]])-1</f>
        <v>0.22933900093270743</v>
      </c>
      <c r="AI521">
        <v>51.909756731548399</v>
      </c>
      <c r="AJ521">
        <v>22.818779342723001</v>
      </c>
      <c r="AK521" t="str">
        <f>IF(AND(Table2[[#This Row],[20D EMA]]&gt;Table2[[#This Row],[50D EMA]],Table2[[#This Row],[50D EMA]]&gt;Table2[[#This Row],[200D EMA]]),"Uptrend","Downtrend/NoTrend")</f>
        <v>Downtrend/NoTrend</v>
      </c>
      <c r="AL521">
        <v>0.08</v>
      </c>
      <c r="AM521" t="s">
        <v>3148</v>
      </c>
      <c r="AN521">
        <v>-14.67</v>
      </c>
      <c r="AO521" t="s">
        <v>3147</v>
      </c>
      <c r="AP521">
        <v>0.108924686516818</v>
      </c>
      <c r="AQ521">
        <f>(Table2[[#This Row],[Sharpe Ratio]]-AVERAGE(Table2[Sharpe Ratio]))/_xlfn.STDEV.P(Table2[Sharpe Ratio])</f>
        <v>0.61651288182281239</v>
      </c>
      <c r="AR5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1">
        <f>_xlfn.RANK.AVG(Table2[[#This Row],[1Y Return vs Nifty Z-Score]],Table2[1Y Return vs Nifty Z-Score])</f>
        <v>500</v>
      </c>
      <c r="AT521">
        <f>_xlfn.RANK.AVG(Table2[[#This Row],[6M Return vs Nifty Z-Score]],Table2[6M Return vs Nifty Z-Score])</f>
        <v>701</v>
      </c>
      <c r="AU521">
        <f>_xlfn.RANK.AVG(Table2[[#This Row],[Sharpe Ratio Z-Score]],Table2[Sharpe Ratio Z-Score])</f>
        <v>196</v>
      </c>
      <c r="AV521">
        <f>(Table2[[#This Row],[Rank 1Y]]+Table2[[#This Row],[Rank 6M]]+Table2[[#This Row],[Rank Sharpe]])/3</f>
        <v>465.66666666666669</v>
      </c>
    </row>
    <row r="522" spans="1:48" x14ac:dyDescent="0.3">
      <c r="A522" t="s">
        <v>1811</v>
      </c>
      <c r="B522" t="s">
        <v>1812</v>
      </c>
      <c r="C522" t="s">
        <v>3111</v>
      </c>
      <c r="D522" t="s">
        <v>876</v>
      </c>
      <c r="E522">
        <v>4112.9228283000002</v>
      </c>
      <c r="F522">
        <v>335.4</v>
      </c>
      <c r="G522">
        <v>-14.482610308510599</v>
      </c>
      <c r="H522">
        <f>(Table2[[#This Row],[1Y Return vs Nifty]]-AVERAGE(Table2[1Y Return vs Nifty]))/_xlfn.STDEV.P(Table2[1Y Return vs Nifty])</f>
        <v>-0.60726018584283104</v>
      </c>
      <c r="I522">
        <v>-10.3695483048509</v>
      </c>
      <c r="J522">
        <f>(Table2[[#This Row],[1M Return vs Nifty]]-AVERAGE(Table2[1M Return vs Nifty]))/_xlfn.STDEV.P(Table2[1M Return vs Nifty])</f>
        <v>-0.99080522660968984</v>
      </c>
      <c r="K522">
        <v>9.5449000625626894</v>
      </c>
      <c r="L522">
        <f>(Table2[[#This Row],[6M Return vs Nifty]]-AVERAGE(Table2[6M Return vs Nifty]))/_xlfn.STDEV.P(Table2[6M Return vs Nifty])</f>
        <v>0.26025719282045268</v>
      </c>
      <c r="M522">
        <v>-3.88885303677593</v>
      </c>
      <c r="N522">
        <f>(Table2[[#This Row],[1W Return vs Nifty]]-AVERAGE(Table2[1W Return vs Nifty]))/_xlfn.STDEV.P(Table2[1W Return vs Nifty])</f>
        <v>-0.63926640176153282</v>
      </c>
      <c r="O522">
        <v>368.69</v>
      </c>
      <c r="P522">
        <v>375.79481019627701</v>
      </c>
      <c r="Q522">
        <v>359.456955348235</v>
      </c>
      <c r="R522">
        <v>20.128882257986</v>
      </c>
      <c r="S522" s="1">
        <f>(Table2[[#This Row],[Close Price]]-Table2[[#This Row],[20D EMA]])/Table2[[#This Row],[20D EMA]]</f>
        <v>-9.0292657788385966E-2</v>
      </c>
      <c r="T522" s="1">
        <f>(Table2[[#This Row],[Close Price]]-Table2[[#This Row],[50D EMA]])/Table2[[#This Row],[50D EMA]]</f>
        <v>-0.10749166593114709</v>
      </c>
      <c r="U522" s="1">
        <f>(Table2[[#This Row],[Close Price]]-Table2[[#This Row],[200D EMA]])/Table2[[#This Row],[200D EMA]]</f>
        <v>-6.6925830729660254E-2</v>
      </c>
      <c r="V522">
        <v>0.41881374504962199</v>
      </c>
      <c r="W522">
        <v>332</v>
      </c>
      <c r="X522">
        <v>344.75</v>
      </c>
      <c r="Y522">
        <v>332</v>
      </c>
      <c r="Z522">
        <v>344.75</v>
      </c>
      <c r="AA522">
        <v>332</v>
      </c>
      <c r="AB522">
        <v>395.45</v>
      </c>
      <c r="AC522" s="1">
        <f>(Table2[[#This Row],[Close Price]]/Table2[[#This Row],[Day Low]])-1</f>
        <v>1.0240963855421725E-2</v>
      </c>
      <c r="AD522" s="1">
        <f>(Table2[[#This Row],[Day High]]/Table2[[#This Row],[Close Price]])-1</f>
        <v>2.7877161598091948E-2</v>
      </c>
      <c r="AE522" s="1">
        <f>(Table2[[#This Row],[Close Price]]/Table2[[#This Row],[Current Week Low]])-1</f>
        <v>1.0240963855421725E-2</v>
      </c>
      <c r="AF522" s="1">
        <f>(Table2[[#This Row],[Current Week High]]/Table2[[#This Row],[Close Price]])-1</f>
        <v>2.7877161598091948E-2</v>
      </c>
      <c r="AG522" s="1">
        <f>(Table2[[#This Row],[Close Price]]/Table2[[#This Row],[Current Month Low]])-1</f>
        <v>1.0240963855421725E-2</v>
      </c>
      <c r="AH522" s="1">
        <f>(Table2[[#This Row],[Current Month High]]/Table2[[#This Row],[Close Price]])-1</f>
        <v>0.17903995229576619</v>
      </c>
      <c r="AI522">
        <v>34.138342277877101</v>
      </c>
      <c r="AJ522">
        <v>25.172606829632301</v>
      </c>
      <c r="AK522" t="str">
        <f>IF(AND(Table2[[#This Row],[20D EMA]]&gt;Table2[[#This Row],[50D EMA]],Table2[[#This Row],[50D EMA]]&gt;Table2[[#This Row],[200D EMA]]),"Uptrend","Downtrend/NoTrend")</f>
        <v>Downtrend/NoTrend</v>
      </c>
      <c r="AL522">
        <v>-0.05</v>
      </c>
      <c r="AM522" t="s">
        <v>3147</v>
      </c>
      <c r="AN522">
        <v>-11.03</v>
      </c>
      <c r="AO522" t="s">
        <v>3147</v>
      </c>
      <c r="AP522">
        <v>-3.5828448725785E-2</v>
      </c>
      <c r="AQ522">
        <f>(Table2[[#This Row],[Sharpe Ratio]]-AVERAGE(Table2[Sharpe Ratio]))/_xlfn.STDEV.P(Table2[Sharpe Ratio])</f>
        <v>-1.0767877164287336</v>
      </c>
      <c r="AR5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2">
        <f>_xlfn.RANK.AVG(Table2[[#This Row],[1Y Return vs Nifty Z-Score]],Table2[1Y Return vs Nifty Z-Score])</f>
        <v>542</v>
      </c>
      <c r="AT522">
        <f>_xlfn.RANK.AVG(Table2[[#This Row],[6M Return vs Nifty Z-Score]],Table2[6M Return vs Nifty Z-Score])</f>
        <v>226</v>
      </c>
      <c r="AU522">
        <f>_xlfn.RANK.AVG(Table2[[#This Row],[Sharpe Ratio Z-Score]],Table2[Sharpe Ratio Z-Score])</f>
        <v>632</v>
      </c>
      <c r="AV522">
        <f>(Table2[[#This Row],[Rank 1Y]]+Table2[[#This Row],[Rank 6M]]+Table2[[#This Row],[Rank Sharpe]])/3</f>
        <v>466.66666666666669</v>
      </c>
    </row>
    <row r="523" spans="1:48" x14ac:dyDescent="0.3">
      <c r="A523" t="s">
        <v>454</v>
      </c>
      <c r="B523" t="s">
        <v>455</v>
      </c>
      <c r="C523" t="s">
        <v>3102</v>
      </c>
      <c r="D523" t="s">
        <v>408</v>
      </c>
      <c r="E523">
        <v>48206.113044571001</v>
      </c>
      <c r="F523">
        <v>185.03</v>
      </c>
      <c r="G523">
        <v>-8.4802469595215193</v>
      </c>
      <c r="H523">
        <f>(Table2[[#This Row],[1Y Return vs Nifty]]-AVERAGE(Table2[1Y Return vs Nifty]))/_xlfn.STDEV.P(Table2[1Y Return vs Nifty])</f>
        <v>-0.48278043903680612</v>
      </c>
      <c r="I523">
        <v>-7.0688495154875</v>
      </c>
      <c r="J523">
        <f>(Table2[[#This Row],[1M Return vs Nifty]]-AVERAGE(Table2[1M Return vs Nifty]))/_xlfn.STDEV.P(Table2[1M Return vs Nifty])</f>
        <v>-0.6170161316460131</v>
      </c>
      <c r="K523">
        <v>-19.701882030073499</v>
      </c>
      <c r="L523">
        <f>(Table2[[#This Row],[6M Return vs Nifty]]-AVERAGE(Table2[6M Return vs Nifty]))/_xlfn.STDEV.P(Table2[6M Return vs Nifty])</f>
        <v>-0.77893177748703202</v>
      </c>
      <c r="M523">
        <v>-1.85836225498126</v>
      </c>
      <c r="N523">
        <f>(Table2[[#This Row],[1W Return vs Nifty]]-AVERAGE(Table2[1W Return vs Nifty]))/_xlfn.STDEV.P(Table2[1W Return vs Nifty])</f>
        <v>-0.15512665065843978</v>
      </c>
      <c r="O523">
        <v>202.07</v>
      </c>
      <c r="P523">
        <v>211.62503734412701</v>
      </c>
      <c r="Q523">
        <v>209.31901733408</v>
      </c>
      <c r="R523">
        <v>24.659260360428402</v>
      </c>
      <c r="S523" s="1">
        <f>(Table2[[#This Row],[Close Price]]-Table2[[#This Row],[20D EMA]])/Table2[[#This Row],[20D EMA]]</f>
        <v>-8.4327213341911178E-2</v>
      </c>
      <c r="T523" s="1">
        <f>(Table2[[#This Row],[Close Price]]-Table2[[#This Row],[50D EMA]])/Table2[[#This Row],[50D EMA]]</f>
        <v>-0.1256705618479366</v>
      </c>
      <c r="U523" s="1">
        <f>(Table2[[#This Row],[Close Price]]-Table2[[#This Row],[200D EMA]])/Table2[[#This Row],[200D EMA]]</f>
        <v>-0.1160382732702874</v>
      </c>
      <c r="V523">
        <v>0.77986255369273205</v>
      </c>
      <c r="W523">
        <v>184.53</v>
      </c>
      <c r="X523">
        <v>190.4</v>
      </c>
      <c r="Y523">
        <v>184.53</v>
      </c>
      <c r="Z523">
        <v>190.4</v>
      </c>
      <c r="AA523">
        <v>184.53</v>
      </c>
      <c r="AB523">
        <v>208.8</v>
      </c>
      <c r="AC523" s="1">
        <f>(Table2[[#This Row],[Close Price]]/Table2[[#This Row],[Day Low]])-1</f>
        <v>2.7095865170974065E-3</v>
      </c>
      <c r="AD523" s="1">
        <f>(Table2[[#This Row],[Day High]]/Table2[[#This Row],[Close Price]])-1</f>
        <v>2.9022320704750637E-2</v>
      </c>
      <c r="AE523" s="1">
        <f>(Table2[[#This Row],[Close Price]]/Table2[[#This Row],[Current Week Low]])-1</f>
        <v>2.7095865170974065E-3</v>
      </c>
      <c r="AF523" s="1">
        <f>(Table2[[#This Row],[Current Week High]]/Table2[[#This Row],[Close Price]])-1</f>
        <v>2.9022320704750637E-2</v>
      </c>
      <c r="AG523" s="1">
        <f>(Table2[[#This Row],[Close Price]]/Table2[[#This Row],[Current Month Low]])-1</f>
        <v>2.7095865170974065E-3</v>
      </c>
      <c r="AH523" s="1">
        <f>(Table2[[#This Row],[Current Month High]]/Table2[[#This Row],[Close Price]])-1</f>
        <v>0.12846565421823497</v>
      </c>
      <c r="AI523">
        <v>33.437820893909098</v>
      </c>
      <c r="AJ523">
        <v>19.374193548387002</v>
      </c>
      <c r="AK523" t="str">
        <f>IF(AND(Table2[[#This Row],[20D EMA]]&gt;Table2[[#This Row],[50D EMA]],Table2[[#This Row],[50D EMA]]&gt;Table2[[#This Row],[200D EMA]]),"Uptrend","Downtrend/NoTrend")</f>
        <v>Downtrend/NoTrend</v>
      </c>
      <c r="AL523">
        <v>-0.15</v>
      </c>
      <c r="AM523" t="s">
        <v>3147</v>
      </c>
      <c r="AN523">
        <v>-14.09</v>
      </c>
      <c r="AO523" t="s">
        <v>3147</v>
      </c>
      <c r="AP523">
        <v>6.4402456751984E-2</v>
      </c>
      <c r="AQ523">
        <f>(Table2[[#This Row],[Sharpe Ratio]]-AVERAGE(Table2[Sharpe Ratio]))/_xlfn.STDEV.P(Table2[Sharpe Ratio])</f>
        <v>9.5698474798501271E-2</v>
      </c>
      <c r="AR5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3">
        <f>_xlfn.RANK.AVG(Table2[[#This Row],[1Y Return vs Nifty Z-Score]],Table2[1Y Return vs Nifty Z-Score])</f>
        <v>480</v>
      </c>
      <c r="AT523">
        <f>_xlfn.RANK.AVG(Table2[[#This Row],[6M Return vs Nifty Z-Score]],Table2[6M Return vs Nifty Z-Score])</f>
        <v>599</v>
      </c>
      <c r="AU523">
        <f>_xlfn.RANK.AVG(Table2[[#This Row],[Sharpe Ratio Z-Score]],Table2[Sharpe Ratio Z-Score])</f>
        <v>323</v>
      </c>
      <c r="AV523">
        <f>(Table2[[#This Row],[Rank 1Y]]+Table2[[#This Row],[Rank 6M]]+Table2[[#This Row],[Rank Sharpe]])/3</f>
        <v>467.33333333333331</v>
      </c>
    </row>
    <row r="524" spans="1:48" x14ac:dyDescent="0.3">
      <c r="A524" t="s">
        <v>583</v>
      </c>
      <c r="B524" t="s">
        <v>584</v>
      </c>
      <c r="C524" t="s">
        <v>3113</v>
      </c>
      <c r="D524" t="s">
        <v>268</v>
      </c>
      <c r="E524">
        <v>31792.383651600001</v>
      </c>
      <c r="F524">
        <v>3406.8</v>
      </c>
      <c r="G524">
        <v>-20.3969542265352</v>
      </c>
      <c r="H524">
        <f>(Table2[[#This Row],[1Y Return vs Nifty]]-AVERAGE(Table2[1Y Return vs Nifty]))/_xlfn.STDEV.P(Table2[1Y Return vs Nifty])</f>
        <v>-0.72991454557322788</v>
      </c>
      <c r="I524">
        <v>-13.828550660917999</v>
      </c>
      <c r="J524">
        <f>(Table2[[#This Row],[1M Return vs Nifty]]-AVERAGE(Table2[1M Return vs Nifty]))/_xlfn.STDEV.P(Table2[1M Return vs Nifty])</f>
        <v>-1.3825214790341993</v>
      </c>
      <c r="K524">
        <v>-14.0094822935318</v>
      </c>
      <c r="L524">
        <f>(Table2[[#This Row],[6M Return vs Nifty]]-AVERAGE(Table2[6M Return vs Nifty]))/_xlfn.STDEV.P(Table2[6M Return vs Nifty])</f>
        <v>-0.57667092697504441</v>
      </c>
      <c r="M524">
        <v>-3.15492291417385</v>
      </c>
      <c r="N524">
        <f>(Table2[[#This Row],[1W Return vs Nifty]]-AVERAGE(Table2[1W Return vs Nifty]))/_xlfn.STDEV.P(Table2[1W Return vs Nifty])</f>
        <v>-0.46427188808559466</v>
      </c>
      <c r="O524">
        <v>3740.22</v>
      </c>
      <c r="P524">
        <v>3969.54320882292</v>
      </c>
      <c r="Q524">
        <v>3987.8187623773902</v>
      </c>
      <c r="R524">
        <v>6.2168004364611704</v>
      </c>
      <c r="S524" s="1">
        <f>(Table2[[#This Row],[Close Price]]-Table2[[#This Row],[20D EMA]])/Table2[[#This Row],[20D EMA]]</f>
        <v>-8.9144488826860352E-2</v>
      </c>
      <c r="T524" s="1">
        <f>(Table2[[#This Row],[Close Price]]-Table2[[#This Row],[50D EMA]])/Table2[[#This Row],[50D EMA]]</f>
        <v>-0.14176523071272698</v>
      </c>
      <c r="U524" s="1">
        <f>(Table2[[#This Row],[Close Price]]-Table2[[#This Row],[200D EMA]])/Table2[[#This Row],[200D EMA]]</f>
        <v>-0.14569838726346934</v>
      </c>
      <c r="V524">
        <v>1.3423297313401199</v>
      </c>
      <c r="W524">
        <v>3366.5</v>
      </c>
      <c r="X524">
        <v>3560</v>
      </c>
      <c r="Y524">
        <v>3366.5</v>
      </c>
      <c r="Z524">
        <v>3560</v>
      </c>
      <c r="AA524">
        <v>3366.5</v>
      </c>
      <c r="AB524">
        <v>3870</v>
      </c>
      <c r="AC524" s="1">
        <f>(Table2[[#This Row],[Close Price]]/Table2[[#This Row],[Day Low]])-1</f>
        <v>1.1970889648002414E-2</v>
      </c>
      <c r="AD524" s="1">
        <f>(Table2[[#This Row],[Day High]]/Table2[[#This Row],[Close Price]])-1</f>
        <v>4.4968885757895816E-2</v>
      </c>
      <c r="AE524" s="1">
        <f>(Table2[[#This Row],[Close Price]]/Table2[[#This Row],[Current Week Low]])-1</f>
        <v>1.1970889648002414E-2</v>
      </c>
      <c r="AF524" s="1">
        <f>(Table2[[#This Row],[Current Week High]]/Table2[[#This Row],[Close Price]])-1</f>
        <v>4.4968885757895816E-2</v>
      </c>
      <c r="AG524" s="1">
        <f>(Table2[[#This Row],[Close Price]]/Table2[[#This Row],[Current Month Low]])-1</f>
        <v>1.1970889648002414E-2</v>
      </c>
      <c r="AH524" s="1">
        <f>(Table2[[#This Row],[Current Month High]]/Table2[[#This Row],[Close Price]])-1</f>
        <v>0.13596336738288128</v>
      </c>
      <c r="AI524">
        <v>45.296172361159996</v>
      </c>
      <c r="AJ524">
        <v>1.1970889648002401</v>
      </c>
      <c r="AK524" t="str">
        <f>IF(AND(Table2[[#This Row],[20D EMA]]&gt;Table2[[#This Row],[50D EMA]],Table2[[#This Row],[50D EMA]]&gt;Table2[[#This Row],[200D EMA]]),"Uptrend","Downtrend/NoTrend")</f>
        <v>Downtrend/NoTrend</v>
      </c>
      <c r="AL524">
        <v>-0.11</v>
      </c>
      <c r="AM524" t="s">
        <v>3147</v>
      </c>
      <c r="AN524">
        <v>-12.68</v>
      </c>
      <c r="AO524" t="s">
        <v>3147</v>
      </c>
      <c r="AP524">
        <v>6.5607261789342994E-2</v>
      </c>
      <c r="AQ524">
        <f>(Table2[[#This Row],[Sharpe Ratio]]-AVERAGE(Table2[Sharpe Ratio]))/_xlfn.STDEV.P(Table2[Sharpe Ratio])</f>
        <v>0.10979210452967983</v>
      </c>
      <c r="AR5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4">
        <f>_xlfn.RANK.AVG(Table2[[#This Row],[1Y Return vs Nifty Z-Score]],Table2[1Y Return vs Nifty Z-Score])</f>
        <v>578</v>
      </c>
      <c r="AT524">
        <f>_xlfn.RANK.AVG(Table2[[#This Row],[6M Return vs Nifty Z-Score]],Table2[6M Return vs Nifty Z-Score])</f>
        <v>513</v>
      </c>
      <c r="AU524">
        <f>_xlfn.RANK.AVG(Table2[[#This Row],[Sharpe Ratio Z-Score]],Table2[Sharpe Ratio Z-Score])</f>
        <v>318</v>
      </c>
      <c r="AV524">
        <f>(Table2[[#This Row],[Rank 1Y]]+Table2[[#This Row],[Rank 6M]]+Table2[[#This Row],[Rank Sharpe]])/3</f>
        <v>469.66666666666669</v>
      </c>
    </row>
    <row r="525" spans="1:48" x14ac:dyDescent="0.3">
      <c r="A525" t="s">
        <v>695</v>
      </c>
      <c r="B525" t="s">
        <v>696</v>
      </c>
      <c r="C525" t="s">
        <v>3108</v>
      </c>
      <c r="D525" t="s">
        <v>211</v>
      </c>
      <c r="E525">
        <v>24463.144835399999</v>
      </c>
      <c r="F525">
        <v>1164.2</v>
      </c>
      <c r="G525">
        <v>-22.260635586535901</v>
      </c>
      <c r="H525">
        <f>(Table2[[#This Row],[1Y Return vs Nifty]]-AVERAGE(Table2[1Y Return vs Nifty]))/_xlfn.STDEV.P(Table2[1Y Return vs Nifty])</f>
        <v>-0.76856441902000416</v>
      </c>
      <c r="I525">
        <v>-10.9016806645746</v>
      </c>
      <c r="J525">
        <f>(Table2[[#This Row],[1M Return vs Nifty]]-AVERAGE(Table2[1M Return vs Nifty]))/_xlfn.STDEV.P(Table2[1M Return vs Nifty])</f>
        <v>-1.0510667911556537</v>
      </c>
      <c r="K525">
        <v>-4.2845094265385102</v>
      </c>
      <c r="L525">
        <f>(Table2[[#This Row],[6M Return vs Nifty]]-AVERAGE(Table2[6M Return vs Nifty]))/_xlfn.STDEV.P(Table2[6M Return vs Nifty])</f>
        <v>-0.2311257484350944</v>
      </c>
      <c r="M525">
        <v>-5.0992030556961101</v>
      </c>
      <c r="N525">
        <f>(Table2[[#This Row],[1W Return vs Nifty]]-AVERAGE(Table2[1W Return vs Nifty]))/_xlfn.STDEV.P(Table2[1W Return vs Nifty])</f>
        <v>-0.92785601869627043</v>
      </c>
      <c r="O525">
        <v>1296.03</v>
      </c>
      <c r="P525">
        <v>1340.73580679569</v>
      </c>
      <c r="Q525">
        <v>1293.5816491170399</v>
      </c>
      <c r="R525">
        <v>11.2137075492126</v>
      </c>
      <c r="S525" s="1">
        <f>(Table2[[#This Row],[Close Price]]-Table2[[#This Row],[20D EMA]])/Table2[[#This Row],[20D EMA]]</f>
        <v>-0.10171832442150254</v>
      </c>
      <c r="T525" s="1">
        <f>(Table2[[#This Row],[Close Price]]-Table2[[#This Row],[50D EMA]])/Table2[[#This Row],[50D EMA]]</f>
        <v>-0.13167083768546775</v>
      </c>
      <c r="U525" s="1">
        <f>(Table2[[#This Row],[Close Price]]-Table2[[#This Row],[200D EMA]])/Table2[[#This Row],[200D EMA]]</f>
        <v>-0.10001815440513699</v>
      </c>
      <c r="V525">
        <v>0.978862053423323</v>
      </c>
      <c r="W525">
        <v>1161</v>
      </c>
      <c r="X525">
        <v>1194.95</v>
      </c>
      <c r="Y525">
        <v>1161</v>
      </c>
      <c r="Z525">
        <v>1194.95</v>
      </c>
      <c r="AA525">
        <v>1161</v>
      </c>
      <c r="AB525">
        <v>1399.9</v>
      </c>
      <c r="AC525" s="1">
        <f>(Table2[[#This Row],[Close Price]]/Table2[[#This Row],[Day Low]])-1</f>
        <v>2.7562446167097576E-3</v>
      </c>
      <c r="AD525" s="1">
        <f>(Table2[[#This Row],[Day High]]/Table2[[#This Row],[Close Price]])-1</f>
        <v>2.64129874591994E-2</v>
      </c>
      <c r="AE525" s="1">
        <f>(Table2[[#This Row],[Close Price]]/Table2[[#This Row],[Current Week Low]])-1</f>
        <v>2.7562446167097576E-3</v>
      </c>
      <c r="AF525" s="1">
        <f>(Table2[[#This Row],[Current Week High]]/Table2[[#This Row],[Close Price]])-1</f>
        <v>2.64129874591994E-2</v>
      </c>
      <c r="AG525" s="1">
        <f>(Table2[[#This Row],[Close Price]]/Table2[[#This Row],[Current Month Low]])-1</f>
        <v>2.7562446167097576E-3</v>
      </c>
      <c r="AH525" s="1">
        <f>(Table2[[#This Row],[Current Month High]]/Table2[[#This Row],[Close Price]])-1</f>
        <v>0.20245662257344099</v>
      </c>
      <c r="AI525">
        <v>29.354921834736199</v>
      </c>
      <c r="AJ525">
        <v>16.0659987039529</v>
      </c>
      <c r="AK525" t="str">
        <f>IF(AND(Table2[[#This Row],[20D EMA]]&gt;Table2[[#This Row],[50D EMA]],Table2[[#This Row],[50D EMA]]&gt;Table2[[#This Row],[200D EMA]]),"Uptrend","Downtrend/NoTrend")</f>
        <v>Downtrend/NoTrend</v>
      </c>
      <c r="AL525">
        <v>-0.02</v>
      </c>
      <c r="AM525" t="s">
        <v>3147</v>
      </c>
      <c r="AN525">
        <v>-12.58</v>
      </c>
      <c r="AO525" t="s">
        <v>3147</v>
      </c>
      <c r="AP525">
        <v>2.3590943105875999E-2</v>
      </c>
      <c r="AQ525">
        <f>(Table2[[#This Row],[Sharpe Ratio]]-AVERAGE(Table2[Sharpe Ratio]))/_xlfn.STDEV.P(Table2[Sharpe Ratio])</f>
        <v>-0.38170852821173018</v>
      </c>
      <c r="AR5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5">
        <f>_xlfn.RANK.AVG(Table2[[#This Row],[1Y Return vs Nifty Z-Score]],Table2[1Y Return vs Nifty Z-Score])</f>
        <v>586</v>
      </c>
      <c r="AT525">
        <f>_xlfn.RANK.AVG(Table2[[#This Row],[6M Return vs Nifty Z-Score]],Table2[6M Return vs Nifty Z-Score])</f>
        <v>385</v>
      </c>
      <c r="AU525">
        <f>_xlfn.RANK.AVG(Table2[[#This Row],[Sharpe Ratio Z-Score]],Table2[Sharpe Ratio Z-Score])</f>
        <v>438</v>
      </c>
      <c r="AV525">
        <f>(Table2[[#This Row],[Rank 1Y]]+Table2[[#This Row],[Rank 6M]]+Table2[[#This Row],[Rank Sharpe]])/3</f>
        <v>469.66666666666669</v>
      </c>
    </row>
    <row r="526" spans="1:48" x14ac:dyDescent="0.3">
      <c r="A526" t="s">
        <v>1787</v>
      </c>
      <c r="B526" t="s">
        <v>1788</v>
      </c>
      <c r="C526" t="s">
        <v>3116</v>
      </c>
      <c r="D526" t="s">
        <v>481</v>
      </c>
      <c r="E526">
        <v>4267.4145459399997</v>
      </c>
      <c r="F526">
        <v>770.9</v>
      </c>
      <c r="G526">
        <v>-6.8124790027326299</v>
      </c>
      <c r="H526">
        <f>(Table2[[#This Row],[1Y Return vs Nifty]]-AVERAGE(Table2[1Y Return vs Nifty]))/_xlfn.STDEV.P(Table2[1Y Return vs Nifty])</f>
        <v>-0.44819350703655531</v>
      </c>
      <c r="I526">
        <v>-2.7199881377177699</v>
      </c>
      <c r="J526">
        <f>(Table2[[#This Row],[1M Return vs Nifty]]-AVERAGE(Table2[1M Return vs Nifty]))/_xlfn.STDEV.P(Table2[1M Return vs Nifty])</f>
        <v>-0.12452740054536222</v>
      </c>
      <c r="K526">
        <v>10.7216100747894</v>
      </c>
      <c r="L526">
        <f>(Table2[[#This Row],[6M Return vs Nifty]]-AVERAGE(Table2[6M Return vs Nifty]))/_xlfn.STDEV.P(Table2[6M Return vs Nifty])</f>
        <v>0.30206774353619342</v>
      </c>
      <c r="M526">
        <v>1.2714621320505901</v>
      </c>
      <c r="N526">
        <f>(Table2[[#This Row],[1W Return vs Nifty]]-AVERAGE(Table2[1W Return vs Nifty]))/_xlfn.STDEV.P(Table2[1W Return vs Nifty])</f>
        <v>0.59113253619425876</v>
      </c>
      <c r="O526">
        <v>810.61</v>
      </c>
      <c r="P526">
        <v>835.03893822291695</v>
      </c>
      <c r="Q526">
        <v>817.25175572395199</v>
      </c>
      <c r="R526">
        <v>36.474051512389003</v>
      </c>
      <c r="S526" s="1">
        <f>(Table2[[#This Row],[Close Price]]-Table2[[#This Row],[20D EMA]])/Table2[[#This Row],[20D EMA]]</f>
        <v>-4.8987799311629561E-2</v>
      </c>
      <c r="T526" s="1">
        <f>(Table2[[#This Row],[Close Price]]-Table2[[#This Row],[50D EMA]])/Table2[[#This Row],[50D EMA]]</f>
        <v>-7.6809517840466066E-2</v>
      </c>
      <c r="U526" s="1">
        <f>(Table2[[#This Row],[Close Price]]-Table2[[#This Row],[200D EMA]])/Table2[[#This Row],[200D EMA]]</f>
        <v>-5.6716618103673455E-2</v>
      </c>
      <c r="V526">
        <v>0.52179545513926195</v>
      </c>
      <c r="W526">
        <v>765.5</v>
      </c>
      <c r="X526">
        <v>799.05</v>
      </c>
      <c r="Y526">
        <v>765.5</v>
      </c>
      <c r="Z526">
        <v>799.05</v>
      </c>
      <c r="AA526">
        <v>765.5</v>
      </c>
      <c r="AB526">
        <v>854</v>
      </c>
      <c r="AC526" s="1">
        <f>(Table2[[#This Row],[Close Price]]/Table2[[#This Row],[Day Low]])-1</f>
        <v>7.0542129327237912E-3</v>
      </c>
      <c r="AD526" s="1">
        <f>(Table2[[#This Row],[Day High]]/Table2[[#This Row],[Close Price]])-1</f>
        <v>3.6515760799066044E-2</v>
      </c>
      <c r="AE526" s="1">
        <f>(Table2[[#This Row],[Close Price]]/Table2[[#This Row],[Current Week Low]])-1</f>
        <v>7.0542129327237912E-3</v>
      </c>
      <c r="AF526" s="1">
        <f>(Table2[[#This Row],[Current Week High]]/Table2[[#This Row],[Close Price]])-1</f>
        <v>3.6515760799066044E-2</v>
      </c>
      <c r="AG526" s="1">
        <f>(Table2[[#This Row],[Close Price]]/Table2[[#This Row],[Current Month Low]])-1</f>
        <v>7.0542129327237912E-3</v>
      </c>
      <c r="AH526" s="1">
        <f>(Table2[[#This Row],[Current Month High]]/Table2[[#This Row],[Close Price]])-1</f>
        <v>0.10779608250097295</v>
      </c>
      <c r="AI526">
        <v>26.177195485795799</v>
      </c>
      <c r="AJ526">
        <v>17.3453078620899</v>
      </c>
      <c r="AK526" t="str">
        <f>IF(AND(Table2[[#This Row],[20D EMA]]&gt;Table2[[#This Row],[50D EMA]],Table2[[#This Row],[50D EMA]]&gt;Table2[[#This Row],[200D EMA]]),"Uptrend","Downtrend/NoTrend")</f>
        <v>Downtrend/NoTrend</v>
      </c>
      <c r="AL526">
        <v>-0.03</v>
      </c>
      <c r="AM526" t="s">
        <v>3147</v>
      </c>
      <c r="AN526">
        <v>-2.78</v>
      </c>
      <c r="AO526" t="s">
        <v>3147</v>
      </c>
      <c r="AP526">
        <v>-0.134015767475202</v>
      </c>
      <c r="AQ526">
        <f>(Table2[[#This Row],[Sharpe Ratio]]-AVERAGE(Table2[Sharpe Ratio]))/_xlfn.STDEV.P(Table2[Sharpe Ratio])</f>
        <v>-2.2253683347376492</v>
      </c>
      <c r="AR5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6">
        <f>_xlfn.RANK.AVG(Table2[[#This Row],[1Y Return vs Nifty Z-Score]],Table2[1Y Return vs Nifty Z-Score])</f>
        <v>471</v>
      </c>
      <c r="AT526">
        <f>_xlfn.RANK.AVG(Table2[[#This Row],[6M Return vs Nifty Z-Score]],Table2[6M Return vs Nifty Z-Score])</f>
        <v>215</v>
      </c>
      <c r="AU526">
        <f>_xlfn.RANK.AVG(Table2[[#This Row],[Sharpe Ratio Z-Score]],Table2[Sharpe Ratio Z-Score])</f>
        <v>730</v>
      </c>
      <c r="AV526">
        <f>(Table2[[#This Row],[Rank 1Y]]+Table2[[#This Row],[Rank 6M]]+Table2[[#This Row],[Rank Sharpe]])/3</f>
        <v>472</v>
      </c>
    </row>
    <row r="527" spans="1:48" x14ac:dyDescent="0.3">
      <c r="A527" t="s">
        <v>81</v>
      </c>
      <c r="B527" t="s">
        <v>82</v>
      </c>
      <c r="C527" t="s">
        <v>3108</v>
      </c>
      <c r="D527" t="s">
        <v>60</v>
      </c>
      <c r="E527">
        <v>284135.75495787</v>
      </c>
      <c r="F527">
        <v>771.9</v>
      </c>
      <c r="G527">
        <v>-4.0327579133075</v>
      </c>
      <c r="H527">
        <f>(Table2[[#This Row],[1Y Return vs Nifty]]-AVERAGE(Table2[1Y Return vs Nifty]))/_xlfn.STDEV.P(Table2[1Y Return vs Nifty])</f>
        <v>-0.3905463841809747</v>
      </c>
      <c r="I527">
        <v>-7.7844253477059002</v>
      </c>
      <c r="J527">
        <f>(Table2[[#This Row],[1M Return vs Nifty]]-AVERAGE(Table2[1M Return vs Nifty]))/_xlfn.STDEV.P(Table2[1M Return vs Nifty])</f>
        <v>-0.69805183340854293</v>
      </c>
      <c r="K527">
        <v>-23.0620701469966</v>
      </c>
      <c r="L527">
        <f>(Table2[[#This Row],[6M Return vs Nifty]]-AVERAGE(Table2[6M Return vs Nifty]))/_xlfn.STDEV.P(Table2[6M Return vs Nifty])</f>
        <v>-0.89832509803096816</v>
      </c>
      <c r="M527">
        <v>-0.98376736500791095</v>
      </c>
      <c r="N527">
        <f>(Table2[[#This Row],[1W Return vs Nifty]]-AVERAGE(Table2[1W Return vs Nifty]))/_xlfn.STDEV.P(Table2[1W Return vs Nifty])</f>
        <v>5.3407244764362712E-2</v>
      </c>
      <c r="O527">
        <v>831.81</v>
      </c>
      <c r="P527">
        <v>895.842864126824</v>
      </c>
      <c r="Q527">
        <v>918.77483354971696</v>
      </c>
      <c r="R527">
        <v>16.892805911990099</v>
      </c>
      <c r="S527" s="1">
        <f>(Table2[[#This Row],[Close Price]]-Table2[[#This Row],[20D EMA]])/Table2[[#This Row],[20D EMA]]</f>
        <v>-7.2023659249107336E-2</v>
      </c>
      <c r="T527" s="1">
        <f>(Table2[[#This Row],[Close Price]]-Table2[[#This Row],[50D EMA]])/Table2[[#This Row],[50D EMA]]</f>
        <v>-0.13835335312698041</v>
      </c>
      <c r="U527" s="1">
        <f>(Table2[[#This Row],[Close Price]]-Table2[[#This Row],[200D EMA]])/Table2[[#This Row],[200D EMA]]</f>
        <v>-0.15985944345282208</v>
      </c>
      <c r="V527">
        <v>1.15610566850721</v>
      </c>
      <c r="W527">
        <v>759.2</v>
      </c>
      <c r="X527">
        <v>781.75</v>
      </c>
      <c r="Y527">
        <v>759.2</v>
      </c>
      <c r="Z527">
        <v>781.75</v>
      </c>
      <c r="AA527">
        <v>759.2</v>
      </c>
      <c r="AB527">
        <v>847.95</v>
      </c>
      <c r="AC527" s="1">
        <f>(Table2[[#This Row],[Close Price]]/Table2[[#This Row],[Day Low]])-1</f>
        <v>1.6728134878819745E-2</v>
      </c>
      <c r="AD527" s="1">
        <f>(Table2[[#This Row],[Day High]]/Table2[[#This Row],[Close Price]])-1</f>
        <v>1.2760720300557082E-2</v>
      </c>
      <c r="AE527" s="1">
        <f>(Table2[[#This Row],[Close Price]]/Table2[[#This Row],[Current Week Low]])-1</f>
        <v>1.6728134878819745E-2</v>
      </c>
      <c r="AF527" s="1">
        <f>(Table2[[#This Row],[Current Week High]]/Table2[[#This Row],[Close Price]])-1</f>
        <v>1.2760720300557082E-2</v>
      </c>
      <c r="AG527" s="1">
        <f>(Table2[[#This Row],[Close Price]]/Table2[[#This Row],[Current Month Low]])-1</f>
        <v>1.6728134878819745E-2</v>
      </c>
      <c r="AH527" s="1">
        <f>(Table2[[#This Row],[Current Month High]]/Table2[[#This Row],[Close Price]])-1</f>
        <v>9.8523124757093017E-2</v>
      </c>
      <c r="AI527">
        <v>52.739992226972397</v>
      </c>
      <c r="AJ527">
        <v>15.0887132846279</v>
      </c>
      <c r="AK527" t="str">
        <f>IF(AND(Table2[[#This Row],[20D EMA]]&gt;Table2[[#This Row],[50D EMA]],Table2[[#This Row],[50D EMA]]&gt;Table2[[#This Row],[200D EMA]]),"Uptrend","Downtrend/NoTrend")</f>
        <v>Downtrend/NoTrend</v>
      </c>
      <c r="AL527">
        <v>-0.22</v>
      </c>
      <c r="AM527" t="s">
        <v>3147</v>
      </c>
      <c r="AN527">
        <v>-8.1300000000000008</v>
      </c>
      <c r="AO527" t="s">
        <v>3147</v>
      </c>
      <c r="AP527">
        <v>6.1718638893321E-2</v>
      </c>
      <c r="AQ527">
        <f>(Table2[[#This Row],[Sharpe Ratio]]-AVERAGE(Table2[Sharpe Ratio]))/_xlfn.STDEV.P(Table2[Sharpe Ratio])</f>
        <v>6.4303573554699234E-2</v>
      </c>
      <c r="AR5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7">
        <f>_xlfn.RANK.AVG(Table2[[#This Row],[1Y Return vs Nifty Z-Score]],Table2[1Y Return vs Nifty Z-Score])</f>
        <v>444</v>
      </c>
      <c r="AT527">
        <f>_xlfn.RANK.AVG(Table2[[#This Row],[6M Return vs Nifty Z-Score]],Table2[6M Return vs Nifty Z-Score])</f>
        <v>640</v>
      </c>
      <c r="AU527">
        <f>_xlfn.RANK.AVG(Table2[[#This Row],[Sharpe Ratio Z-Score]],Table2[Sharpe Ratio Z-Score])</f>
        <v>335</v>
      </c>
      <c r="AV527">
        <f>(Table2[[#This Row],[Rank 1Y]]+Table2[[#This Row],[Rank 6M]]+Table2[[#This Row],[Rank Sharpe]])/3</f>
        <v>473</v>
      </c>
    </row>
    <row r="528" spans="1:48" x14ac:dyDescent="0.3">
      <c r="A528" t="s">
        <v>1568</v>
      </c>
      <c r="B528" t="s">
        <v>1569</v>
      </c>
      <c r="C528" t="s">
        <v>3102</v>
      </c>
      <c r="D528" t="s">
        <v>24</v>
      </c>
      <c r="E528">
        <v>5965.1196197999998</v>
      </c>
      <c r="F528">
        <v>22.8</v>
      </c>
      <c r="G528">
        <v>-20.7564416396132</v>
      </c>
      <c r="H528">
        <f>(Table2[[#This Row],[1Y Return vs Nifty]]-AVERAGE(Table2[1Y Return vs Nifty]))/_xlfn.STDEV.P(Table2[1Y Return vs Nifty])</f>
        <v>-0.73736975938787286</v>
      </c>
      <c r="I528">
        <v>-5.4948222176511896</v>
      </c>
      <c r="J528">
        <f>(Table2[[#This Row],[1M Return vs Nifty]]-AVERAGE(Table2[1M Return vs Nifty]))/_xlfn.STDEV.P(Table2[1M Return vs Nifty])</f>
        <v>-0.43876471379402826</v>
      </c>
      <c r="K528">
        <v>-23.943620833385602</v>
      </c>
      <c r="L528">
        <f>(Table2[[#This Row],[6M Return vs Nifty]]-AVERAGE(Table2[6M Return vs Nifty]))/_xlfn.STDEV.P(Table2[6M Return vs Nifty])</f>
        <v>-0.92964812519890749</v>
      </c>
      <c r="M528">
        <v>-2.4686388843489699</v>
      </c>
      <c r="N528">
        <f>(Table2[[#This Row],[1W Return vs Nifty]]-AVERAGE(Table2[1W Return vs Nifty]))/_xlfn.STDEV.P(Table2[1W Return vs Nifty])</f>
        <v>-0.30063786306836415</v>
      </c>
      <c r="O528">
        <v>23.74</v>
      </c>
      <c r="P528">
        <v>24.321655826560001</v>
      </c>
      <c r="Q528">
        <v>25.353757698259901</v>
      </c>
      <c r="R528">
        <v>34.908119491807099</v>
      </c>
      <c r="S528" s="1">
        <f>(Table2[[#This Row],[Close Price]]-Table2[[#This Row],[20D EMA]])/Table2[[#This Row],[20D EMA]]</f>
        <v>-3.9595619208087525E-2</v>
      </c>
      <c r="T528" s="1">
        <f>(Table2[[#This Row],[Close Price]]-Table2[[#This Row],[50D EMA]])/Table2[[#This Row],[50D EMA]]</f>
        <v>-6.2563825317283897E-2</v>
      </c>
      <c r="U528" s="1">
        <f>(Table2[[#This Row],[Close Price]]-Table2[[#This Row],[200D EMA]])/Table2[[#This Row],[200D EMA]]</f>
        <v>-0.10072501791066545</v>
      </c>
      <c r="V528">
        <v>0.82573447254883603</v>
      </c>
      <c r="W528">
        <v>22.27</v>
      </c>
      <c r="X528">
        <v>22.94</v>
      </c>
      <c r="Y528">
        <v>22.27</v>
      </c>
      <c r="Z528">
        <v>22.94</v>
      </c>
      <c r="AA528">
        <v>22.27</v>
      </c>
      <c r="AB528">
        <v>24.95</v>
      </c>
      <c r="AC528" s="1">
        <f>(Table2[[#This Row],[Close Price]]/Table2[[#This Row],[Day Low]])-1</f>
        <v>2.3798832510103285E-2</v>
      </c>
      <c r="AD528" s="1">
        <f>(Table2[[#This Row],[Day High]]/Table2[[#This Row],[Close Price]])-1</f>
        <v>6.1403508771931126E-3</v>
      </c>
      <c r="AE528" s="1">
        <f>(Table2[[#This Row],[Close Price]]/Table2[[#This Row],[Current Week Low]])-1</f>
        <v>2.3798832510103285E-2</v>
      </c>
      <c r="AF528" s="1">
        <f>(Table2[[#This Row],[Current Week High]]/Table2[[#This Row],[Close Price]])-1</f>
        <v>6.1403508771931126E-3</v>
      </c>
      <c r="AG528" s="1">
        <f>(Table2[[#This Row],[Close Price]]/Table2[[#This Row],[Current Month Low]])-1</f>
        <v>2.3798832510103285E-2</v>
      </c>
      <c r="AH528" s="1">
        <f>(Table2[[#This Row],[Current Month High]]/Table2[[#This Row],[Close Price]])-1</f>
        <v>9.4298245614035103E-2</v>
      </c>
      <c r="AI528">
        <v>61.761952049936099</v>
      </c>
      <c r="AJ528">
        <v>2.5637294843440901</v>
      </c>
      <c r="AK528" t="str">
        <f>IF(AND(Table2[[#This Row],[20D EMA]]&gt;Table2[[#This Row],[50D EMA]],Table2[[#This Row],[50D EMA]]&gt;Table2[[#This Row],[200D EMA]]),"Uptrend","Downtrend/NoTrend")</f>
        <v>Downtrend/NoTrend</v>
      </c>
      <c r="AL528">
        <v>-0.1</v>
      </c>
      <c r="AM528" t="s">
        <v>3147</v>
      </c>
      <c r="AN528">
        <v>-8.51</v>
      </c>
      <c r="AO528" t="s">
        <v>3147</v>
      </c>
      <c r="AP528">
        <v>0.109802397234883</v>
      </c>
      <c r="AQ528">
        <f>(Table2[[#This Row],[Sharpe Ratio]]-AVERAGE(Table2[Sharpe Ratio]))/_xlfn.STDEV.P(Table2[Sharpe Ratio])</f>
        <v>0.62678021096563463</v>
      </c>
      <c r="AR5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8">
        <f>_xlfn.RANK.AVG(Table2[[#This Row],[1Y Return vs Nifty Z-Score]],Table2[1Y Return vs Nifty Z-Score])</f>
        <v>581</v>
      </c>
      <c r="AT528">
        <f>_xlfn.RANK.AVG(Table2[[#This Row],[6M Return vs Nifty Z-Score]],Table2[6M Return vs Nifty Z-Score])</f>
        <v>648</v>
      </c>
      <c r="AU528">
        <f>_xlfn.RANK.AVG(Table2[[#This Row],[Sharpe Ratio Z-Score]],Table2[Sharpe Ratio Z-Score])</f>
        <v>191</v>
      </c>
      <c r="AV528">
        <f>(Table2[[#This Row],[Rank 1Y]]+Table2[[#This Row],[Rank 6M]]+Table2[[#This Row],[Rank Sharpe]])/3</f>
        <v>473.33333333333331</v>
      </c>
    </row>
    <row r="529" spans="1:48" x14ac:dyDescent="0.3">
      <c r="A529" t="s">
        <v>1309</v>
      </c>
      <c r="B529" t="s">
        <v>1310</v>
      </c>
      <c r="C529" t="s">
        <v>3100</v>
      </c>
      <c r="D529" t="s">
        <v>18</v>
      </c>
      <c r="E529">
        <v>8475.2923310000006</v>
      </c>
      <c r="F529">
        <v>569.15</v>
      </c>
      <c r="G529">
        <v>-24.585156297101602</v>
      </c>
      <c r="H529">
        <f>(Table2[[#This Row],[1Y Return vs Nifty]]-AVERAGE(Table2[1Y Return vs Nifty]))/_xlfn.STDEV.P(Table2[1Y Return vs Nifty])</f>
        <v>-0.81677138895382406</v>
      </c>
      <c r="I529">
        <v>-32.844832750619403</v>
      </c>
      <c r="J529">
        <f>(Table2[[#This Row],[1M Return vs Nifty]]-AVERAGE(Table2[1M Return vs Nifty]))/_xlfn.STDEV.P(Table2[1M Return vs Nifty])</f>
        <v>-3.5360287590045671</v>
      </c>
      <c r="K529">
        <v>-39.827596667428601</v>
      </c>
      <c r="L529">
        <f>(Table2[[#This Row],[6M Return vs Nifty]]-AVERAGE(Table2[6M Return vs Nifty]))/_xlfn.STDEV.P(Table2[6M Return vs Nifty])</f>
        <v>-1.4940333775348951</v>
      </c>
      <c r="M529">
        <v>-4.2376587665526202</v>
      </c>
      <c r="N529">
        <f>(Table2[[#This Row],[1W Return vs Nifty]]-AVERAGE(Table2[1W Return vs Nifty]))/_xlfn.STDEV.P(Table2[1W Return vs Nifty])</f>
        <v>-0.722433841235531</v>
      </c>
      <c r="O529">
        <v>675.87</v>
      </c>
      <c r="P529">
        <v>782.00989219480596</v>
      </c>
      <c r="Q529">
        <v>840.14180578515902</v>
      </c>
      <c r="R529">
        <v>20.164889237041301</v>
      </c>
      <c r="S529" s="1">
        <f>(Table2[[#This Row],[Close Price]]-Table2[[#This Row],[20D EMA]])/Table2[[#This Row],[20D EMA]]</f>
        <v>-0.15790018790595828</v>
      </c>
      <c r="T529" s="1">
        <f>(Table2[[#This Row],[Close Price]]-Table2[[#This Row],[50D EMA]])/Table2[[#This Row],[50D EMA]]</f>
        <v>-0.27219590739113131</v>
      </c>
      <c r="U529" s="1">
        <f>(Table2[[#This Row],[Close Price]]-Table2[[#This Row],[200D EMA]])/Table2[[#This Row],[200D EMA]]</f>
        <v>-0.32255484005096285</v>
      </c>
      <c r="V529">
        <v>2.18167398417821</v>
      </c>
      <c r="W529">
        <v>566</v>
      </c>
      <c r="X529">
        <v>596.25</v>
      </c>
      <c r="Y529">
        <v>566</v>
      </c>
      <c r="Z529">
        <v>596.25</v>
      </c>
      <c r="AA529">
        <v>566</v>
      </c>
      <c r="AB529">
        <v>676.9</v>
      </c>
      <c r="AC529" s="1">
        <f>(Table2[[#This Row],[Close Price]]/Table2[[#This Row],[Day Low]])-1</f>
        <v>5.5653710247349775E-3</v>
      </c>
      <c r="AD529" s="1">
        <f>(Table2[[#This Row],[Day High]]/Table2[[#This Row],[Close Price]])-1</f>
        <v>4.7614864271281698E-2</v>
      </c>
      <c r="AE529" s="1">
        <f>(Table2[[#This Row],[Close Price]]/Table2[[#This Row],[Current Week Low]])-1</f>
        <v>5.5653710247349775E-3</v>
      </c>
      <c r="AF529" s="1">
        <f>(Table2[[#This Row],[Current Week High]]/Table2[[#This Row],[Close Price]])-1</f>
        <v>4.7614864271281698E-2</v>
      </c>
      <c r="AG529" s="1">
        <f>(Table2[[#This Row],[Close Price]]/Table2[[#This Row],[Current Month Low]])-1</f>
        <v>5.5653710247349775E-3</v>
      </c>
      <c r="AH529" s="1">
        <f>(Table2[[#This Row],[Current Month High]]/Table2[[#This Row],[Close Price]])-1</f>
        <v>0.18931740314504086</v>
      </c>
      <c r="AI529">
        <v>124.01827286304101</v>
      </c>
      <c r="AJ529">
        <v>0.55653710247349697</v>
      </c>
      <c r="AK529" t="str">
        <f>IF(AND(Table2[[#This Row],[20D EMA]]&gt;Table2[[#This Row],[50D EMA]],Table2[[#This Row],[50D EMA]]&gt;Table2[[#This Row],[200D EMA]]),"Uptrend","Downtrend/NoTrend")</f>
        <v>Downtrend/NoTrend</v>
      </c>
      <c r="AL529">
        <v>-0.3</v>
      </c>
      <c r="AM529" t="s">
        <v>3147</v>
      </c>
      <c r="AN529">
        <v>-11.94</v>
      </c>
      <c r="AO529" t="s">
        <v>3147</v>
      </c>
      <c r="AP529">
        <v>0.150210115841552</v>
      </c>
      <c r="AQ529">
        <f>(Table2[[#This Row],[Sharpe Ratio]]-AVERAGE(Table2[Sharpe Ratio]))/_xlfn.STDEV.P(Table2[Sharpe Ratio])</f>
        <v>1.0994636797967472</v>
      </c>
      <c r="AR5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9">
        <f>_xlfn.RANK.AVG(Table2[[#This Row],[1Y Return vs Nifty Z-Score]],Table2[1Y Return vs Nifty Z-Score])</f>
        <v>600</v>
      </c>
      <c r="AT529">
        <f>_xlfn.RANK.AVG(Table2[[#This Row],[6M Return vs Nifty Z-Score]],Table2[6M Return vs Nifty Z-Score])</f>
        <v>725</v>
      </c>
      <c r="AU529">
        <f>_xlfn.RANK.AVG(Table2[[#This Row],[Sharpe Ratio Z-Score]],Table2[Sharpe Ratio Z-Score])</f>
        <v>97</v>
      </c>
      <c r="AV529">
        <f>(Table2[[#This Row],[Rank 1Y]]+Table2[[#This Row],[Rank 6M]]+Table2[[#This Row],[Rank Sharpe]])/3</f>
        <v>474</v>
      </c>
    </row>
    <row r="530" spans="1:48" x14ac:dyDescent="0.3">
      <c r="A530" t="s">
        <v>199</v>
      </c>
      <c r="B530" t="s">
        <v>200</v>
      </c>
      <c r="C530" t="s">
        <v>3104</v>
      </c>
      <c r="D530" t="s">
        <v>201</v>
      </c>
      <c r="E530">
        <v>120883.722240755</v>
      </c>
      <c r="F530">
        <v>1181.6500000000001</v>
      </c>
      <c r="G530">
        <v>-1.0466297505128299</v>
      </c>
      <c r="H530">
        <f>(Table2[[#This Row],[1Y Return vs Nifty]]-AVERAGE(Table2[1Y Return vs Nifty]))/_xlfn.STDEV.P(Table2[1Y Return vs Nifty])</f>
        <v>-0.3286186973644768</v>
      </c>
      <c r="I530">
        <v>-7.5788124482843102</v>
      </c>
      <c r="J530">
        <f>(Table2[[#This Row],[1M Return vs Nifty]]-AVERAGE(Table2[1M Return vs Nifty]))/_xlfn.STDEV.P(Table2[1M Return vs Nifty])</f>
        <v>-0.67476710962964981</v>
      </c>
      <c r="K530">
        <v>-13.795799752898001</v>
      </c>
      <c r="L530">
        <f>(Table2[[#This Row],[6M Return vs Nifty]]-AVERAGE(Table2[6M Return vs Nifty]))/_xlfn.STDEV.P(Table2[6M Return vs Nifty])</f>
        <v>-0.56907841513320889</v>
      </c>
      <c r="M530">
        <v>-2.55008199263867</v>
      </c>
      <c r="N530">
        <f>(Table2[[#This Row],[1W Return vs Nifty]]-AVERAGE(Table2[1W Return vs Nifty]))/_xlfn.STDEV.P(Table2[1W Return vs Nifty])</f>
        <v>-0.32005673782020477</v>
      </c>
      <c r="O530">
        <v>1252.2</v>
      </c>
      <c r="P530">
        <v>1315.0474989015299</v>
      </c>
      <c r="Q530">
        <v>1304.5405220333801</v>
      </c>
      <c r="R530">
        <v>24.014046590768199</v>
      </c>
      <c r="S530" s="1">
        <f>(Table2[[#This Row],[Close Price]]-Table2[[#This Row],[20D EMA]])/Table2[[#This Row],[20D EMA]]</f>
        <v>-5.6340840121386321E-2</v>
      </c>
      <c r="T530" s="1">
        <f>(Table2[[#This Row],[Close Price]]-Table2[[#This Row],[50D EMA]])/Table2[[#This Row],[50D EMA]]</f>
        <v>-0.10143930087160949</v>
      </c>
      <c r="U530" s="1">
        <f>(Table2[[#This Row],[Close Price]]-Table2[[#This Row],[200D EMA]])/Table2[[#This Row],[200D EMA]]</f>
        <v>-9.4202150073369281E-2</v>
      </c>
      <c r="V530">
        <v>0.80208067874786704</v>
      </c>
      <c r="W530">
        <v>1163.4000000000001</v>
      </c>
      <c r="X530">
        <v>1191.75</v>
      </c>
      <c r="Y530">
        <v>1163.4000000000001</v>
      </c>
      <c r="Z530">
        <v>1191.75</v>
      </c>
      <c r="AA530">
        <v>1162.25</v>
      </c>
      <c r="AB530">
        <v>1314</v>
      </c>
      <c r="AC530" s="1">
        <f>(Table2[[#This Row],[Close Price]]/Table2[[#This Row],[Day Low]])-1</f>
        <v>1.5686780127213362E-2</v>
      </c>
      <c r="AD530" s="1">
        <f>(Table2[[#This Row],[Day High]]/Table2[[#This Row],[Close Price]])-1</f>
        <v>8.5473702026825915E-3</v>
      </c>
      <c r="AE530" s="1">
        <f>(Table2[[#This Row],[Close Price]]/Table2[[#This Row],[Current Week Low]])-1</f>
        <v>1.5686780127213362E-2</v>
      </c>
      <c r="AF530" s="1">
        <f>(Table2[[#This Row],[Current Week High]]/Table2[[#This Row],[Close Price]])-1</f>
        <v>8.5473702026825915E-3</v>
      </c>
      <c r="AG530" s="1">
        <f>(Table2[[#This Row],[Close Price]]/Table2[[#This Row],[Current Month Low]])-1</f>
        <v>1.6691761669176186E-2</v>
      </c>
      <c r="AH530" s="1">
        <f>(Table2[[#This Row],[Current Month High]]/Table2[[#This Row],[Close Price]])-1</f>
        <v>0.11200440062624284</v>
      </c>
      <c r="AI530">
        <v>30.4827994753099</v>
      </c>
      <c r="AJ530">
        <v>19.1419641056664</v>
      </c>
      <c r="AK530" t="str">
        <f>IF(AND(Table2[[#This Row],[20D EMA]]&gt;Table2[[#This Row],[50D EMA]],Table2[[#This Row],[50D EMA]]&gt;Table2[[#This Row],[200D EMA]]),"Uptrend","Downtrend/NoTrend")</f>
        <v>Downtrend/NoTrend</v>
      </c>
      <c r="AL530">
        <v>-0.1</v>
      </c>
      <c r="AM530" t="s">
        <v>3147</v>
      </c>
      <c r="AN530">
        <v>-9.11</v>
      </c>
      <c r="AO530" t="s">
        <v>3147</v>
      </c>
      <c r="AP530">
        <v>8.837424931431E-3</v>
      </c>
      <c r="AQ530">
        <f>(Table2[[#This Row],[Sharpe Ratio]]-AVERAGE(Table2[Sharpe Ratio]))/_xlfn.STDEV.P(Table2[Sharpe Ratio])</f>
        <v>-0.55429298456380349</v>
      </c>
      <c r="AR5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0">
        <f>_xlfn.RANK.AVG(Table2[[#This Row],[1Y Return vs Nifty Z-Score]],Table2[1Y Return vs Nifty Z-Score])</f>
        <v>425</v>
      </c>
      <c r="AT530">
        <f>_xlfn.RANK.AVG(Table2[[#This Row],[6M Return vs Nifty Z-Score]],Table2[6M Return vs Nifty Z-Score])</f>
        <v>511</v>
      </c>
      <c r="AU530">
        <f>_xlfn.RANK.AVG(Table2[[#This Row],[Sharpe Ratio Z-Score]],Table2[Sharpe Ratio Z-Score])</f>
        <v>489</v>
      </c>
      <c r="AV530">
        <f>(Table2[[#This Row],[Rank 1Y]]+Table2[[#This Row],[Rank 6M]]+Table2[[#This Row],[Rank Sharpe]])/3</f>
        <v>475</v>
      </c>
    </row>
    <row r="531" spans="1:48" x14ac:dyDescent="0.3">
      <c r="A531" t="s">
        <v>1017</v>
      </c>
      <c r="B531" t="s">
        <v>1018</v>
      </c>
      <c r="C531" t="s">
        <v>3105</v>
      </c>
      <c r="D531" t="s">
        <v>431</v>
      </c>
      <c r="E531">
        <v>13005.13812444</v>
      </c>
      <c r="F531">
        <v>270.60000000000002</v>
      </c>
      <c r="G531">
        <v>-3.6404697532553101</v>
      </c>
      <c r="H531">
        <f>(Table2[[#This Row],[1Y Return vs Nifty]]-AVERAGE(Table2[1Y Return vs Nifty]))/_xlfn.STDEV.P(Table2[1Y Return vs Nifty])</f>
        <v>-0.38241093352610511</v>
      </c>
      <c r="I531">
        <v>-5.5170128137252901</v>
      </c>
      <c r="J531">
        <f>(Table2[[#This Row],[1M Return vs Nifty]]-AVERAGE(Table2[1M Return vs Nifty]))/_xlfn.STDEV.P(Table2[1M Return vs Nifty])</f>
        <v>-0.44127769766579872</v>
      </c>
      <c r="K531">
        <v>-27.990147954007199</v>
      </c>
      <c r="L531">
        <f>(Table2[[#This Row],[6M Return vs Nifty]]-AVERAGE(Table2[6M Return vs Nifty]))/_xlfn.STDEV.P(Table2[6M Return vs Nifty])</f>
        <v>-1.0734282627361185</v>
      </c>
      <c r="M531">
        <v>-0.155559765363459</v>
      </c>
      <c r="N531">
        <f>(Table2[[#This Row],[1W Return vs Nifty]]-AVERAGE(Table2[1W Return vs Nifty]))/_xlfn.STDEV.P(Table2[1W Return vs Nifty])</f>
        <v>0.25088079389279322</v>
      </c>
      <c r="O531">
        <v>288.76</v>
      </c>
      <c r="P531">
        <v>306.69597032429402</v>
      </c>
      <c r="Q531">
        <v>317.13981259973201</v>
      </c>
      <c r="R531">
        <v>30.444191065903201</v>
      </c>
      <c r="S531" s="1">
        <f>(Table2[[#This Row],[Close Price]]-Table2[[#This Row],[20D EMA]])/Table2[[#This Row],[20D EMA]]</f>
        <v>-6.2889596897077044E-2</v>
      </c>
      <c r="T531" s="1">
        <f>(Table2[[#This Row],[Close Price]]-Table2[[#This Row],[50D EMA]])/Table2[[#This Row],[50D EMA]]</f>
        <v>-0.1176930048546998</v>
      </c>
      <c r="U531" s="1">
        <f>(Table2[[#This Row],[Close Price]]-Table2[[#This Row],[200D EMA]])/Table2[[#This Row],[200D EMA]]</f>
        <v>-0.14674856561913513</v>
      </c>
      <c r="V531">
        <v>0.416396595672476</v>
      </c>
      <c r="W531">
        <v>267</v>
      </c>
      <c r="X531">
        <v>274.60000000000002</v>
      </c>
      <c r="Y531">
        <v>267</v>
      </c>
      <c r="Z531">
        <v>274.60000000000002</v>
      </c>
      <c r="AA531">
        <v>267</v>
      </c>
      <c r="AB531">
        <v>304.60000000000002</v>
      </c>
      <c r="AC531" s="1">
        <f>(Table2[[#This Row],[Close Price]]/Table2[[#This Row],[Day Low]])-1</f>
        <v>1.3483146067415852E-2</v>
      </c>
      <c r="AD531" s="1">
        <f>(Table2[[#This Row],[Day High]]/Table2[[#This Row],[Close Price]])-1</f>
        <v>1.4781966001478297E-2</v>
      </c>
      <c r="AE531" s="1">
        <f>(Table2[[#This Row],[Close Price]]/Table2[[#This Row],[Current Week Low]])-1</f>
        <v>1.3483146067415852E-2</v>
      </c>
      <c r="AF531" s="1">
        <f>(Table2[[#This Row],[Current Week High]]/Table2[[#This Row],[Close Price]])-1</f>
        <v>1.4781966001478297E-2</v>
      </c>
      <c r="AG531" s="1">
        <f>(Table2[[#This Row],[Close Price]]/Table2[[#This Row],[Current Month Low]])-1</f>
        <v>1.3483146067415852E-2</v>
      </c>
      <c r="AH531" s="1">
        <f>(Table2[[#This Row],[Current Month High]]/Table2[[#This Row],[Close Price]])-1</f>
        <v>0.12564671101256475</v>
      </c>
      <c r="AI531">
        <v>52.614560236511402</v>
      </c>
      <c r="AJ531">
        <v>17.218973359324199</v>
      </c>
      <c r="AK531" t="str">
        <f>IF(AND(Table2[[#This Row],[20D EMA]]&gt;Table2[[#This Row],[50D EMA]],Table2[[#This Row],[50D EMA]]&gt;Table2[[#This Row],[200D EMA]]),"Uptrend","Downtrend/NoTrend")</f>
        <v>Downtrend/NoTrend</v>
      </c>
      <c r="AL531">
        <v>-0.08</v>
      </c>
      <c r="AM531" t="s">
        <v>3147</v>
      </c>
      <c r="AN531">
        <v>-8.1199999999999992</v>
      </c>
      <c r="AO531" t="s">
        <v>3147</v>
      </c>
      <c r="AP531">
        <v>7.1702039519762006E-2</v>
      </c>
      <c r="AQ531">
        <f>(Table2[[#This Row],[Sharpe Ratio]]-AVERAGE(Table2[Sharpe Ratio]))/_xlfn.STDEV.P(Table2[Sharpe Ratio])</f>
        <v>0.18108790589406576</v>
      </c>
      <c r="AR5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1">
        <f>_xlfn.RANK.AVG(Table2[[#This Row],[1Y Return vs Nifty Z-Score]],Table2[1Y Return vs Nifty Z-Score])</f>
        <v>443</v>
      </c>
      <c r="AT531">
        <f>_xlfn.RANK.AVG(Table2[[#This Row],[6M Return vs Nifty Z-Score]],Table2[6M Return vs Nifty Z-Score])</f>
        <v>685</v>
      </c>
      <c r="AU531">
        <f>_xlfn.RANK.AVG(Table2[[#This Row],[Sharpe Ratio Z-Score]],Table2[Sharpe Ratio Z-Score])</f>
        <v>297</v>
      </c>
      <c r="AV531">
        <f>(Table2[[#This Row],[Rank 1Y]]+Table2[[#This Row],[Rank 6M]]+Table2[[#This Row],[Rank Sharpe]])/3</f>
        <v>475</v>
      </c>
    </row>
    <row r="532" spans="1:48" x14ac:dyDescent="0.3">
      <c r="A532" t="s">
        <v>1165</v>
      </c>
      <c r="B532" t="s">
        <v>1166</v>
      </c>
      <c r="C532" t="s">
        <v>3113</v>
      </c>
      <c r="D532" t="s">
        <v>1167</v>
      </c>
      <c r="E532">
        <v>10005.50051722</v>
      </c>
      <c r="F532">
        <v>1062.0999999999999</v>
      </c>
      <c r="G532">
        <v>-15.826475665763599</v>
      </c>
      <c r="H532">
        <f>(Table2[[#This Row],[1Y Return vs Nifty]]-AVERAGE(Table2[1Y Return vs Nifty]))/_xlfn.STDEV.P(Table2[1Y Return vs Nifty])</f>
        <v>-0.63512987811003041</v>
      </c>
      <c r="I532">
        <v>3.1846349026210299</v>
      </c>
      <c r="J532">
        <f>(Table2[[#This Row],[1M Return vs Nifty]]-AVERAGE(Table2[1M Return vs Nifty]))/_xlfn.STDEV.P(Table2[1M Return vs Nifty])</f>
        <v>0.54414424845887455</v>
      </c>
      <c r="K532">
        <v>-0.89969812313333897</v>
      </c>
      <c r="L532">
        <f>(Table2[[#This Row],[6M Return vs Nifty]]-AVERAGE(Table2[6M Return vs Nifty]))/_xlfn.STDEV.P(Table2[6M Return vs Nifty])</f>
        <v>-0.11085752330422136</v>
      </c>
      <c r="M532">
        <v>1.1523622663989901</v>
      </c>
      <c r="N532">
        <f>(Table2[[#This Row],[1W Return vs Nifty]]-AVERAGE(Table2[1W Return vs Nifty]))/_xlfn.STDEV.P(Table2[1W Return vs Nifty])</f>
        <v>0.56273497840676978</v>
      </c>
      <c r="O532">
        <v>1105.52</v>
      </c>
      <c r="P532">
        <v>1132.79915175315</v>
      </c>
      <c r="Q532">
        <v>1079.0543829875301</v>
      </c>
      <c r="R532">
        <v>32.026980525323602</v>
      </c>
      <c r="S532" s="1">
        <f>(Table2[[#This Row],[Close Price]]-Table2[[#This Row],[20D EMA]])/Table2[[#This Row],[20D EMA]]</f>
        <v>-3.9275634995296398E-2</v>
      </c>
      <c r="T532" s="1">
        <f>(Table2[[#This Row],[Close Price]]-Table2[[#This Row],[50D EMA]])/Table2[[#This Row],[50D EMA]]</f>
        <v>-6.241102109207463E-2</v>
      </c>
      <c r="U532" s="1">
        <f>(Table2[[#This Row],[Close Price]]-Table2[[#This Row],[200D EMA]])/Table2[[#This Row],[200D EMA]]</f>
        <v>-1.571225997024293E-2</v>
      </c>
      <c r="V532">
        <v>1.00461625125895</v>
      </c>
      <c r="W532">
        <v>1041</v>
      </c>
      <c r="X532">
        <v>1115.9000000000001</v>
      </c>
      <c r="Y532">
        <v>1041</v>
      </c>
      <c r="Z532">
        <v>1115.9000000000001</v>
      </c>
      <c r="AA532">
        <v>1041</v>
      </c>
      <c r="AB532">
        <v>1191.05</v>
      </c>
      <c r="AC532" s="1">
        <f>(Table2[[#This Row],[Close Price]]/Table2[[#This Row],[Day Low]])-1</f>
        <v>2.0268972142170938E-2</v>
      </c>
      <c r="AD532" s="1">
        <f>(Table2[[#This Row],[Day High]]/Table2[[#This Row],[Close Price]])-1</f>
        <v>5.0654363995857432E-2</v>
      </c>
      <c r="AE532" s="1">
        <f>(Table2[[#This Row],[Close Price]]/Table2[[#This Row],[Current Week Low]])-1</f>
        <v>2.0268972142170938E-2</v>
      </c>
      <c r="AF532" s="1">
        <f>(Table2[[#This Row],[Current Week High]]/Table2[[#This Row],[Close Price]])-1</f>
        <v>5.0654363995857432E-2</v>
      </c>
      <c r="AG532" s="1">
        <f>(Table2[[#This Row],[Close Price]]/Table2[[#This Row],[Current Month Low]])-1</f>
        <v>2.0268972142170938E-2</v>
      </c>
      <c r="AH532" s="1">
        <f>(Table2[[#This Row],[Current Month High]]/Table2[[#This Row],[Close Price]])-1</f>
        <v>0.12141041333207792</v>
      </c>
      <c r="AI532">
        <v>22.394313153186999</v>
      </c>
      <c r="AJ532">
        <v>30.607476635513901</v>
      </c>
      <c r="AK532" t="str">
        <f>IF(AND(Table2[[#This Row],[20D EMA]]&gt;Table2[[#This Row],[50D EMA]],Table2[[#This Row],[50D EMA]]&gt;Table2[[#This Row],[200D EMA]]),"Uptrend","Downtrend/NoTrend")</f>
        <v>Downtrend/NoTrend</v>
      </c>
      <c r="AL532">
        <v>0.01</v>
      </c>
      <c r="AM532" t="s">
        <v>3148</v>
      </c>
      <c r="AN532">
        <v>-1.67</v>
      </c>
      <c r="AO532" t="s">
        <v>3147</v>
      </c>
      <c r="AQ532">
        <f>(Table2[[#This Row],[Sharpe Ratio]]-AVERAGE(Table2[Sharpe Ratio]))/_xlfn.STDEV.P(Table2[Sharpe Ratio])</f>
        <v>-0.65767186404931655</v>
      </c>
      <c r="AR5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2">
        <f>_xlfn.RANK.AVG(Table2[[#This Row],[1Y Return vs Nifty Z-Score]],Table2[1Y Return vs Nifty Z-Score])</f>
        <v>549</v>
      </c>
      <c r="AT532">
        <f>_xlfn.RANK.AVG(Table2[[#This Row],[6M Return vs Nifty Z-Score]],Table2[6M Return vs Nifty Z-Score])</f>
        <v>344</v>
      </c>
      <c r="AU532">
        <f>_xlfn.RANK.AVG(Table2[[#This Row],[Sharpe Ratio Z-Score]],Table2[Sharpe Ratio Z-Score])</f>
        <v>532</v>
      </c>
      <c r="AV532">
        <f>(Table2[[#This Row],[Rank 1Y]]+Table2[[#This Row],[Rank 6M]]+Table2[[#This Row],[Rank Sharpe]])/3</f>
        <v>475</v>
      </c>
    </row>
    <row r="533" spans="1:48" x14ac:dyDescent="0.3">
      <c r="A533" t="s">
        <v>1716</v>
      </c>
      <c r="B533" t="s">
        <v>1717</v>
      </c>
      <c r="C533" t="s">
        <v>3110</v>
      </c>
      <c r="D533" t="s">
        <v>75</v>
      </c>
      <c r="E533">
        <v>4804.6512854319999</v>
      </c>
      <c r="F533">
        <v>212.02</v>
      </c>
      <c r="G533">
        <v>-8.92258402706873</v>
      </c>
      <c r="H533">
        <f>(Table2[[#This Row],[1Y Return vs Nifty]]-AVERAGE(Table2[1Y Return vs Nifty]))/_xlfn.STDEV.P(Table2[1Y Return vs Nifty])</f>
        <v>-0.49195382674591065</v>
      </c>
      <c r="I533">
        <v>-3.0076666887254802</v>
      </c>
      <c r="J533">
        <f>(Table2[[#This Row],[1M Return vs Nifty]]-AVERAGE(Table2[1M Return vs Nifty]))/_xlfn.STDEV.P(Table2[1M Return vs Nifty])</f>
        <v>-0.15710568535225103</v>
      </c>
      <c r="K533">
        <v>5.9692349279689596</v>
      </c>
      <c r="L533">
        <f>(Table2[[#This Row],[6M Return vs Nifty]]-AVERAGE(Table2[6M Return vs Nifty]))/_xlfn.STDEV.P(Table2[6M Return vs Nifty])</f>
        <v>0.13320759954850084</v>
      </c>
      <c r="M533">
        <v>-1.6891956582976799</v>
      </c>
      <c r="N533">
        <f>(Table2[[#This Row],[1W Return vs Nifty]]-AVERAGE(Table2[1W Return vs Nifty]))/_xlfn.STDEV.P(Table2[1W Return vs Nifty])</f>
        <v>-0.1147914397096083</v>
      </c>
      <c r="O533">
        <v>223.74</v>
      </c>
      <c r="P533">
        <v>225.01548716794699</v>
      </c>
      <c r="Q533">
        <v>217.68695304339701</v>
      </c>
      <c r="R533">
        <v>27.156609305027001</v>
      </c>
      <c r="S533" s="1">
        <f>(Table2[[#This Row],[Close Price]]-Table2[[#This Row],[20D EMA]])/Table2[[#This Row],[20D EMA]]</f>
        <v>-5.2382229373379809E-2</v>
      </c>
      <c r="T533" s="1">
        <f>(Table2[[#This Row],[Close Price]]-Table2[[#This Row],[50D EMA]])/Table2[[#This Row],[50D EMA]]</f>
        <v>-5.7753745448851743E-2</v>
      </c>
      <c r="U533" s="1">
        <f>(Table2[[#This Row],[Close Price]]-Table2[[#This Row],[200D EMA]])/Table2[[#This Row],[200D EMA]]</f>
        <v>-2.6032580107211409E-2</v>
      </c>
      <c r="V533">
        <v>0.33913638508303801</v>
      </c>
      <c r="W533">
        <v>211</v>
      </c>
      <c r="X533">
        <v>216.25</v>
      </c>
      <c r="Y533">
        <v>211</v>
      </c>
      <c r="Z533">
        <v>216.25</v>
      </c>
      <c r="AA533">
        <v>211</v>
      </c>
      <c r="AB533">
        <v>240</v>
      </c>
      <c r="AC533" s="1">
        <f>(Table2[[#This Row],[Close Price]]/Table2[[#This Row],[Day Low]])-1</f>
        <v>4.8341232227488984E-3</v>
      </c>
      <c r="AD533" s="1">
        <f>(Table2[[#This Row],[Day High]]/Table2[[#This Row],[Close Price]])-1</f>
        <v>1.9950948023771398E-2</v>
      </c>
      <c r="AE533" s="1">
        <f>(Table2[[#This Row],[Close Price]]/Table2[[#This Row],[Current Week Low]])-1</f>
        <v>4.8341232227488984E-3</v>
      </c>
      <c r="AF533" s="1">
        <f>(Table2[[#This Row],[Current Week High]]/Table2[[#This Row],[Close Price]])-1</f>
        <v>1.9950948023771398E-2</v>
      </c>
      <c r="AG533" s="1">
        <f>(Table2[[#This Row],[Close Price]]/Table2[[#This Row],[Current Month Low]])-1</f>
        <v>4.8341232227488984E-3</v>
      </c>
      <c r="AH533" s="1">
        <f>(Table2[[#This Row],[Current Month High]]/Table2[[#This Row],[Close Price]])-1</f>
        <v>0.13196868219979252</v>
      </c>
      <c r="AI533">
        <v>21.686633336477598</v>
      </c>
      <c r="AJ533">
        <v>12.328476821192</v>
      </c>
      <c r="AK533" t="str">
        <f>IF(AND(Table2[[#This Row],[20D EMA]]&gt;Table2[[#This Row],[50D EMA]],Table2[[#This Row],[50D EMA]]&gt;Table2[[#This Row],[200D EMA]]),"Uptrend","Downtrend/NoTrend")</f>
        <v>Downtrend/NoTrend</v>
      </c>
      <c r="AL533">
        <v>0.03</v>
      </c>
      <c r="AM533" t="s">
        <v>3148</v>
      </c>
      <c r="AN533">
        <v>-8</v>
      </c>
      <c r="AO533" t="s">
        <v>3147</v>
      </c>
      <c r="AP533">
        <v>-6.4339227148519001E-2</v>
      </c>
      <c r="AQ533">
        <f>(Table2[[#This Row],[Sharpe Ratio]]-AVERAGE(Table2[Sharpe Ratio]))/_xlfn.STDEV.P(Table2[Sharpe Ratio])</f>
        <v>-1.4103025524212049</v>
      </c>
      <c r="AR5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3">
        <f>_xlfn.RANK.AVG(Table2[[#This Row],[1Y Return vs Nifty Z-Score]],Table2[1Y Return vs Nifty Z-Score])</f>
        <v>486</v>
      </c>
      <c r="AT533">
        <f>_xlfn.RANK.AVG(Table2[[#This Row],[6M Return vs Nifty Z-Score]],Table2[6M Return vs Nifty Z-Score])</f>
        <v>266</v>
      </c>
      <c r="AU533">
        <f>_xlfn.RANK.AVG(Table2[[#This Row],[Sharpe Ratio Z-Score]],Table2[Sharpe Ratio Z-Score])</f>
        <v>680</v>
      </c>
      <c r="AV533">
        <f>(Table2[[#This Row],[Rank 1Y]]+Table2[[#This Row],[Rank 6M]]+Table2[[#This Row],[Rank Sharpe]])/3</f>
        <v>477.33333333333331</v>
      </c>
    </row>
    <row r="534" spans="1:48" x14ac:dyDescent="0.3">
      <c r="A534" t="s">
        <v>1355</v>
      </c>
      <c r="B534" t="s">
        <v>1356</v>
      </c>
      <c r="C534" t="s">
        <v>3113</v>
      </c>
      <c r="D534" t="s">
        <v>239</v>
      </c>
      <c r="E534">
        <v>8066.4607539999997</v>
      </c>
      <c r="F534">
        <v>418</v>
      </c>
      <c r="G534">
        <v>12.7491384912482</v>
      </c>
      <c r="H534">
        <f>(Table2[[#This Row],[1Y Return vs Nifty]]-AVERAGE(Table2[1Y Return vs Nifty]))/_xlfn.STDEV.P(Table2[1Y Return vs Nifty])</f>
        <v>-4.2515767921153351E-2</v>
      </c>
      <c r="I534">
        <v>-13.776718383692099</v>
      </c>
      <c r="J534">
        <f>(Table2[[#This Row],[1M Return vs Nifty]]-AVERAGE(Table2[1M Return vs Nifty]))/_xlfn.STDEV.P(Table2[1M Return vs Nifty])</f>
        <v>-1.3766517098639224</v>
      </c>
      <c r="K534">
        <v>-21.696295603106101</v>
      </c>
      <c r="L534">
        <f>(Table2[[#This Row],[6M Return vs Nifty]]-AVERAGE(Table2[6M Return vs Nifty]))/_xlfn.STDEV.P(Table2[6M Return vs Nifty])</f>
        <v>-0.84979675609433181</v>
      </c>
      <c r="M534">
        <v>-2.0223130582763198</v>
      </c>
      <c r="N534">
        <f>(Table2[[#This Row],[1W Return vs Nifty]]-AVERAGE(Table2[1W Return vs Nifty]))/_xlfn.STDEV.P(Table2[1W Return vs Nifty])</f>
        <v>-0.19421823472870378</v>
      </c>
      <c r="O534">
        <v>434.23</v>
      </c>
      <c r="P534">
        <v>441.11912376635797</v>
      </c>
      <c r="Q534">
        <v>418.80314705683998</v>
      </c>
      <c r="R534">
        <v>41.414670084838001</v>
      </c>
      <c r="S534" s="1">
        <f>(Table2[[#This Row],[Close Price]]-Table2[[#This Row],[20D EMA]])/Table2[[#This Row],[20D EMA]]</f>
        <v>-3.7376505538539523E-2</v>
      </c>
      <c r="T534" s="1">
        <f>(Table2[[#This Row],[Close Price]]-Table2[[#This Row],[50D EMA]])/Table2[[#This Row],[50D EMA]]</f>
        <v>-5.2410159797567947E-2</v>
      </c>
      <c r="U534" s="1">
        <f>(Table2[[#This Row],[Close Price]]-Table2[[#This Row],[200D EMA]])/Table2[[#This Row],[200D EMA]]</f>
        <v>-1.9177197269985469E-3</v>
      </c>
      <c r="V534">
        <v>0.173526538269098</v>
      </c>
      <c r="W534">
        <v>408.6</v>
      </c>
      <c r="X534">
        <v>419.85</v>
      </c>
      <c r="Y534">
        <v>408.6</v>
      </c>
      <c r="Z534">
        <v>419.85</v>
      </c>
      <c r="AA534">
        <v>395.15</v>
      </c>
      <c r="AB534">
        <v>462</v>
      </c>
      <c r="AC534" s="1">
        <f>(Table2[[#This Row],[Close Price]]/Table2[[#This Row],[Day Low]])-1</f>
        <v>2.3005384238864446E-2</v>
      </c>
      <c r="AD534" s="1">
        <f>(Table2[[#This Row],[Day High]]/Table2[[#This Row],[Close Price]])-1</f>
        <v>4.4258373205741108E-3</v>
      </c>
      <c r="AE534" s="1">
        <f>(Table2[[#This Row],[Close Price]]/Table2[[#This Row],[Current Week Low]])-1</f>
        <v>2.3005384238864446E-2</v>
      </c>
      <c r="AF534" s="1">
        <f>(Table2[[#This Row],[Current Week High]]/Table2[[#This Row],[Close Price]])-1</f>
        <v>4.4258373205741108E-3</v>
      </c>
      <c r="AG534" s="1">
        <f>(Table2[[#This Row],[Close Price]]/Table2[[#This Row],[Current Month Low]])-1</f>
        <v>5.7826141971403233E-2</v>
      </c>
      <c r="AH534" s="1">
        <f>(Table2[[#This Row],[Current Month High]]/Table2[[#This Row],[Close Price]])-1</f>
        <v>0.10526315789473695</v>
      </c>
      <c r="AI534">
        <v>31.244019138755899</v>
      </c>
      <c r="AJ534">
        <v>34.4916344916344</v>
      </c>
      <c r="AK534" t="str">
        <f>IF(AND(Table2[[#This Row],[20D EMA]]&gt;Table2[[#This Row],[50D EMA]],Table2[[#This Row],[50D EMA]]&gt;Table2[[#This Row],[200D EMA]]),"Uptrend","Downtrend/NoTrend")</f>
        <v>Downtrend/NoTrend</v>
      </c>
      <c r="AL534">
        <v>0.17</v>
      </c>
      <c r="AM534" t="s">
        <v>3148</v>
      </c>
      <c r="AN534">
        <v>-3.24</v>
      </c>
      <c r="AO534" t="s">
        <v>3147</v>
      </c>
      <c r="AP534">
        <v>3.906350826529E-3</v>
      </c>
      <c r="AQ534">
        <f>(Table2[[#This Row],[Sharpe Ratio]]-AVERAGE(Table2[Sharpe Ratio]))/_xlfn.STDEV.P(Table2[Sharpe Ratio])</f>
        <v>-0.61197595438590224</v>
      </c>
      <c r="AR5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4">
        <f>_xlfn.RANK.AVG(Table2[[#This Row],[1Y Return vs Nifty Z-Score]],Table2[1Y Return vs Nifty Z-Score])</f>
        <v>312</v>
      </c>
      <c r="AT534">
        <f>_xlfn.RANK.AVG(Table2[[#This Row],[6M Return vs Nifty Z-Score]],Table2[6M Return vs Nifty Z-Score])</f>
        <v>622</v>
      </c>
      <c r="AU534">
        <f>_xlfn.RANK.AVG(Table2[[#This Row],[Sharpe Ratio Z-Score]],Table2[Sharpe Ratio Z-Score])</f>
        <v>499</v>
      </c>
      <c r="AV534">
        <f>(Table2[[#This Row],[Rank 1Y]]+Table2[[#This Row],[Rank 6M]]+Table2[[#This Row],[Rank Sharpe]])/3</f>
        <v>477.66666666666669</v>
      </c>
    </row>
    <row r="535" spans="1:48" x14ac:dyDescent="0.3">
      <c r="A535" t="s">
        <v>1774</v>
      </c>
      <c r="B535" t="s">
        <v>1775</v>
      </c>
      <c r="C535" t="s">
        <v>3116</v>
      </c>
      <c r="D535" t="s">
        <v>292</v>
      </c>
      <c r="E535">
        <v>4316.1239928000005</v>
      </c>
      <c r="F535">
        <v>258.60000000000002</v>
      </c>
      <c r="G535">
        <v>-7.8702667134084097</v>
      </c>
      <c r="H535">
        <f>(Table2[[#This Row],[1Y Return vs Nifty]]-AVERAGE(Table2[1Y Return vs Nifty]))/_xlfn.STDEV.P(Table2[1Y Return vs Nifty])</f>
        <v>-0.47013039068449752</v>
      </c>
      <c r="I535">
        <v>-5.37482248309328</v>
      </c>
      <c r="J535">
        <f>(Table2[[#This Row],[1M Return vs Nifty]]-AVERAGE(Table2[1M Return vs Nifty]))/_xlfn.STDEV.P(Table2[1M Return vs Nifty])</f>
        <v>-0.42517529075402599</v>
      </c>
      <c r="K535">
        <v>-2.9715049584830799</v>
      </c>
      <c r="L535">
        <f>(Table2[[#This Row],[6M Return vs Nifty]]-AVERAGE(Table2[6M Return vs Nifty]))/_xlfn.STDEV.P(Table2[6M Return vs Nifty])</f>
        <v>-0.18447241895611574</v>
      </c>
      <c r="M535">
        <v>-0.81624993946151503</v>
      </c>
      <c r="N535">
        <f>(Table2[[#This Row],[1W Return vs Nifty]]-AVERAGE(Table2[1W Return vs Nifty]))/_xlfn.STDEV.P(Table2[1W Return vs Nifty])</f>
        <v>9.3349235851749146E-2</v>
      </c>
      <c r="O535">
        <v>274.39999999999998</v>
      </c>
      <c r="P535">
        <v>280.25130926347902</v>
      </c>
      <c r="Q535">
        <v>274.80916370777999</v>
      </c>
      <c r="R535">
        <v>35.772021875997297</v>
      </c>
      <c r="S535" s="1">
        <f>(Table2[[#This Row],[Close Price]]-Table2[[#This Row],[20D EMA]])/Table2[[#This Row],[20D EMA]]</f>
        <v>-5.7580174927113544E-2</v>
      </c>
      <c r="T535" s="1">
        <f>(Table2[[#This Row],[Close Price]]-Table2[[#This Row],[50D EMA]])/Table2[[#This Row],[50D EMA]]</f>
        <v>-7.7256764010773832E-2</v>
      </c>
      <c r="U535" s="1">
        <f>(Table2[[#This Row],[Close Price]]-Table2[[#This Row],[200D EMA]])/Table2[[#This Row],[200D EMA]]</f>
        <v>-5.8983344984143538E-2</v>
      </c>
      <c r="V535">
        <v>0.68050946655412003</v>
      </c>
      <c r="W535">
        <v>257.2</v>
      </c>
      <c r="X535">
        <v>270.85000000000002</v>
      </c>
      <c r="Y535">
        <v>257.2</v>
      </c>
      <c r="Z535">
        <v>270.85000000000002</v>
      </c>
      <c r="AA535">
        <v>252.35</v>
      </c>
      <c r="AB535">
        <v>291.2</v>
      </c>
      <c r="AC535" s="1">
        <f>(Table2[[#This Row],[Close Price]]/Table2[[#This Row],[Day Low]])-1</f>
        <v>5.4432348367030592E-3</v>
      </c>
      <c r="AD535" s="1">
        <f>(Table2[[#This Row],[Day High]]/Table2[[#This Row],[Close Price]])-1</f>
        <v>4.7370456303170938E-2</v>
      </c>
      <c r="AE535" s="1">
        <f>(Table2[[#This Row],[Close Price]]/Table2[[#This Row],[Current Week Low]])-1</f>
        <v>5.4432348367030592E-3</v>
      </c>
      <c r="AF535" s="1">
        <f>(Table2[[#This Row],[Current Week High]]/Table2[[#This Row],[Close Price]])-1</f>
        <v>4.7370456303170938E-2</v>
      </c>
      <c r="AG535" s="1">
        <f>(Table2[[#This Row],[Close Price]]/Table2[[#This Row],[Current Month Low]])-1</f>
        <v>2.4767188428769682E-2</v>
      </c>
      <c r="AH535" s="1">
        <f>(Table2[[#This Row],[Current Month High]]/Table2[[#This Row],[Close Price]])-1</f>
        <v>0.12606341840680568</v>
      </c>
      <c r="AI535">
        <v>29.9303944315545</v>
      </c>
      <c r="AJ535">
        <v>18.651066758430801</v>
      </c>
      <c r="AK535" t="str">
        <f>IF(AND(Table2[[#This Row],[20D EMA]]&gt;Table2[[#This Row],[50D EMA]],Table2[[#This Row],[50D EMA]]&gt;Table2[[#This Row],[200D EMA]]),"Uptrend","Downtrend/NoTrend")</f>
        <v>Downtrend/NoTrend</v>
      </c>
      <c r="AL535">
        <v>0.02</v>
      </c>
      <c r="AM535" t="s">
        <v>3148</v>
      </c>
      <c r="AN535">
        <v>-8.1199999999999992</v>
      </c>
      <c r="AO535" t="s">
        <v>3147</v>
      </c>
      <c r="AP535">
        <v>-1.3510920659221E-2</v>
      </c>
      <c r="AQ535">
        <f>(Table2[[#This Row],[Sharpe Ratio]]-AVERAGE(Table2[Sharpe Ratio]))/_xlfn.STDEV.P(Table2[Sharpe Ratio])</f>
        <v>-0.81572059989773194</v>
      </c>
      <c r="AR5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5">
        <f>_xlfn.RANK.AVG(Table2[[#This Row],[1Y Return vs Nifty Z-Score]],Table2[1Y Return vs Nifty Z-Score])</f>
        <v>476</v>
      </c>
      <c r="AT535">
        <f>_xlfn.RANK.AVG(Table2[[#This Row],[6M Return vs Nifty Z-Score]],Table2[6M Return vs Nifty Z-Score])</f>
        <v>367</v>
      </c>
      <c r="AU535">
        <f>_xlfn.RANK.AVG(Table2[[#This Row],[Sharpe Ratio Z-Score]],Table2[Sharpe Ratio Z-Score])</f>
        <v>593</v>
      </c>
      <c r="AV535">
        <f>(Table2[[#This Row],[Rank 1Y]]+Table2[[#This Row],[Rank 6M]]+Table2[[#This Row],[Rank Sharpe]])/3</f>
        <v>478.66666666666669</v>
      </c>
    </row>
    <row r="536" spans="1:48" x14ac:dyDescent="0.3">
      <c r="A536" t="s">
        <v>1616</v>
      </c>
      <c r="B536" t="s">
        <v>1617</v>
      </c>
      <c r="C536" t="s">
        <v>3108</v>
      </c>
      <c r="D536" t="s">
        <v>268</v>
      </c>
      <c r="E536">
        <v>5606.9304411200001</v>
      </c>
      <c r="F536">
        <v>2058.85</v>
      </c>
      <c r="G536">
        <v>-31.300752554607602</v>
      </c>
      <c r="H536">
        <f>(Table2[[#This Row],[1Y Return vs Nifty]]-AVERAGE(Table2[1Y Return vs Nifty]))/_xlfn.STDEV.P(Table2[1Y Return vs Nifty])</f>
        <v>-0.95604248488416754</v>
      </c>
      <c r="I536">
        <v>-7.0750673067186796</v>
      </c>
      <c r="J536">
        <f>(Table2[[#This Row],[1M Return vs Nifty]]-AVERAGE(Table2[1M Return vs Nifty]))/_xlfn.STDEV.P(Table2[1M Return vs Nifty])</f>
        <v>-0.61772026816536629</v>
      </c>
      <c r="K536">
        <v>-14.440402913132701</v>
      </c>
      <c r="L536">
        <f>(Table2[[#This Row],[6M Return vs Nifty]]-AVERAGE(Table2[6M Return vs Nifty]))/_xlfn.STDEV.P(Table2[6M Return vs Nifty])</f>
        <v>-0.59198228511177675</v>
      </c>
      <c r="M536">
        <v>0.60138573863922695</v>
      </c>
      <c r="N536">
        <f>(Table2[[#This Row],[1W Return vs Nifty]]-AVERAGE(Table2[1W Return vs Nifty]))/_xlfn.STDEV.P(Table2[1W Return vs Nifty])</f>
        <v>0.43136297642334365</v>
      </c>
      <c r="O536">
        <v>2134.67</v>
      </c>
      <c r="P536">
        <v>2245.4422205016499</v>
      </c>
      <c r="Q536">
        <v>2274.40932237384</v>
      </c>
      <c r="R536">
        <v>42.816269378979598</v>
      </c>
      <c r="S536" s="1">
        <f>(Table2[[#This Row],[Close Price]]-Table2[[#This Row],[20D EMA]])/Table2[[#This Row],[20D EMA]]</f>
        <v>-3.5518370520970531E-2</v>
      </c>
      <c r="T536" s="1">
        <f>(Table2[[#This Row],[Close Price]]-Table2[[#This Row],[50D EMA]])/Table2[[#This Row],[50D EMA]]</f>
        <v>-8.3098206134185795E-2</v>
      </c>
      <c r="U536" s="1">
        <f>(Table2[[#This Row],[Close Price]]-Table2[[#This Row],[200D EMA]])/Table2[[#This Row],[200D EMA]]</f>
        <v>-9.4775957983173037E-2</v>
      </c>
      <c r="V536">
        <v>0.83327320723170095</v>
      </c>
      <c r="W536">
        <v>2000.15</v>
      </c>
      <c r="X536">
        <v>2070.9499999999998</v>
      </c>
      <c r="Y536">
        <v>2000.15</v>
      </c>
      <c r="Z536">
        <v>2070.9499999999998</v>
      </c>
      <c r="AA536">
        <v>1910.25</v>
      </c>
      <c r="AB536">
        <v>2319.9499999999998</v>
      </c>
      <c r="AC536" s="1">
        <f>(Table2[[#This Row],[Close Price]]/Table2[[#This Row],[Day Low]])-1</f>
        <v>2.9347798915081214E-2</v>
      </c>
      <c r="AD536" s="1">
        <f>(Table2[[#This Row],[Day High]]/Table2[[#This Row],[Close Price]])-1</f>
        <v>5.8770672948489366E-3</v>
      </c>
      <c r="AE536" s="1">
        <f>(Table2[[#This Row],[Close Price]]/Table2[[#This Row],[Current Week Low]])-1</f>
        <v>2.9347798915081214E-2</v>
      </c>
      <c r="AF536" s="1">
        <f>(Table2[[#This Row],[Current Week High]]/Table2[[#This Row],[Close Price]])-1</f>
        <v>5.8770672948489366E-3</v>
      </c>
      <c r="AG536" s="1">
        <f>(Table2[[#This Row],[Close Price]]/Table2[[#This Row],[Current Month Low]])-1</f>
        <v>7.7790865070016979E-2</v>
      </c>
      <c r="AH536" s="1">
        <f>(Table2[[#This Row],[Current Month High]]/Table2[[#This Row],[Close Price]])-1</f>
        <v>0.12681836947810665</v>
      </c>
      <c r="AI536">
        <v>35.706826626514797</v>
      </c>
      <c r="AJ536">
        <v>19.700581395348799</v>
      </c>
      <c r="AK536" t="str">
        <f>IF(AND(Table2[[#This Row],[20D EMA]]&gt;Table2[[#This Row],[50D EMA]],Table2[[#This Row],[50D EMA]]&gt;Table2[[#This Row],[200D EMA]]),"Uptrend","Downtrend/NoTrend")</f>
        <v>Downtrend/NoTrend</v>
      </c>
      <c r="AL536">
        <v>-0.05</v>
      </c>
      <c r="AM536" t="s">
        <v>3147</v>
      </c>
      <c r="AN536">
        <v>-3.35</v>
      </c>
      <c r="AO536" t="s">
        <v>3147</v>
      </c>
      <c r="AP536">
        <v>7.9451293441217E-2</v>
      </c>
      <c r="AQ536">
        <f>(Table2[[#This Row],[Sharpe Ratio]]-AVERAGE(Table2[Sharpe Ratio]))/_xlfn.STDEV.P(Table2[Sharpe Ratio])</f>
        <v>0.27173752311452187</v>
      </c>
      <c r="AR5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6">
        <f>_xlfn.RANK.AVG(Table2[[#This Row],[1Y Return vs Nifty Z-Score]],Table2[1Y Return vs Nifty Z-Score])</f>
        <v>638</v>
      </c>
      <c r="AT536">
        <f>_xlfn.RANK.AVG(Table2[[#This Row],[6M Return vs Nifty Z-Score]],Table2[6M Return vs Nifty Z-Score])</f>
        <v>522</v>
      </c>
      <c r="AU536">
        <f>_xlfn.RANK.AVG(Table2[[#This Row],[Sharpe Ratio Z-Score]],Table2[Sharpe Ratio Z-Score])</f>
        <v>279</v>
      </c>
      <c r="AV536">
        <f>(Table2[[#This Row],[Rank 1Y]]+Table2[[#This Row],[Rank 6M]]+Table2[[#This Row],[Rank Sharpe]])/3</f>
        <v>479.66666666666669</v>
      </c>
    </row>
    <row r="537" spans="1:48" x14ac:dyDescent="0.3">
      <c r="A537" t="s">
        <v>1543</v>
      </c>
      <c r="B537" t="s">
        <v>1544</v>
      </c>
      <c r="C537" t="s">
        <v>3114</v>
      </c>
      <c r="D537" t="s">
        <v>1545</v>
      </c>
      <c r="E537">
        <v>6130.4972264099997</v>
      </c>
      <c r="F537">
        <v>450.9</v>
      </c>
      <c r="G537">
        <v>-5.35709407117516</v>
      </c>
      <c r="H537">
        <f>(Table2[[#This Row],[1Y Return vs Nifty]]-AVERAGE(Table2[1Y Return vs Nifty]))/_xlfn.STDEV.P(Table2[1Y Return vs Nifty])</f>
        <v>-0.41801107101057072</v>
      </c>
      <c r="I537">
        <v>-5.8698234599958701</v>
      </c>
      <c r="J537">
        <f>(Table2[[#This Row],[1M Return vs Nifty]]-AVERAGE(Table2[1M Return vs Nifty]))/_xlfn.STDEV.P(Table2[1M Return vs Nifty])</f>
        <v>-0.48123189542174261</v>
      </c>
      <c r="K537">
        <v>-9.6680099171086198</v>
      </c>
      <c r="L537">
        <f>(Table2[[#This Row],[6M Return vs Nifty]]-AVERAGE(Table2[6M Return vs Nifty]))/_xlfn.STDEV.P(Table2[6M Return vs Nifty])</f>
        <v>-0.42241087217026174</v>
      </c>
      <c r="M537">
        <v>-2.3360937065374898</v>
      </c>
      <c r="N537">
        <f>(Table2[[#This Row],[1W Return vs Nifty]]-AVERAGE(Table2[1W Return vs Nifty]))/_xlfn.STDEV.P(Table2[1W Return vs Nifty])</f>
        <v>-0.26903447438474376</v>
      </c>
      <c r="O537">
        <v>454.08</v>
      </c>
      <c r="P537">
        <v>468.94556129303101</v>
      </c>
      <c r="Q537">
        <v>463.52953983684802</v>
      </c>
      <c r="R537">
        <v>51.096558019580598</v>
      </c>
      <c r="S537" s="1">
        <f>(Table2[[#This Row],[Close Price]]-Table2[[#This Row],[20D EMA]])/Table2[[#This Row],[20D EMA]]</f>
        <v>-7.003171247357309E-3</v>
      </c>
      <c r="T537" s="1">
        <f>(Table2[[#This Row],[Close Price]]-Table2[[#This Row],[50D EMA]])/Table2[[#This Row],[50D EMA]]</f>
        <v>-3.8481143191277295E-2</v>
      </c>
      <c r="U537" s="1">
        <f>(Table2[[#This Row],[Close Price]]-Table2[[#This Row],[200D EMA]])/Table2[[#This Row],[200D EMA]]</f>
        <v>-2.7246461663033069E-2</v>
      </c>
      <c r="V537">
        <v>0.56328443483467605</v>
      </c>
      <c r="W537">
        <v>429.15</v>
      </c>
      <c r="X537">
        <v>456.9</v>
      </c>
      <c r="Y537">
        <v>429.15</v>
      </c>
      <c r="Z537">
        <v>456.9</v>
      </c>
      <c r="AA537">
        <v>428</v>
      </c>
      <c r="AB537">
        <v>469.55</v>
      </c>
      <c r="AC537" s="1">
        <f>(Table2[[#This Row],[Close Price]]/Table2[[#This Row],[Day Low]])-1</f>
        <v>5.068157986717936E-2</v>
      </c>
      <c r="AD537" s="1">
        <f>(Table2[[#This Row],[Day High]]/Table2[[#This Row],[Close Price]])-1</f>
        <v>1.3306719893546148E-2</v>
      </c>
      <c r="AE537" s="1">
        <f>(Table2[[#This Row],[Close Price]]/Table2[[#This Row],[Current Week Low]])-1</f>
        <v>5.068157986717936E-2</v>
      </c>
      <c r="AF537" s="1">
        <f>(Table2[[#This Row],[Current Week High]]/Table2[[#This Row],[Close Price]])-1</f>
        <v>1.3306719893546148E-2</v>
      </c>
      <c r="AG537" s="1">
        <f>(Table2[[#This Row],[Close Price]]/Table2[[#This Row],[Current Month Low]])-1</f>
        <v>5.3504672897196182E-2</v>
      </c>
      <c r="AH537" s="1">
        <f>(Table2[[#This Row],[Current Month High]]/Table2[[#This Row],[Close Price]])-1</f>
        <v>4.1361721002439733E-2</v>
      </c>
      <c r="AI537">
        <v>27.944111776447102</v>
      </c>
      <c r="AJ537">
        <v>19.285714285714199</v>
      </c>
      <c r="AK537" t="str">
        <f>IF(AND(Table2[[#This Row],[20D EMA]]&gt;Table2[[#This Row],[50D EMA]],Table2[[#This Row],[50D EMA]]&gt;Table2[[#This Row],[200D EMA]]),"Uptrend","Downtrend/NoTrend")</f>
        <v>Downtrend/NoTrend</v>
      </c>
      <c r="AL537">
        <v>-0.02</v>
      </c>
      <c r="AM537" t="s">
        <v>3147</v>
      </c>
      <c r="AN537">
        <v>4.59</v>
      </c>
      <c r="AO537" t="s">
        <v>3148</v>
      </c>
      <c r="AQ537">
        <f>(Table2[[#This Row],[Sharpe Ratio]]-AVERAGE(Table2[Sharpe Ratio]))/_xlfn.STDEV.P(Table2[Sharpe Ratio])</f>
        <v>-0.65767186404931655</v>
      </c>
      <c r="AR5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7">
        <f>_xlfn.RANK.AVG(Table2[[#This Row],[1Y Return vs Nifty Z-Score]],Table2[1Y Return vs Nifty Z-Score])</f>
        <v>457</v>
      </c>
      <c r="AT537">
        <f>_xlfn.RANK.AVG(Table2[[#This Row],[6M Return vs Nifty Z-Score]],Table2[6M Return vs Nifty Z-Score])</f>
        <v>454</v>
      </c>
      <c r="AU537">
        <f>_xlfn.RANK.AVG(Table2[[#This Row],[Sharpe Ratio Z-Score]],Table2[Sharpe Ratio Z-Score])</f>
        <v>532</v>
      </c>
      <c r="AV537">
        <f>(Table2[[#This Row],[Rank 1Y]]+Table2[[#This Row],[Rank 6M]]+Table2[[#This Row],[Rank Sharpe]])/3</f>
        <v>481</v>
      </c>
    </row>
    <row r="538" spans="1:48" x14ac:dyDescent="0.3">
      <c r="A538" t="s">
        <v>826</v>
      </c>
      <c r="B538" t="s">
        <v>827</v>
      </c>
      <c r="C538" t="s">
        <v>3102</v>
      </c>
      <c r="D538" t="s">
        <v>506</v>
      </c>
      <c r="E538">
        <v>17725.254163199999</v>
      </c>
      <c r="F538">
        <v>417.6</v>
      </c>
      <c r="G538">
        <v>-47.561822060979303</v>
      </c>
      <c r="H538">
        <f>(Table2[[#This Row],[1Y Return vs Nifty]]-AVERAGE(Table2[1Y Return vs Nifty]))/_xlfn.STDEV.P(Table2[1Y Return vs Nifty])</f>
        <v>-1.2932719555541221</v>
      </c>
      <c r="I538">
        <v>-1.9717123229453799</v>
      </c>
      <c r="J538">
        <f>(Table2[[#This Row],[1M Return vs Nifty]]-AVERAGE(Table2[1M Return vs Nifty]))/_xlfn.STDEV.P(Table2[1M Return vs Nifty])</f>
        <v>-3.9788574788733828E-2</v>
      </c>
      <c r="K538">
        <v>0.91336671554198301</v>
      </c>
      <c r="L538">
        <f>(Table2[[#This Row],[6M Return vs Nifty]]-AVERAGE(Table2[6M Return vs Nifty]))/_xlfn.STDEV.P(Table2[6M Return vs Nifty])</f>
        <v>-4.6436180236940794E-2</v>
      </c>
      <c r="M538">
        <v>-1.42655960538001</v>
      </c>
      <c r="N538">
        <f>(Table2[[#This Row],[1W Return vs Nifty]]-AVERAGE(Table2[1W Return vs Nifty]))/_xlfn.STDEV.P(Table2[1W Return vs Nifty])</f>
        <v>-5.2169853622980329E-2</v>
      </c>
      <c r="O538">
        <v>437</v>
      </c>
      <c r="P538">
        <v>448.20691711730399</v>
      </c>
      <c r="Q538">
        <v>467.031684921661</v>
      </c>
      <c r="R538">
        <v>32.673342014183199</v>
      </c>
      <c r="S538" s="1">
        <f>(Table2[[#This Row],[Close Price]]-Table2[[#This Row],[20D EMA]])/Table2[[#This Row],[20D EMA]]</f>
        <v>-4.4393592677345488E-2</v>
      </c>
      <c r="T538" s="1">
        <f>(Table2[[#This Row],[Close Price]]-Table2[[#This Row],[50D EMA]])/Table2[[#This Row],[50D EMA]]</f>
        <v>-6.8287471586016543E-2</v>
      </c>
      <c r="U538" s="1">
        <f>(Table2[[#This Row],[Close Price]]-Table2[[#This Row],[200D EMA]])/Table2[[#This Row],[200D EMA]]</f>
        <v>-0.10584225121675106</v>
      </c>
      <c r="V538">
        <v>0.40589949035977702</v>
      </c>
      <c r="W538">
        <v>413.45</v>
      </c>
      <c r="X538">
        <v>423.35</v>
      </c>
      <c r="Y538">
        <v>413.45</v>
      </c>
      <c r="Z538">
        <v>423.35</v>
      </c>
      <c r="AA538">
        <v>413.45</v>
      </c>
      <c r="AB538">
        <v>475.3</v>
      </c>
      <c r="AC538" s="1">
        <f>(Table2[[#This Row],[Close Price]]/Table2[[#This Row],[Day Low]])-1</f>
        <v>1.0037489418309509E-2</v>
      </c>
      <c r="AD538" s="1">
        <f>(Table2[[#This Row],[Day High]]/Table2[[#This Row],[Close Price]])-1</f>
        <v>1.3769157088122652E-2</v>
      </c>
      <c r="AE538" s="1">
        <f>(Table2[[#This Row],[Close Price]]/Table2[[#This Row],[Current Week Low]])-1</f>
        <v>1.0037489418309509E-2</v>
      </c>
      <c r="AF538" s="1">
        <f>(Table2[[#This Row],[Current Week High]]/Table2[[#This Row],[Close Price]])-1</f>
        <v>1.3769157088122652E-2</v>
      </c>
      <c r="AG538" s="1">
        <f>(Table2[[#This Row],[Close Price]]/Table2[[#This Row],[Current Month Low]])-1</f>
        <v>1.0037489418309509E-2</v>
      </c>
      <c r="AH538" s="1">
        <f>(Table2[[#This Row],[Current Month High]]/Table2[[#This Row],[Close Price]])-1</f>
        <v>0.13817049808429105</v>
      </c>
      <c r="AI538">
        <v>56.936811505291402</v>
      </c>
      <c r="AJ538">
        <v>37.242013934533901</v>
      </c>
      <c r="AK538" t="str">
        <f>IF(AND(Table2[[#This Row],[20D EMA]]&gt;Table2[[#This Row],[50D EMA]],Table2[[#This Row],[50D EMA]]&gt;Table2[[#This Row],[200D EMA]]),"Uptrend","Downtrend/NoTrend")</f>
        <v>Downtrend/NoTrend</v>
      </c>
      <c r="AL538">
        <v>-0.06</v>
      </c>
      <c r="AM538" t="s">
        <v>3147</v>
      </c>
      <c r="AN538">
        <v>-0.94</v>
      </c>
      <c r="AO538" t="s">
        <v>3147</v>
      </c>
      <c r="AP538">
        <v>3.5497481135780003E-2</v>
      </c>
      <c r="AQ538">
        <f>(Table2[[#This Row],[Sharpe Ratio]]-AVERAGE(Table2[Sharpe Ratio]))/_xlfn.STDEV.P(Table2[Sharpe Ratio])</f>
        <v>-0.24242762120165909</v>
      </c>
      <c r="AR5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8">
        <f>_xlfn.RANK.AVG(Table2[[#This Row],[1Y Return vs Nifty Z-Score]],Table2[1Y Return vs Nifty Z-Score])</f>
        <v>711</v>
      </c>
      <c r="AT538">
        <f>_xlfn.RANK.AVG(Table2[[#This Row],[6M Return vs Nifty Z-Score]],Table2[6M Return vs Nifty Z-Score])</f>
        <v>326</v>
      </c>
      <c r="AU538">
        <f>_xlfn.RANK.AVG(Table2[[#This Row],[Sharpe Ratio Z-Score]],Table2[Sharpe Ratio Z-Score])</f>
        <v>411</v>
      </c>
      <c r="AV538">
        <f>(Table2[[#This Row],[Rank 1Y]]+Table2[[#This Row],[Rank 6M]]+Table2[[#This Row],[Rank Sharpe]])/3</f>
        <v>482.66666666666669</v>
      </c>
    </row>
    <row r="539" spans="1:48" x14ac:dyDescent="0.3">
      <c r="A539" t="s">
        <v>1435</v>
      </c>
      <c r="B539" t="s">
        <v>1436</v>
      </c>
      <c r="C539" t="s">
        <v>3110</v>
      </c>
      <c r="D539" t="s">
        <v>75</v>
      </c>
      <c r="E539">
        <v>7131.7634579649903</v>
      </c>
      <c r="F539">
        <v>176.45</v>
      </c>
      <c r="G539">
        <v>-10.013816828089199</v>
      </c>
      <c r="H539">
        <f>(Table2[[#This Row],[1Y Return vs Nifty]]-AVERAGE(Table2[1Y Return vs Nifty]))/_xlfn.STDEV.P(Table2[1Y Return vs Nifty])</f>
        <v>-0.5145843099205647</v>
      </c>
      <c r="I539">
        <v>-6.1015186592599697</v>
      </c>
      <c r="J539">
        <f>(Table2[[#This Row],[1M Return vs Nifty]]-AVERAGE(Table2[1M Return vs Nifty]))/_xlfn.STDEV.P(Table2[1M Return vs Nifty])</f>
        <v>-0.50747032078774212</v>
      </c>
      <c r="K539">
        <v>-23.298788820682802</v>
      </c>
      <c r="L539">
        <f>(Table2[[#This Row],[6M Return vs Nifty]]-AVERAGE(Table2[6M Return vs Nifty]))/_xlfn.STDEV.P(Table2[6M Return vs Nifty])</f>
        <v>-0.9067361236946242</v>
      </c>
      <c r="M539">
        <v>-2.8893378486163801</v>
      </c>
      <c r="N539">
        <f>(Table2[[#This Row],[1W Return vs Nifty]]-AVERAGE(Table2[1W Return vs Nifty]))/_xlfn.STDEV.P(Table2[1W Return vs Nifty])</f>
        <v>-0.40094715463270747</v>
      </c>
      <c r="O539">
        <v>196.89</v>
      </c>
      <c r="P539">
        <v>203.61076151093701</v>
      </c>
      <c r="Q539">
        <v>202.79389501713601</v>
      </c>
      <c r="R539">
        <v>17.126254620610101</v>
      </c>
      <c r="S539" s="1">
        <f>(Table2[[#This Row],[Close Price]]-Table2[[#This Row],[20D EMA]])/Table2[[#This Row],[20D EMA]]</f>
        <v>-0.10381431256031286</v>
      </c>
      <c r="T539" s="1">
        <f>(Table2[[#This Row],[Close Price]]-Table2[[#This Row],[50D EMA]])/Table2[[#This Row],[50D EMA]]</f>
        <v>-0.13339551067627667</v>
      </c>
      <c r="U539" s="1">
        <f>(Table2[[#This Row],[Close Price]]-Table2[[#This Row],[200D EMA]])/Table2[[#This Row],[200D EMA]]</f>
        <v>-0.12990477358753807</v>
      </c>
      <c r="V539">
        <v>0.91355737066721998</v>
      </c>
      <c r="W539">
        <v>175.5</v>
      </c>
      <c r="X539">
        <v>185.71</v>
      </c>
      <c r="Y539">
        <v>175.5</v>
      </c>
      <c r="Z539">
        <v>185.71</v>
      </c>
      <c r="AA539">
        <v>175.5</v>
      </c>
      <c r="AB539">
        <v>213.45</v>
      </c>
      <c r="AC539" s="1">
        <f>(Table2[[#This Row],[Close Price]]/Table2[[#This Row],[Day Low]])-1</f>
        <v>5.4131054131052458E-3</v>
      </c>
      <c r="AD539" s="1">
        <f>(Table2[[#This Row],[Day High]]/Table2[[#This Row],[Close Price]])-1</f>
        <v>5.2479455936526032E-2</v>
      </c>
      <c r="AE539" s="1">
        <f>(Table2[[#This Row],[Close Price]]/Table2[[#This Row],[Current Week Low]])-1</f>
        <v>5.4131054131052458E-3</v>
      </c>
      <c r="AF539" s="1">
        <f>(Table2[[#This Row],[Current Week High]]/Table2[[#This Row],[Close Price]])-1</f>
        <v>5.2479455936526032E-2</v>
      </c>
      <c r="AG539" s="1">
        <f>(Table2[[#This Row],[Close Price]]/Table2[[#This Row],[Current Month Low]])-1</f>
        <v>5.4131054131052458E-3</v>
      </c>
      <c r="AH539" s="1">
        <f>(Table2[[#This Row],[Current Month High]]/Table2[[#This Row],[Close Price]])-1</f>
        <v>0.20969113063190714</v>
      </c>
      <c r="AI539">
        <v>45.083593085860002</v>
      </c>
      <c r="AJ539">
        <v>9.0543881334981204</v>
      </c>
      <c r="AK539" t="str">
        <f>IF(AND(Table2[[#This Row],[20D EMA]]&gt;Table2[[#This Row],[50D EMA]],Table2[[#This Row],[50D EMA]]&gt;Table2[[#This Row],[200D EMA]]),"Uptrend","Downtrend/NoTrend")</f>
        <v>Downtrend/NoTrend</v>
      </c>
      <c r="AL539">
        <v>-0.1</v>
      </c>
      <c r="AM539" t="s">
        <v>3147</v>
      </c>
      <c r="AN539">
        <v>-12.08</v>
      </c>
      <c r="AO539" t="s">
        <v>3147</v>
      </c>
      <c r="AP539">
        <v>6.7990980628011996E-2</v>
      </c>
      <c r="AQ539">
        <f>(Table2[[#This Row],[Sharpe Ratio]]-AVERAGE(Table2[Sharpe Ratio]))/_xlfn.STDEV.P(Table2[Sharpe Ratio])</f>
        <v>0.13767649217224706</v>
      </c>
      <c r="AR5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9">
        <f>_xlfn.RANK.AVG(Table2[[#This Row],[1Y Return vs Nifty Z-Score]],Table2[1Y Return vs Nifty Z-Score])</f>
        <v>494</v>
      </c>
      <c r="AT539">
        <f>_xlfn.RANK.AVG(Table2[[#This Row],[6M Return vs Nifty Z-Score]],Table2[6M Return vs Nifty Z-Score])</f>
        <v>643</v>
      </c>
      <c r="AU539">
        <f>_xlfn.RANK.AVG(Table2[[#This Row],[Sharpe Ratio Z-Score]],Table2[Sharpe Ratio Z-Score])</f>
        <v>311</v>
      </c>
      <c r="AV539">
        <f>(Table2[[#This Row],[Rank 1Y]]+Table2[[#This Row],[Rank 6M]]+Table2[[#This Row],[Rank Sharpe]])/3</f>
        <v>482.66666666666669</v>
      </c>
    </row>
    <row r="540" spans="1:48" x14ac:dyDescent="0.3">
      <c r="A540" t="s">
        <v>436</v>
      </c>
      <c r="B540" t="s">
        <v>437</v>
      </c>
      <c r="C540" t="s">
        <v>3103</v>
      </c>
      <c r="D540" t="s">
        <v>27</v>
      </c>
      <c r="E540">
        <v>49229.474999999999</v>
      </c>
      <c r="F540">
        <v>1727.35</v>
      </c>
      <c r="G540">
        <v>-17.298774470404499</v>
      </c>
      <c r="H540">
        <f>(Table2[[#This Row],[1Y Return vs Nifty]]-AVERAGE(Table2[1Y Return vs Nifty]))/_xlfn.STDEV.P(Table2[1Y Return vs Nifty])</f>
        <v>-0.66566308174479194</v>
      </c>
      <c r="I540">
        <v>1.6635243482442399</v>
      </c>
      <c r="J540">
        <f>(Table2[[#This Row],[1M Return vs Nifty]]-AVERAGE(Table2[1M Return vs Nifty]))/_xlfn.STDEV.P(Table2[1M Return vs Nifty])</f>
        <v>0.37188541063567032</v>
      </c>
      <c r="K540">
        <v>-7.4219241292293603</v>
      </c>
      <c r="L540">
        <f>(Table2[[#This Row],[6M Return vs Nifty]]-AVERAGE(Table2[6M Return vs Nifty]))/_xlfn.STDEV.P(Table2[6M Return vs Nifty])</f>
        <v>-0.34260354260711612</v>
      </c>
      <c r="M540">
        <v>2.65958957023821</v>
      </c>
      <c r="N540">
        <f>(Table2[[#This Row],[1W Return vs Nifty]]-AVERAGE(Table2[1W Return vs Nifty]))/_xlfn.STDEV.P(Table2[1W Return vs Nifty])</f>
        <v>0.92211048421012309</v>
      </c>
      <c r="O540">
        <v>1795.62</v>
      </c>
      <c r="P540">
        <v>1860.3769475736899</v>
      </c>
      <c r="Q540">
        <v>1847.4189135046099</v>
      </c>
      <c r="R540">
        <v>29.006492618339301</v>
      </c>
      <c r="S540" s="1">
        <f>(Table2[[#This Row],[Close Price]]-Table2[[#This Row],[20D EMA]])/Table2[[#This Row],[20D EMA]]</f>
        <v>-3.8020293826087917E-2</v>
      </c>
      <c r="T540" s="1">
        <f>(Table2[[#This Row],[Close Price]]-Table2[[#This Row],[50D EMA]])/Table2[[#This Row],[50D EMA]]</f>
        <v>-7.1505373009047551E-2</v>
      </c>
      <c r="U540" s="1">
        <f>(Table2[[#This Row],[Close Price]]-Table2[[#This Row],[200D EMA]])/Table2[[#This Row],[200D EMA]]</f>
        <v>-6.4992792174480674E-2</v>
      </c>
      <c r="V540">
        <v>0.54462621078222695</v>
      </c>
      <c r="W540">
        <v>1715.2</v>
      </c>
      <c r="X540">
        <v>1755.8</v>
      </c>
      <c r="Y540">
        <v>1715.2</v>
      </c>
      <c r="Z540">
        <v>1755.8</v>
      </c>
      <c r="AA540">
        <v>1715.05</v>
      </c>
      <c r="AB540">
        <v>1829.1</v>
      </c>
      <c r="AC540" s="1">
        <f>(Table2[[#This Row],[Close Price]]/Table2[[#This Row],[Day Low]])-1</f>
        <v>7.0837220149253532E-3</v>
      </c>
      <c r="AD540" s="1">
        <f>(Table2[[#This Row],[Day High]]/Table2[[#This Row],[Close Price]])-1</f>
        <v>1.6470315801661473E-2</v>
      </c>
      <c r="AE540" s="1">
        <f>(Table2[[#This Row],[Close Price]]/Table2[[#This Row],[Current Week Low]])-1</f>
        <v>7.0837220149253532E-3</v>
      </c>
      <c r="AF540" s="1">
        <f>(Table2[[#This Row],[Current Week High]]/Table2[[#This Row],[Close Price]])-1</f>
        <v>1.6470315801661473E-2</v>
      </c>
      <c r="AG540" s="1">
        <f>(Table2[[#This Row],[Close Price]]/Table2[[#This Row],[Current Month Low]])-1</f>
        <v>7.171802571353636E-3</v>
      </c>
      <c r="AH540" s="1">
        <f>(Table2[[#This Row],[Current Month High]]/Table2[[#This Row],[Close Price]])-1</f>
        <v>5.8905259501548679E-2</v>
      </c>
      <c r="AI540">
        <v>25.915419573334798</v>
      </c>
      <c r="AJ540">
        <v>8.9432688972280907</v>
      </c>
      <c r="AK540" t="str">
        <f>IF(AND(Table2[[#This Row],[20D EMA]]&gt;Table2[[#This Row],[50D EMA]],Table2[[#This Row],[50D EMA]]&gt;Table2[[#This Row],[200D EMA]]),"Uptrend","Downtrend/NoTrend")</f>
        <v>Downtrend/NoTrend</v>
      </c>
      <c r="AL540">
        <v>-0.08</v>
      </c>
      <c r="AM540" t="s">
        <v>3147</v>
      </c>
      <c r="AN540">
        <v>-3.35</v>
      </c>
      <c r="AO540" t="s">
        <v>3147</v>
      </c>
      <c r="AP540">
        <v>1.7072813954864999E-2</v>
      </c>
      <c r="AQ540">
        <f>(Table2[[#This Row],[Sharpe Ratio]]-AVERAGE(Table2[Sharpe Ratio]))/_xlfn.STDEV.P(Table2[Sharpe Ratio])</f>
        <v>-0.45795663138676507</v>
      </c>
      <c r="AR5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0">
        <f>_xlfn.RANK.AVG(Table2[[#This Row],[1Y Return vs Nifty Z-Score]],Table2[1Y Return vs Nifty Z-Score])</f>
        <v>557</v>
      </c>
      <c r="AT540">
        <f>_xlfn.RANK.AVG(Table2[[#This Row],[6M Return vs Nifty Z-Score]],Table2[6M Return vs Nifty Z-Score])</f>
        <v>433</v>
      </c>
      <c r="AU540">
        <f>_xlfn.RANK.AVG(Table2[[#This Row],[Sharpe Ratio Z-Score]],Table2[Sharpe Ratio Z-Score])</f>
        <v>459</v>
      </c>
      <c r="AV540">
        <f>(Table2[[#This Row],[Rank 1Y]]+Table2[[#This Row],[Rank 6M]]+Table2[[#This Row],[Rank Sharpe]])/3</f>
        <v>483</v>
      </c>
    </row>
    <row r="541" spans="1:48" x14ac:dyDescent="0.3">
      <c r="A541" t="s">
        <v>548</v>
      </c>
      <c r="B541" t="s">
        <v>549</v>
      </c>
      <c r="C541" t="s">
        <v>3102</v>
      </c>
      <c r="D541" t="s">
        <v>54</v>
      </c>
      <c r="E541">
        <v>34593.019562538</v>
      </c>
      <c r="F541">
        <v>138.69</v>
      </c>
      <c r="G541">
        <v>-19.407950396095199</v>
      </c>
      <c r="H541">
        <f>(Table2[[#This Row],[1Y Return vs Nifty]]-AVERAGE(Table2[1Y Return vs Nifty]))/_xlfn.STDEV.P(Table2[1Y Return vs Nifty])</f>
        <v>-0.70940413338298713</v>
      </c>
      <c r="I541">
        <v>-10.3392226980292</v>
      </c>
      <c r="J541">
        <f>(Table2[[#This Row],[1M Return vs Nifty]]-AVERAGE(Table2[1M Return vs Nifty]))/_xlfn.STDEV.P(Table2[1M Return vs Nifty])</f>
        <v>-0.98737098984605776</v>
      </c>
      <c r="K541">
        <v>-18.393391803930001</v>
      </c>
      <c r="L541">
        <f>(Table2[[#This Row],[6M Return vs Nifty]]-AVERAGE(Table2[6M Return vs Nifty]))/_xlfn.STDEV.P(Table2[6M Return vs Nifty])</f>
        <v>-0.73243884686456073</v>
      </c>
      <c r="M541">
        <v>1.0692453832821101</v>
      </c>
      <c r="N541">
        <f>(Table2[[#This Row],[1W Return vs Nifty]]-AVERAGE(Table2[1W Return vs Nifty]))/_xlfn.STDEV.P(Table2[1W Return vs Nifty])</f>
        <v>0.54291701741651888</v>
      </c>
      <c r="O541">
        <v>145.91999999999999</v>
      </c>
      <c r="P541">
        <v>156.55312460093799</v>
      </c>
      <c r="Q541">
        <v>161.10664816480801</v>
      </c>
      <c r="R541">
        <v>36.591865293493299</v>
      </c>
      <c r="S541" s="1">
        <f>(Table2[[#This Row],[Close Price]]-Table2[[#This Row],[20D EMA]])/Table2[[#This Row],[20D EMA]]</f>
        <v>-4.954769736842099E-2</v>
      </c>
      <c r="T541" s="1">
        <f>(Table2[[#This Row],[Close Price]]-Table2[[#This Row],[50D EMA]])/Table2[[#This Row],[50D EMA]]</f>
        <v>-0.11410263861850105</v>
      </c>
      <c r="U541" s="1">
        <f>(Table2[[#This Row],[Close Price]]-Table2[[#This Row],[200D EMA]])/Table2[[#This Row],[200D EMA]]</f>
        <v>-0.13914167056517959</v>
      </c>
      <c r="V541">
        <v>0.86698568919456698</v>
      </c>
      <c r="W541">
        <v>135.38999999999999</v>
      </c>
      <c r="X541">
        <v>140.5</v>
      </c>
      <c r="Y541">
        <v>135.38999999999999</v>
      </c>
      <c r="Z541">
        <v>140.5</v>
      </c>
      <c r="AA541">
        <v>134.1</v>
      </c>
      <c r="AB541">
        <v>149.5</v>
      </c>
      <c r="AC541" s="1">
        <f>(Table2[[#This Row],[Close Price]]/Table2[[#This Row],[Day Low]])-1</f>
        <v>2.437403057832932E-2</v>
      </c>
      <c r="AD541" s="1">
        <f>(Table2[[#This Row],[Day High]]/Table2[[#This Row],[Close Price]])-1</f>
        <v>1.3050688586055292E-2</v>
      </c>
      <c r="AE541" s="1">
        <f>(Table2[[#This Row],[Close Price]]/Table2[[#This Row],[Current Week Low]])-1</f>
        <v>2.437403057832932E-2</v>
      </c>
      <c r="AF541" s="1">
        <f>(Table2[[#This Row],[Current Week High]]/Table2[[#This Row],[Close Price]])-1</f>
        <v>1.3050688586055292E-2</v>
      </c>
      <c r="AG541" s="1">
        <f>(Table2[[#This Row],[Close Price]]/Table2[[#This Row],[Current Month Low]])-1</f>
        <v>3.4228187919463027E-2</v>
      </c>
      <c r="AH541" s="1">
        <f>(Table2[[#This Row],[Current Month High]]/Table2[[#This Row],[Close Price]])-1</f>
        <v>7.7943615257048071E-2</v>
      </c>
      <c r="AI541">
        <v>40.060566731559597</v>
      </c>
      <c r="AJ541">
        <v>3.4228187919463</v>
      </c>
      <c r="AK541" t="str">
        <f>IF(AND(Table2[[#This Row],[20D EMA]]&gt;Table2[[#This Row],[50D EMA]],Table2[[#This Row],[50D EMA]]&gt;Table2[[#This Row],[200D EMA]]),"Uptrend","Downtrend/NoTrend")</f>
        <v>Downtrend/NoTrend</v>
      </c>
      <c r="AL541">
        <v>-0.17</v>
      </c>
      <c r="AM541" t="s">
        <v>3147</v>
      </c>
      <c r="AN541">
        <v>-5.32</v>
      </c>
      <c r="AO541" t="s">
        <v>3147</v>
      </c>
      <c r="AP541">
        <v>7.3651824152357007E-2</v>
      </c>
      <c r="AQ541">
        <f>(Table2[[#This Row],[Sharpe Ratio]]-AVERAGE(Table2[Sharpe Ratio]))/_xlfn.STDEV.P(Table2[Sharpe Ratio])</f>
        <v>0.20389619587895225</v>
      </c>
      <c r="AR5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1">
        <f>_xlfn.RANK.AVG(Table2[[#This Row],[1Y Return vs Nifty Z-Score]],Table2[1Y Return vs Nifty Z-Score])</f>
        <v>572</v>
      </c>
      <c r="AT541">
        <f>_xlfn.RANK.AVG(Table2[[#This Row],[6M Return vs Nifty Z-Score]],Table2[6M Return vs Nifty Z-Score])</f>
        <v>584</v>
      </c>
      <c r="AU541">
        <f>_xlfn.RANK.AVG(Table2[[#This Row],[Sharpe Ratio Z-Score]],Table2[Sharpe Ratio Z-Score])</f>
        <v>294</v>
      </c>
      <c r="AV541">
        <f>(Table2[[#This Row],[Rank 1Y]]+Table2[[#This Row],[Rank 6M]]+Table2[[#This Row],[Rank Sharpe]])/3</f>
        <v>483.33333333333331</v>
      </c>
    </row>
    <row r="542" spans="1:48" x14ac:dyDescent="0.3">
      <c r="A542" t="s">
        <v>1141</v>
      </c>
      <c r="B542" t="s">
        <v>1142</v>
      </c>
      <c r="C542" t="s">
        <v>3109</v>
      </c>
      <c r="D542" t="s">
        <v>126</v>
      </c>
      <c r="E542">
        <v>10404.959999999999</v>
      </c>
      <c r="F542">
        <v>327.2</v>
      </c>
      <c r="G542">
        <v>-34.351770080226302</v>
      </c>
      <c r="H542">
        <f>(Table2[[#This Row],[1Y Return vs Nifty]]-AVERAGE(Table2[1Y Return vs Nifty]))/_xlfn.STDEV.P(Table2[1Y Return vs Nifty])</f>
        <v>-1.0193158768812922</v>
      </c>
      <c r="I542">
        <v>3.7887798532422801E-2</v>
      </c>
      <c r="J542">
        <f>(Table2[[#This Row],[1M Return vs Nifty]]-AVERAGE(Table2[1M Return vs Nifty]))/_xlfn.STDEV.P(Table2[1M Return vs Nifty])</f>
        <v>0.18778948021790276</v>
      </c>
      <c r="K542">
        <v>-28.2969033032916</v>
      </c>
      <c r="L542">
        <f>(Table2[[#This Row],[6M Return vs Nifty]]-AVERAGE(Table2[6M Return vs Nifty]))/_xlfn.STDEV.P(Table2[6M Return vs Nifty])</f>
        <v>-1.0843278131396286</v>
      </c>
      <c r="M542">
        <v>-4.5071845890990998</v>
      </c>
      <c r="N542">
        <f>(Table2[[#This Row],[1W Return vs Nifty]]-AVERAGE(Table2[1W Return vs Nifty]))/_xlfn.STDEV.P(Table2[1W Return vs Nifty])</f>
        <v>-0.78669818846304007</v>
      </c>
      <c r="O542">
        <v>349.79</v>
      </c>
      <c r="P542">
        <v>356.056984817103</v>
      </c>
      <c r="Q542">
        <v>365.909497074488</v>
      </c>
      <c r="R542">
        <v>28.407691473007599</v>
      </c>
      <c r="S542" s="1">
        <f>(Table2[[#This Row],[Close Price]]-Table2[[#This Row],[20D EMA]])/Table2[[#This Row],[20D EMA]]</f>
        <v>-6.4581606106521139E-2</v>
      </c>
      <c r="T542" s="1">
        <f>(Table2[[#This Row],[Close Price]]-Table2[[#This Row],[50D EMA]])/Table2[[#This Row],[50D EMA]]</f>
        <v>-8.1045973109967431E-2</v>
      </c>
      <c r="U542" s="1">
        <f>(Table2[[#This Row],[Close Price]]-Table2[[#This Row],[200D EMA]])/Table2[[#This Row],[200D EMA]]</f>
        <v>-0.10578981246449567</v>
      </c>
      <c r="V542">
        <v>0.74725037395735106</v>
      </c>
      <c r="W542">
        <v>323.60000000000002</v>
      </c>
      <c r="X542">
        <v>333</v>
      </c>
      <c r="Y542">
        <v>323.60000000000002</v>
      </c>
      <c r="Z542">
        <v>333</v>
      </c>
      <c r="AA542">
        <v>323.60000000000002</v>
      </c>
      <c r="AB542">
        <v>377.45</v>
      </c>
      <c r="AC542" s="1">
        <f>(Table2[[#This Row],[Close Price]]/Table2[[#This Row],[Day Low]])-1</f>
        <v>1.1124845488257096E-2</v>
      </c>
      <c r="AD542" s="1">
        <f>(Table2[[#This Row],[Day High]]/Table2[[#This Row],[Close Price]])-1</f>
        <v>1.772616136919325E-2</v>
      </c>
      <c r="AE542" s="1">
        <f>(Table2[[#This Row],[Close Price]]/Table2[[#This Row],[Current Week Low]])-1</f>
        <v>1.1124845488257096E-2</v>
      </c>
      <c r="AF542" s="1">
        <f>(Table2[[#This Row],[Current Week High]]/Table2[[#This Row],[Close Price]])-1</f>
        <v>1.772616136919325E-2</v>
      </c>
      <c r="AG542" s="1">
        <f>(Table2[[#This Row],[Close Price]]/Table2[[#This Row],[Current Month Low]])-1</f>
        <v>1.1124845488257096E-2</v>
      </c>
      <c r="AH542" s="1">
        <f>(Table2[[#This Row],[Current Month High]]/Table2[[#This Row],[Close Price]])-1</f>
        <v>0.153575794621027</v>
      </c>
      <c r="AI542">
        <v>54.645476772616099</v>
      </c>
      <c r="AJ542">
        <v>5.9585492227979202</v>
      </c>
      <c r="AK542" t="str">
        <f>IF(AND(Table2[[#This Row],[20D EMA]]&gt;Table2[[#This Row],[50D EMA]],Table2[[#This Row],[50D EMA]]&gt;Table2[[#This Row],[200D EMA]]),"Uptrend","Downtrend/NoTrend")</f>
        <v>Downtrend/NoTrend</v>
      </c>
      <c r="AL542">
        <v>-7.0000000000000007E-2</v>
      </c>
      <c r="AM542" t="s">
        <v>3147</v>
      </c>
      <c r="AN542">
        <v>-10.95</v>
      </c>
      <c r="AO542" t="s">
        <v>3147</v>
      </c>
      <c r="AP542">
        <v>0.14522898167589501</v>
      </c>
      <c r="AQ542">
        <f>(Table2[[#This Row],[Sharpe Ratio]]-AVERAGE(Table2[Sharpe Ratio]))/_xlfn.STDEV.P(Table2[Sharpe Ratio])</f>
        <v>1.0411951148462053</v>
      </c>
      <c r="AR5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2">
        <f>_xlfn.RANK.AVG(Table2[[#This Row],[1Y Return vs Nifty Z-Score]],Table2[1Y Return vs Nifty Z-Score])</f>
        <v>658</v>
      </c>
      <c r="AT542">
        <f>_xlfn.RANK.AVG(Table2[[#This Row],[6M Return vs Nifty Z-Score]],Table2[6M Return vs Nifty Z-Score])</f>
        <v>688</v>
      </c>
      <c r="AU542">
        <f>_xlfn.RANK.AVG(Table2[[#This Row],[Sharpe Ratio Z-Score]],Table2[Sharpe Ratio Z-Score])</f>
        <v>107</v>
      </c>
      <c r="AV542">
        <f>(Table2[[#This Row],[Rank 1Y]]+Table2[[#This Row],[Rank 6M]]+Table2[[#This Row],[Rank Sharpe]])/3</f>
        <v>484.33333333333331</v>
      </c>
    </row>
    <row r="543" spans="1:48" x14ac:dyDescent="0.3">
      <c r="A543" t="s">
        <v>207</v>
      </c>
      <c r="B543" t="s">
        <v>208</v>
      </c>
      <c r="C543" t="s">
        <v>3104</v>
      </c>
      <c r="D543" t="s">
        <v>123</v>
      </c>
      <c r="E543">
        <v>118298.85055596</v>
      </c>
      <c r="F543">
        <v>4911.3500000000004</v>
      </c>
      <c r="G543">
        <v>-14.632264582740399</v>
      </c>
      <c r="H543">
        <f>(Table2[[#This Row],[1Y Return vs Nifty]]-AVERAGE(Table2[1Y Return vs Nifty]))/_xlfn.STDEV.P(Table2[1Y Return vs Nifty])</f>
        <v>-0.61036378438917738</v>
      </c>
      <c r="I543">
        <v>-12.233426533642101</v>
      </c>
      <c r="J543">
        <f>(Table2[[#This Row],[1M Return vs Nifty]]-AVERAGE(Table2[1M Return vs Nifty]))/_xlfn.STDEV.P(Table2[1M Return vs Nifty])</f>
        <v>-1.201880941396962</v>
      </c>
      <c r="K543">
        <v>-7.7708240520418599</v>
      </c>
      <c r="L543">
        <f>(Table2[[#This Row],[6M Return vs Nifty]]-AVERAGE(Table2[6M Return vs Nifty]))/_xlfn.STDEV.P(Table2[6M Return vs Nifty])</f>
        <v>-0.3550005629144945</v>
      </c>
      <c r="M543">
        <v>-11.964976172974</v>
      </c>
      <c r="N543">
        <f>(Table2[[#This Row],[1W Return vs Nifty]]-AVERAGE(Table2[1W Return vs Nifty]))/_xlfn.STDEV.P(Table2[1W Return vs Nifty])</f>
        <v>-2.5648955551138051</v>
      </c>
      <c r="O543">
        <v>5490.49</v>
      </c>
      <c r="P543">
        <v>5712.7125221330198</v>
      </c>
      <c r="Q543">
        <v>5491.5696015916001</v>
      </c>
      <c r="R543">
        <v>15.504304375796799</v>
      </c>
      <c r="S543" s="1">
        <f>(Table2[[#This Row],[Close Price]]-Table2[[#This Row],[20D EMA]])/Table2[[#This Row],[20D EMA]]</f>
        <v>-0.10548056730820007</v>
      </c>
      <c r="T543" s="1">
        <f>(Table2[[#This Row],[Close Price]]-Table2[[#This Row],[50D EMA]])/Table2[[#This Row],[50D EMA]]</f>
        <v>-0.14027706085826383</v>
      </c>
      <c r="U543" s="1">
        <f>(Table2[[#This Row],[Close Price]]-Table2[[#This Row],[200D EMA]])/Table2[[#This Row],[200D EMA]]</f>
        <v>-0.10565642315148605</v>
      </c>
      <c r="V543">
        <v>1.81230834729603</v>
      </c>
      <c r="W543">
        <v>4791.6499999999996</v>
      </c>
      <c r="X543">
        <v>4970</v>
      </c>
      <c r="Y543">
        <v>4791.6499999999996</v>
      </c>
      <c r="Z543">
        <v>4970</v>
      </c>
      <c r="AA543">
        <v>4791.6499999999996</v>
      </c>
      <c r="AB543">
        <v>5902.15</v>
      </c>
      <c r="AC543" s="1">
        <f>(Table2[[#This Row],[Close Price]]/Table2[[#This Row],[Day Low]])-1</f>
        <v>2.4980956455500802E-2</v>
      </c>
      <c r="AD543" s="1">
        <f>(Table2[[#This Row],[Day High]]/Table2[[#This Row],[Close Price]])-1</f>
        <v>1.1941726816455667E-2</v>
      </c>
      <c r="AE543" s="1">
        <f>(Table2[[#This Row],[Close Price]]/Table2[[#This Row],[Current Week Low]])-1</f>
        <v>2.4980956455500802E-2</v>
      </c>
      <c r="AF543" s="1">
        <f>(Table2[[#This Row],[Current Week High]]/Table2[[#This Row],[Close Price]])-1</f>
        <v>1.1941726816455667E-2</v>
      </c>
      <c r="AG543" s="1">
        <f>(Table2[[#This Row],[Close Price]]/Table2[[#This Row],[Current Month Low]])-1</f>
        <v>2.4980956455500802E-2</v>
      </c>
      <c r="AH543" s="1">
        <f>(Table2[[#This Row],[Current Month High]]/Table2[[#This Row],[Close Price]])-1</f>
        <v>0.20173679334602479</v>
      </c>
      <c r="AI543">
        <v>31.733637390941301</v>
      </c>
      <c r="AJ543">
        <v>6.1683960224816197</v>
      </c>
      <c r="AK543" t="str">
        <f>IF(AND(Table2[[#This Row],[20D EMA]]&gt;Table2[[#This Row],[50D EMA]],Table2[[#This Row],[50D EMA]]&gt;Table2[[#This Row],[200D EMA]]),"Uptrend","Downtrend/NoTrend")</f>
        <v>Downtrend/NoTrend</v>
      </c>
      <c r="AL543">
        <v>-0.06</v>
      </c>
      <c r="AM543" t="s">
        <v>3147</v>
      </c>
      <c r="AN543">
        <v>-15.07</v>
      </c>
      <c r="AO543" t="s">
        <v>3147</v>
      </c>
      <c r="AP543">
        <v>1.402817537559E-2</v>
      </c>
      <c r="AQ543">
        <f>(Table2[[#This Row],[Sharpe Ratio]]-AVERAGE(Table2[Sharpe Ratio]))/_xlfn.STDEV.P(Table2[Sharpe Ratio])</f>
        <v>-0.49357235963407114</v>
      </c>
      <c r="AR5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3">
        <f>_xlfn.RANK.AVG(Table2[[#This Row],[1Y Return vs Nifty Z-Score]],Table2[1Y Return vs Nifty Z-Score])</f>
        <v>544</v>
      </c>
      <c r="AT543">
        <f>_xlfn.RANK.AVG(Table2[[#This Row],[6M Return vs Nifty Z-Score]],Table2[6M Return vs Nifty Z-Score])</f>
        <v>440</v>
      </c>
      <c r="AU543">
        <f>_xlfn.RANK.AVG(Table2[[#This Row],[Sharpe Ratio Z-Score]],Table2[Sharpe Ratio Z-Score])</f>
        <v>474</v>
      </c>
      <c r="AV543">
        <f>(Table2[[#This Row],[Rank 1Y]]+Table2[[#This Row],[Rank 6M]]+Table2[[#This Row],[Rank Sharpe]])/3</f>
        <v>486</v>
      </c>
    </row>
    <row r="544" spans="1:48" x14ac:dyDescent="0.3">
      <c r="A544" t="s">
        <v>811</v>
      </c>
      <c r="B544" t="s">
        <v>812</v>
      </c>
      <c r="C544" t="s">
        <v>3116</v>
      </c>
      <c r="D544" t="s">
        <v>481</v>
      </c>
      <c r="E544">
        <v>18257.072779679998</v>
      </c>
      <c r="F544">
        <v>1761.15</v>
      </c>
      <c r="G544">
        <v>-12.888363681777699</v>
      </c>
      <c r="H544">
        <f>(Table2[[#This Row],[1Y Return vs Nifty]]-AVERAGE(Table2[1Y Return vs Nifty]))/_xlfn.STDEV.P(Table2[1Y Return vs Nifty])</f>
        <v>-0.574197972693823</v>
      </c>
      <c r="I544">
        <v>-1.27105848514796</v>
      </c>
      <c r="J544">
        <f>(Table2[[#This Row],[1M Return vs Nifty]]-AVERAGE(Table2[1M Return vs Nifty]))/_xlfn.STDEV.P(Table2[1M Return vs Nifty])</f>
        <v>3.9557279112595913E-2</v>
      </c>
      <c r="K544">
        <v>5.8319339944361497</v>
      </c>
      <c r="L544">
        <f>(Table2[[#This Row],[6M Return vs Nifty]]-AVERAGE(Table2[6M Return vs Nifty]))/_xlfn.STDEV.P(Table2[6M Return vs Nifty])</f>
        <v>0.128329058884154</v>
      </c>
      <c r="M544">
        <v>-0.164947796090638</v>
      </c>
      <c r="N544">
        <f>(Table2[[#This Row],[1W Return vs Nifty]]-AVERAGE(Table2[1W Return vs Nifty]))/_xlfn.STDEV.P(Table2[1W Return vs Nifty])</f>
        <v>0.24864236025873979</v>
      </c>
      <c r="O544">
        <v>1888.78</v>
      </c>
      <c r="P544">
        <v>1930.1810219869999</v>
      </c>
      <c r="Q544">
        <v>1878.5927309640499</v>
      </c>
      <c r="R544">
        <v>26.1172146269185</v>
      </c>
      <c r="S544" s="1">
        <f>(Table2[[#This Row],[Close Price]]-Table2[[#This Row],[20D EMA]])/Table2[[#This Row],[20D EMA]]</f>
        <v>-6.7572718897912873E-2</v>
      </c>
      <c r="T544" s="1">
        <f>(Table2[[#This Row],[Close Price]]-Table2[[#This Row],[50D EMA]])/Table2[[#This Row],[50D EMA]]</f>
        <v>-8.7572626640475937E-2</v>
      </c>
      <c r="U544" s="1">
        <f>(Table2[[#This Row],[Close Price]]-Table2[[#This Row],[200D EMA]])/Table2[[#This Row],[200D EMA]]</f>
        <v>-6.251633418371684E-2</v>
      </c>
      <c r="V544">
        <v>0.87749332238851596</v>
      </c>
      <c r="W544">
        <v>1749.05</v>
      </c>
      <c r="X544">
        <v>1849.3</v>
      </c>
      <c r="Y544">
        <v>1749.05</v>
      </c>
      <c r="Z544">
        <v>1849.3</v>
      </c>
      <c r="AA544">
        <v>1749.05</v>
      </c>
      <c r="AB544">
        <v>1973.5</v>
      </c>
      <c r="AC544" s="1">
        <f>(Table2[[#This Row],[Close Price]]/Table2[[#This Row],[Day Low]])-1</f>
        <v>6.9180412223779353E-3</v>
      </c>
      <c r="AD544" s="1">
        <f>(Table2[[#This Row],[Day High]]/Table2[[#This Row],[Close Price]])-1</f>
        <v>5.0052522499502983E-2</v>
      </c>
      <c r="AE544" s="1">
        <f>(Table2[[#This Row],[Close Price]]/Table2[[#This Row],[Current Week Low]])-1</f>
        <v>6.9180412223779353E-3</v>
      </c>
      <c r="AF544" s="1">
        <f>(Table2[[#This Row],[Current Week High]]/Table2[[#This Row],[Close Price]])-1</f>
        <v>5.0052522499502983E-2</v>
      </c>
      <c r="AG544" s="1">
        <f>(Table2[[#This Row],[Close Price]]/Table2[[#This Row],[Current Month Low]])-1</f>
        <v>6.9180412223779353E-3</v>
      </c>
      <c r="AH544" s="1">
        <f>(Table2[[#This Row],[Current Month High]]/Table2[[#This Row],[Close Price]])-1</f>
        <v>0.12057462453510492</v>
      </c>
      <c r="AI544">
        <v>32.299917667433199</v>
      </c>
      <c r="AJ544">
        <v>20.445219532211699</v>
      </c>
      <c r="AK544" t="str">
        <f>IF(AND(Table2[[#This Row],[20D EMA]]&gt;Table2[[#This Row],[50D EMA]],Table2[[#This Row],[50D EMA]]&gt;Table2[[#This Row],[200D EMA]]),"Uptrend","Downtrend/NoTrend")</f>
        <v>Downtrend/NoTrend</v>
      </c>
      <c r="AL544">
        <v>0.01</v>
      </c>
      <c r="AM544" t="s">
        <v>3148</v>
      </c>
      <c r="AN544">
        <v>-8.98</v>
      </c>
      <c r="AO544" t="s">
        <v>3147</v>
      </c>
      <c r="AP544">
        <v>-5.3595671588903999E-2</v>
      </c>
      <c r="AQ544">
        <f>(Table2[[#This Row],[Sharpe Ratio]]-AVERAGE(Table2[Sharpe Ratio]))/_xlfn.STDEV.P(Table2[Sharpe Ratio])</f>
        <v>-1.2846260409870636</v>
      </c>
      <c r="AR5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4">
        <f>_xlfn.RANK.AVG(Table2[[#This Row],[1Y Return vs Nifty Z-Score]],Table2[1Y Return vs Nifty Z-Score])</f>
        <v>524</v>
      </c>
      <c r="AT544">
        <f>_xlfn.RANK.AVG(Table2[[#This Row],[6M Return vs Nifty Z-Score]],Table2[6M Return vs Nifty Z-Score])</f>
        <v>268</v>
      </c>
      <c r="AU544">
        <f>_xlfn.RANK.AVG(Table2[[#This Row],[Sharpe Ratio Z-Score]],Table2[Sharpe Ratio Z-Score])</f>
        <v>668</v>
      </c>
      <c r="AV544">
        <f>(Table2[[#This Row],[Rank 1Y]]+Table2[[#This Row],[Rank 6M]]+Table2[[#This Row],[Rank Sharpe]])/3</f>
        <v>486.66666666666669</v>
      </c>
    </row>
    <row r="545" spans="1:48" x14ac:dyDescent="0.3">
      <c r="A545" t="s">
        <v>2151</v>
      </c>
      <c r="B545" t="s">
        <v>2152</v>
      </c>
      <c r="C545" t="s">
        <v>3108</v>
      </c>
      <c r="D545" t="s">
        <v>268</v>
      </c>
      <c r="E545">
        <v>2723.0404469999999</v>
      </c>
      <c r="F545">
        <v>280.95</v>
      </c>
      <c r="G545">
        <v>-12.5833985667606</v>
      </c>
      <c r="H545">
        <f>(Table2[[#This Row],[1Y Return vs Nifty]]-AVERAGE(Table2[1Y Return vs Nifty]))/_xlfn.STDEV.P(Table2[1Y Return vs Nifty])</f>
        <v>-0.56787346714578868</v>
      </c>
      <c r="I545">
        <v>4.4962958540692997</v>
      </c>
      <c r="J545">
        <f>(Table2[[#This Row],[1M Return vs Nifty]]-AVERAGE(Table2[1M Return vs Nifty]))/_xlfn.STDEV.P(Table2[1M Return vs Nifty])</f>
        <v>0.69268387331679881</v>
      </c>
      <c r="K545">
        <v>-19.516864648392001</v>
      </c>
      <c r="L545">
        <f>(Table2[[#This Row],[6M Return vs Nifty]]-AVERAGE(Table2[6M Return vs Nifty]))/_xlfn.STDEV.P(Table2[6M Return vs Nifty])</f>
        <v>-0.77235778853503068</v>
      </c>
      <c r="M545">
        <v>-2.0505677634460899</v>
      </c>
      <c r="N545">
        <f>(Table2[[#This Row],[1W Return vs Nifty]]-AVERAGE(Table2[1W Return vs Nifty]))/_xlfn.STDEV.P(Table2[1W Return vs Nifty])</f>
        <v>-0.20095514092450203</v>
      </c>
      <c r="O545">
        <v>275.49</v>
      </c>
      <c r="P545">
        <v>285.20369108676198</v>
      </c>
      <c r="Q545">
        <v>298.30761099252902</v>
      </c>
      <c r="R545">
        <v>57.2989620490833</v>
      </c>
      <c r="S545" s="1">
        <f>(Table2[[#This Row],[Close Price]]-Table2[[#This Row],[20D EMA]])/Table2[[#This Row],[20D EMA]]</f>
        <v>1.9819231188064827E-2</v>
      </c>
      <c r="T545" s="1">
        <f>(Table2[[#This Row],[Close Price]]-Table2[[#This Row],[50D EMA]])/Table2[[#This Row],[50D EMA]]</f>
        <v>-1.4914572355474781E-2</v>
      </c>
      <c r="U545" s="1">
        <f>(Table2[[#This Row],[Close Price]]-Table2[[#This Row],[200D EMA]])/Table2[[#This Row],[200D EMA]]</f>
        <v>-5.8186953174868022E-2</v>
      </c>
      <c r="V545">
        <v>2.31354141290281</v>
      </c>
      <c r="W545">
        <v>271.10000000000002</v>
      </c>
      <c r="X545">
        <v>283.7</v>
      </c>
      <c r="Y545">
        <v>271.10000000000002</v>
      </c>
      <c r="Z545">
        <v>283.7</v>
      </c>
      <c r="AA545">
        <v>258.3</v>
      </c>
      <c r="AB545">
        <v>306.55</v>
      </c>
      <c r="AC545" s="1">
        <f>(Table2[[#This Row],[Close Price]]/Table2[[#This Row],[Day Low]])-1</f>
        <v>3.6333456289192156E-2</v>
      </c>
      <c r="AD545" s="1">
        <f>(Table2[[#This Row],[Day High]]/Table2[[#This Row],[Close Price]])-1</f>
        <v>9.7882185442248471E-3</v>
      </c>
      <c r="AE545" s="1">
        <f>(Table2[[#This Row],[Close Price]]/Table2[[#This Row],[Current Week Low]])-1</f>
        <v>3.6333456289192156E-2</v>
      </c>
      <c r="AF545" s="1">
        <f>(Table2[[#This Row],[Current Week High]]/Table2[[#This Row],[Close Price]])-1</f>
        <v>9.7882185442248471E-3</v>
      </c>
      <c r="AG545" s="1">
        <f>(Table2[[#This Row],[Close Price]]/Table2[[#This Row],[Current Month Low]])-1</f>
        <v>8.768873403019728E-2</v>
      </c>
      <c r="AH545" s="1">
        <f>(Table2[[#This Row],[Current Month High]]/Table2[[#This Row],[Close Price]])-1</f>
        <v>9.111941626623965E-2</v>
      </c>
      <c r="AI545">
        <v>42.925787506673799</v>
      </c>
      <c r="AJ545">
        <v>15.807914262159899</v>
      </c>
      <c r="AK545" t="str">
        <f>IF(AND(Table2[[#This Row],[20D EMA]]&gt;Table2[[#This Row],[50D EMA]],Table2[[#This Row],[50D EMA]]&gt;Table2[[#This Row],[200D EMA]]),"Uptrend","Downtrend/NoTrend")</f>
        <v>Downtrend/NoTrend</v>
      </c>
      <c r="AL545">
        <v>-0.01</v>
      </c>
      <c r="AM545" t="s">
        <v>3147</v>
      </c>
      <c r="AN545">
        <v>9.06</v>
      </c>
      <c r="AO545" t="s">
        <v>3148</v>
      </c>
      <c r="AP545">
        <v>5.8035371758807998E-2</v>
      </c>
      <c r="AQ545">
        <f>(Table2[[#This Row],[Sharpe Ratio]]-AVERAGE(Table2[Sharpe Ratio]))/_xlfn.STDEV.P(Table2[Sharpe Ratio])</f>
        <v>2.1217263666224239E-2</v>
      </c>
      <c r="AR5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5">
        <f>_xlfn.RANK.AVG(Table2[[#This Row],[1Y Return vs Nifty Z-Score]],Table2[1Y Return vs Nifty Z-Score])</f>
        <v>519</v>
      </c>
      <c r="AT545">
        <f>_xlfn.RANK.AVG(Table2[[#This Row],[6M Return vs Nifty Z-Score]],Table2[6M Return vs Nifty Z-Score])</f>
        <v>597</v>
      </c>
      <c r="AU545">
        <f>_xlfn.RANK.AVG(Table2[[#This Row],[Sharpe Ratio Z-Score]],Table2[Sharpe Ratio Z-Score])</f>
        <v>345</v>
      </c>
      <c r="AV545">
        <f>(Table2[[#This Row],[Rank 1Y]]+Table2[[#This Row],[Rank 6M]]+Table2[[#This Row],[Rank Sharpe]])/3</f>
        <v>487</v>
      </c>
    </row>
    <row r="546" spans="1:48" x14ac:dyDescent="0.3">
      <c r="A546" t="s">
        <v>237</v>
      </c>
      <c r="B546" t="s">
        <v>238</v>
      </c>
      <c r="C546" t="s">
        <v>3111</v>
      </c>
      <c r="D546" t="s">
        <v>239</v>
      </c>
      <c r="E546">
        <v>101505.00111945999</v>
      </c>
      <c r="F546">
        <v>1619.05</v>
      </c>
      <c r="G546">
        <v>8.0467087948825302</v>
      </c>
      <c r="H546">
        <f>(Table2[[#This Row],[1Y Return vs Nifty]]-AVERAGE(Table2[1Y Return vs Nifty]))/_xlfn.STDEV.P(Table2[1Y Return vs Nifty])</f>
        <v>-0.14003689817317608</v>
      </c>
      <c r="I546">
        <v>-4.8328976877168701</v>
      </c>
      <c r="J546">
        <f>(Table2[[#This Row],[1M Return vs Nifty]]-AVERAGE(Table2[1M Return vs Nifty]))/_xlfn.STDEV.P(Table2[1M Return vs Nifty])</f>
        <v>-0.36380477749940926</v>
      </c>
      <c r="K546">
        <v>-15.4186766067481</v>
      </c>
      <c r="L546">
        <f>(Table2[[#This Row],[6M Return vs Nifty]]-AVERAGE(Table2[6M Return vs Nifty]))/_xlfn.STDEV.P(Table2[6M Return vs Nifty])</f>
        <v>-0.62674204873729544</v>
      </c>
      <c r="M546">
        <v>1.46497742225225</v>
      </c>
      <c r="N546">
        <f>(Table2[[#This Row],[1W Return vs Nifty]]-AVERAGE(Table2[1W Return vs Nifty]))/_xlfn.STDEV.P(Table2[1W Return vs Nifty])</f>
        <v>0.63727332406332104</v>
      </c>
      <c r="O546">
        <v>1686.49</v>
      </c>
      <c r="P546">
        <v>1778.811782815</v>
      </c>
      <c r="Q546">
        <v>1723.6026545136001</v>
      </c>
      <c r="R546">
        <v>31.147164531128201</v>
      </c>
      <c r="S546" s="1">
        <f>(Table2[[#This Row],[Close Price]]-Table2[[#This Row],[20D EMA]])/Table2[[#This Row],[20D EMA]]</f>
        <v>-3.998837822934026E-2</v>
      </c>
      <c r="T546" s="1">
        <f>(Table2[[#This Row],[Close Price]]-Table2[[#This Row],[50D EMA]])/Table2[[#This Row],[50D EMA]]</f>
        <v>-8.9813764648092403E-2</v>
      </c>
      <c r="U546" s="1">
        <f>(Table2[[#This Row],[Close Price]]-Table2[[#This Row],[200D EMA]])/Table2[[#This Row],[200D EMA]]</f>
        <v>-6.0659371949682253E-2</v>
      </c>
      <c r="V546">
        <v>0.80297924091724804</v>
      </c>
      <c r="W546">
        <v>1601.7</v>
      </c>
      <c r="X546">
        <v>1634.3</v>
      </c>
      <c r="Y546">
        <v>1601.7</v>
      </c>
      <c r="Z546">
        <v>1634.3</v>
      </c>
      <c r="AA546">
        <v>1586.75</v>
      </c>
      <c r="AB546">
        <v>1700.05</v>
      </c>
      <c r="AC546" s="1">
        <f>(Table2[[#This Row],[Close Price]]/Table2[[#This Row],[Day Low]])-1</f>
        <v>1.0832240744209187E-2</v>
      </c>
      <c r="AD546" s="1">
        <f>(Table2[[#This Row],[Day High]]/Table2[[#This Row],[Close Price]])-1</f>
        <v>9.419103795435646E-3</v>
      </c>
      <c r="AE546" s="1">
        <f>(Table2[[#This Row],[Close Price]]/Table2[[#This Row],[Current Week Low]])-1</f>
        <v>1.0832240744209187E-2</v>
      </c>
      <c r="AF546" s="1">
        <f>(Table2[[#This Row],[Current Week High]]/Table2[[#This Row],[Close Price]])-1</f>
        <v>9.419103795435646E-3</v>
      </c>
      <c r="AG546" s="1">
        <f>(Table2[[#This Row],[Close Price]]/Table2[[#This Row],[Current Month Low]])-1</f>
        <v>2.0356073735623204E-2</v>
      </c>
      <c r="AH546" s="1">
        <f>(Table2[[#This Row],[Current Month High]]/Table2[[#This Row],[Close Price]])-1</f>
        <v>5.0029338192149719E-2</v>
      </c>
      <c r="AI546">
        <v>30.076279299589199</v>
      </c>
      <c r="AJ546">
        <v>27.183817753338499</v>
      </c>
      <c r="AK546" t="str">
        <f>IF(AND(Table2[[#This Row],[20D EMA]]&gt;Table2[[#This Row],[50D EMA]],Table2[[#This Row],[50D EMA]]&gt;Table2[[#This Row],[200D EMA]]),"Uptrend","Downtrend/NoTrend")</f>
        <v>Downtrend/NoTrend</v>
      </c>
      <c r="AL546">
        <v>-0.05</v>
      </c>
      <c r="AM546" t="s">
        <v>3147</v>
      </c>
      <c r="AN546">
        <v>-2.61</v>
      </c>
      <c r="AO546" t="s">
        <v>3147</v>
      </c>
      <c r="AP546">
        <v>-6.7642289792890003E-3</v>
      </c>
      <c r="AQ546">
        <f>(Table2[[#This Row],[Sharpe Ratio]]-AVERAGE(Table2[Sharpe Ratio]))/_xlfn.STDEV.P(Table2[Sharpe Ratio])</f>
        <v>-0.736798806330353</v>
      </c>
      <c r="AR5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6">
        <f>_xlfn.RANK.AVG(Table2[[#This Row],[1Y Return vs Nifty Z-Score]],Table2[1Y Return vs Nifty Z-Score])</f>
        <v>349</v>
      </c>
      <c r="AT546">
        <f>_xlfn.RANK.AVG(Table2[[#This Row],[6M Return vs Nifty Z-Score]],Table2[6M Return vs Nifty Z-Score])</f>
        <v>537</v>
      </c>
      <c r="AU546">
        <f>_xlfn.RANK.AVG(Table2[[#This Row],[Sharpe Ratio Z-Score]],Table2[Sharpe Ratio Z-Score])</f>
        <v>578</v>
      </c>
      <c r="AV546">
        <f>(Table2[[#This Row],[Rank 1Y]]+Table2[[#This Row],[Rank 6M]]+Table2[[#This Row],[Rank Sharpe]])/3</f>
        <v>488</v>
      </c>
    </row>
    <row r="547" spans="1:48" x14ac:dyDescent="0.3">
      <c r="A547" t="s">
        <v>1123</v>
      </c>
      <c r="B547" t="s">
        <v>1124</v>
      </c>
      <c r="C547" t="s">
        <v>3113</v>
      </c>
      <c r="D547" t="s">
        <v>1125</v>
      </c>
      <c r="E547">
        <v>10682.863950000001</v>
      </c>
      <c r="F547">
        <v>1177</v>
      </c>
      <c r="G547">
        <v>6.3564743763903104</v>
      </c>
      <c r="H547">
        <f>(Table2[[#This Row],[1Y Return vs Nifty]]-AVERAGE(Table2[1Y Return vs Nifty]))/_xlfn.STDEV.P(Table2[1Y Return vs Nifty])</f>
        <v>-0.17508974989568568</v>
      </c>
      <c r="I547">
        <v>7.0951605359584402</v>
      </c>
      <c r="J547">
        <f>(Table2[[#This Row],[1M Return vs Nifty]]-AVERAGE(Table2[1M Return vs Nifty]))/_xlfn.STDEV.P(Table2[1M Return vs Nifty])</f>
        <v>0.98699345421732165</v>
      </c>
      <c r="K547">
        <v>-17.232507383140199</v>
      </c>
      <c r="L547">
        <f>(Table2[[#This Row],[6M Return vs Nifty]]-AVERAGE(Table2[6M Return vs Nifty]))/_xlfn.STDEV.P(Table2[6M Return vs Nifty])</f>
        <v>-0.69119060690211032</v>
      </c>
      <c r="M547">
        <v>1.74697647571909</v>
      </c>
      <c r="N547">
        <f>(Table2[[#This Row],[1W Return vs Nifty]]-AVERAGE(Table2[1W Return vs Nifty]))/_xlfn.STDEV.P(Table2[1W Return vs Nifty])</f>
        <v>0.70451172414907415</v>
      </c>
      <c r="O547">
        <v>1153.51</v>
      </c>
      <c r="P547">
        <v>1159.7336679771299</v>
      </c>
      <c r="Q547">
        <v>1176.82884694123</v>
      </c>
      <c r="R547">
        <v>58.971386069273102</v>
      </c>
      <c r="S547" s="1">
        <f>(Table2[[#This Row],[Close Price]]-Table2[[#This Row],[20D EMA]])/Table2[[#This Row],[20D EMA]]</f>
        <v>2.0363932692391059E-2</v>
      </c>
      <c r="T547" s="1">
        <f>(Table2[[#This Row],[Close Price]]-Table2[[#This Row],[50D EMA]])/Table2[[#This Row],[50D EMA]]</f>
        <v>1.4888187261983127E-2</v>
      </c>
      <c r="U547" s="1">
        <f>(Table2[[#This Row],[Close Price]]-Table2[[#This Row],[200D EMA]])/Table2[[#This Row],[200D EMA]]</f>
        <v>1.454358118555766E-4</v>
      </c>
      <c r="V547">
        <v>1.4474642278738501</v>
      </c>
      <c r="W547">
        <v>1153.45</v>
      </c>
      <c r="X547">
        <v>1183.1500000000001</v>
      </c>
      <c r="Y547">
        <v>1153.45</v>
      </c>
      <c r="Z547">
        <v>1183.1500000000001</v>
      </c>
      <c r="AA547">
        <v>1103.4000000000001</v>
      </c>
      <c r="AB547">
        <v>1247</v>
      </c>
      <c r="AC547" s="1">
        <f>(Table2[[#This Row],[Close Price]]/Table2[[#This Row],[Day Low]])-1</f>
        <v>2.0417009840045131E-2</v>
      </c>
      <c r="AD547" s="1">
        <f>(Table2[[#This Row],[Day High]]/Table2[[#This Row],[Close Price]])-1</f>
        <v>5.2251486830927618E-3</v>
      </c>
      <c r="AE547" s="1">
        <f>(Table2[[#This Row],[Close Price]]/Table2[[#This Row],[Current Week Low]])-1</f>
        <v>2.0417009840045131E-2</v>
      </c>
      <c r="AF547" s="1">
        <f>(Table2[[#This Row],[Current Week High]]/Table2[[#This Row],[Close Price]])-1</f>
        <v>5.2251486830927618E-3</v>
      </c>
      <c r="AG547" s="1">
        <f>(Table2[[#This Row],[Close Price]]/Table2[[#This Row],[Current Month Low]])-1</f>
        <v>6.6702918252673493E-2</v>
      </c>
      <c r="AH547" s="1">
        <f>(Table2[[#This Row],[Current Month High]]/Table2[[#This Row],[Close Price]])-1</f>
        <v>5.9473237043330407E-2</v>
      </c>
      <c r="AI547">
        <v>28.0288870008496</v>
      </c>
      <c r="AJ547">
        <v>46.840496537957698</v>
      </c>
      <c r="AK547" t="str">
        <f>IF(AND(Table2[[#This Row],[20D EMA]]&gt;Table2[[#This Row],[50D EMA]],Table2[[#This Row],[50D EMA]]&gt;Table2[[#This Row],[200D EMA]]),"Uptrend","Downtrend/NoTrend")</f>
        <v>Downtrend/NoTrend</v>
      </c>
      <c r="AL547">
        <v>0.12</v>
      </c>
      <c r="AM547" t="s">
        <v>3148</v>
      </c>
      <c r="AN547">
        <v>6.49</v>
      </c>
      <c r="AO547" t="s">
        <v>3148</v>
      </c>
      <c r="AQ547">
        <f>(Table2[[#This Row],[Sharpe Ratio]]-AVERAGE(Table2[Sharpe Ratio]))/_xlfn.STDEV.P(Table2[Sharpe Ratio])</f>
        <v>-0.65767186404931655</v>
      </c>
      <c r="AR5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7">
        <f>_xlfn.RANK.AVG(Table2[[#This Row],[1Y Return vs Nifty Z-Score]],Table2[1Y Return vs Nifty Z-Score])</f>
        <v>365</v>
      </c>
      <c r="AT547">
        <f>_xlfn.RANK.AVG(Table2[[#This Row],[6M Return vs Nifty Z-Score]],Table2[6M Return vs Nifty Z-Score])</f>
        <v>569</v>
      </c>
      <c r="AU547">
        <f>_xlfn.RANK.AVG(Table2[[#This Row],[Sharpe Ratio Z-Score]],Table2[Sharpe Ratio Z-Score])</f>
        <v>532</v>
      </c>
      <c r="AV547">
        <f>(Table2[[#This Row],[Rank 1Y]]+Table2[[#This Row],[Rank 6M]]+Table2[[#This Row],[Rank Sharpe]])/3</f>
        <v>488.66666666666669</v>
      </c>
    </row>
    <row r="548" spans="1:48" x14ac:dyDescent="0.3">
      <c r="A548" t="s">
        <v>1070</v>
      </c>
      <c r="B548" t="s">
        <v>1071</v>
      </c>
      <c r="C548" t="s">
        <v>3108</v>
      </c>
      <c r="D548" t="s">
        <v>239</v>
      </c>
      <c r="E548">
        <v>11705.53390357</v>
      </c>
      <c r="F548">
        <v>1426.1</v>
      </c>
      <c r="G548">
        <v>-8.6585551408249994</v>
      </c>
      <c r="H548">
        <f>(Table2[[#This Row],[1Y Return vs Nifty]]-AVERAGE(Table2[1Y Return vs Nifty]))/_xlfn.STDEV.P(Table2[1Y Return vs Nifty])</f>
        <v>-0.48647827536753041</v>
      </c>
      <c r="I548">
        <v>-9.6376194626188099</v>
      </c>
      <c r="J548">
        <f>(Table2[[#This Row],[1M Return vs Nifty]]-AVERAGE(Table2[1M Return vs Nifty]))/_xlfn.STDEV.P(Table2[1M Return vs Nifty])</f>
        <v>-0.90791762099193785</v>
      </c>
      <c r="K548">
        <v>-21.919429327284799</v>
      </c>
      <c r="L548">
        <f>(Table2[[#This Row],[6M Return vs Nifty]]-AVERAGE(Table2[6M Return vs Nifty]))/_xlfn.STDEV.P(Table2[6M Return vs Nifty])</f>
        <v>-0.85772508490451294</v>
      </c>
      <c r="M548">
        <v>-7.6660396366029797</v>
      </c>
      <c r="N548">
        <f>(Table2[[#This Row],[1W Return vs Nifty]]-AVERAGE(Table2[1W Return vs Nifty]))/_xlfn.STDEV.P(Table2[1W Return vs Nifty])</f>
        <v>-1.5398792962923333</v>
      </c>
      <c r="O548">
        <v>1568.76</v>
      </c>
      <c r="P548">
        <v>1616.4432755819801</v>
      </c>
      <c r="Q548">
        <v>1612.6108475648</v>
      </c>
      <c r="R548">
        <v>18.892354938465999</v>
      </c>
      <c r="S548" s="1">
        <f>(Table2[[#This Row],[Close Price]]-Table2[[#This Row],[20D EMA]])/Table2[[#This Row],[20D EMA]]</f>
        <v>-9.0938065733445581E-2</v>
      </c>
      <c r="T548" s="1">
        <f>(Table2[[#This Row],[Close Price]]-Table2[[#This Row],[50D EMA]])/Table2[[#This Row],[50D EMA]]</f>
        <v>-0.11775437991379527</v>
      </c>
      <c r="U548" s="1">
        <f>(Table2[[#This Row],[Close Price]]-Table2[[#This Row],[200D EMA]])/Table2[[#This Row],[200D EMA]]</f>
        <v>-0.11565769128147048</v>
      </c>
      <c r="V548">
        <v>0.53574868074781001</v>
      </c>
      <c r="W548">
        <v>1386.25</v>
      </c>
      <c r="X548">
        <v>1437.95</v>
      </c>
      <c r="Y548">
        <v>1386.25</v>
      </c>
      <c r="Z548">
        <v>1437.95</v>
      </c>
      <c r="AA548">
        <v>1386.25</v>
      </c>
      <c r="AB548">
        <v>1665</v>
      </c>
      <c r="AC548" s="1">
        <f>(Table2[[#This Row],[Close Price]]/Table2[[#This Row],[Day Low]])-1</f>
        <v>2.8746618575292926E-2</v>
      </c>
      <c r="AD548" s="1">
        <f>(Table2[[#This Row],[Day High]]/Table2[[#This Row],[Close Price]])-1</f>
        <v>8.3093752191292225E-3</v>
      </c>
      <c r="AE548" s="1">
        <f>(Table2[[#This Row],[Close Price]]/Table2[[#This Row],[Current Week Low]])-1</f>
        <v>2.8746618575292926E-2</v>
      </c>
      <c r="AF548" s="1">
        <f>(Table2[[#This Row],[Current Week High]]/Table2[[#This Row],[Close Price]])-1</f>
        <v>8.3093752191292225E-3</v>
      </c>
      <c r="AG548" s="1">
        <f>(Table2[[#This Row],[Close Price]]/Table2[[#This Row],[Current Month Low]])-1</f>
        <v>2.8746618575292926E-2</v>
      </c>
      <c r="AH548" s="1">
        <f>(Table2[[#This Row],[Current Month High]]/Table2[[#This Row],[Close Price]])-1</f>
        <v>0.16751980927003718</v>
      </c>
      <c r="AI548">
        <v>55.806044456910399</v>
      </c>
      <c r="AJ548">
        <v>21.117669540107801</v>
      </c>
      <c r="AK548" t="str">
        <f>IF(AND(Table2[[#This Row],[20D EMA]]&gt;Table2[[#This Row],[50D EMA]],Table2[[#This Row],[50D EMA]]&gt;Table2[[#This Row],[200D EMA]]),"Uptrend","Downtrend/NoTrend")</f>
        <v>Downtrend/NoTrend</v>
      </c>
      <c r="AL548">
        <v>0.03</v>
      </c>
      <c r="AM548" t="s">
        <v>3148</v>
      </c>
      <c r="AN548">
        <v>-12.79</v>
      </c>
      <c r="AO548" t="s">
        <v>3147</v>
      </c>
      <c r="AP548">
        <v>5.2849213114752998E-2</v>
      </c>
      <c r="AQ548">
        <f>(Table2[[#This Row],[Sharpe Ratio]]-AVERAGE(Table2[Sharpe Ratio]))/_xlfn.STDEV.P(Table2[Sharpe Ratio])</f>
        <v>-3.9449647070374204E-2</v>
      </c>
      <c r="AR5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8">
        <f>_xlfn.RANK.AVG(Table2[[#This Row],[1Y Return vs Nifty Z-Score]],Table2[1Y Return vs Nifty Z-Score])</f>
        <v>481</v>
      </c>
      <c r="AT548">
        <f>_xlfn.RANK.AVG(Table2[[#This Row],[6M Return vs Nifty Z-Score]],Table2[6M Return vs Nifty Z-Score])</f>
        <v>624</v>
      </c>
      <c r="AU548">
        <f>_xlfn.RANK.AVG(Table2[[#This Row],[Sharpe Ratio Z-Score]],Table2[Sharpe Ratio Z-Score])</f>
        <v>363</v>
      </c>
      <c r="AV548">
        <f>(Table2[[#This Row],[Rank 1Y]]+Table2[[#This Row],[Rank 6M]]+Table2[[#This Row],[Rank Sharpe]])/3</f>
        <v>489.33333333333331</v>
      </c>
    </row>
    <row r="549" spans="1:48" x14ac:dyDescent="0.3">
      <c r="A549" t="s">
        <v>919</v>
      </c>
      <c r="B549" t="s">
        <v>920</v>
      </c>
      <c r="C549" t="s">
        <v>3102</v>
      </c>
      <c r="D549" t="s">
        <v>562</v>
      </c>
      <c r="E549">
        <v>15789.3857721</v>
      </c>
      <c r="F549">
        <v>315.95</v>
      </c>
      <c r="G549">
        <v>-10.1090901909122</v>
      </c>
      <c r="H549">
        <f>(Table2[[#This Row],[1Y Return vs Nifty]]-AVERAGE(Table2[1Y Return vs Nifty]))/_xlfn.STDEV.P(Table2[1Y Return vs Nifty])</f>
        <v>-0.51656013234117226</v>
      </c>
      <c r="I549">
        <v>-11.412456557675901</v>
      </c>
      <c r="J549">
        <f>(Table2[[#This Row],[1M Return vs Nifty]]-AVERAGE(Table2[1M Return vs Nifty]))/_xlfn.STDEV.P(Table2[1M Return vs Nifty])</f>
        <v>-1.1089098331887082</v>
      </c>
      <c r="K549">
        <v>-3.9766816789281099</v>
      </c>
      <c r="L549">
        <f>(Table2[[#This Row],[6M Return vs Nifty]]-AVERAGE(Table2[6M Return vs Nifty]))/_xlfn.STDEV.P(Table2[6M Return vs Nifty])</f>
        <v>-0.22018809385627267</v>
      </c>
      <c r="M549">
        <v>-3.6732808570753299</v>
      </c>
      <c r="N549">
        <f>(Table2[[#This Row],[1W Return vs Nifty]]-AVERAGE(Table2[1W Return vs Nifty]))/_xlfn.STDEV.P(Table2[1W Return vs Nifty])</f>
        <v>-0.5878664829041057</v>
      </c>
      <c r="O549">
        <v>339.13</v>
      </c>
      <c r="P549">
        <v>343.25568961987</v>
      </c>
      <c r="Q549">
        <v>330.35544150758699</v>
      </c>
      <c r="R549">
        <v>20.004721197709301</v>
      </c>
      <c r="S549" s="1">
        <f>(Table2[[#This Row],[Close Price]]-Table2[[#This Row],[20D EMA]])/Table2[[#This Row],[20D EMA]]</f>
        <v>-6.8351369681243196E-2</v>
      </c>
      <c r="T549" s="1">
        <f>(Table2[[#This Row],[Close Price]]-Table2[[#This Row],[50D EMA]])/Table2[[#This Row],[50D EMA]]</f>
        <v>-7.9549124590211504E-2</v>
      </c>
      <c r="U549" s="1">
        <f>(Table2[[#This Row],[Close Price]]-Table2[[#This Row],[200D EMA]])/Table2[[#This Row],[200D EMA]]</f>
        <v>-4.3605885351387992E-2</v>
      </c>
      <c r="V549">
        <v>0.46329841953121498</v>
      </c>
      <c r="W549">
        <v>310.05</v>
      </c>
      <c r="X549">
        <v>317.89999999999998</v>
      </c>
      <c r="Y549">
        <v>310.05</v>
      </c>
      <c r="Z549">
        <v>317.89999999999998</v>
      </c>
      <c r="AA549">
        <v>310.05</v>
      </c>
      <c r="AB549">
        <v>359.45</v>
      </c>
      <c r="AC549" s="1">
        <f>(Table2[[#This Row],[Close Price]]/Table2[[#This Row],[Day Low]])-1</f>
        <v>1.9029188840509415E-2</v>
      </c>
      <c r="AD549" s="1">
        <f>(Table2[[#This Row],[Day High]]/Table2[[#This Row],[Close Price]])-1</f>
        <v>6.1718626364930529E-3</v>
      </c>
      <c r="AE549" s="1">
        <f>(Table2[[#This Row],[Close Price]]/Table2[[#This Row],[Current Week Low]])-1</f>
        <v>1.9029188840509415E-2</v>
      </c>
      <c r="AF549" s="1">
        <f>(Table2[[#This Row],[Current Week High]]/Table2[[#This Row],[Close Price]])-1</f>
        <v>6.1718626364930529E-3</v>
      </c>
      <c r="AG549" s="1">
        <f>(Table2[[#This Row],[Close Price]]/Table2[[#This Row],[Current Month Low]])-1</f>
        <v>1.9029188840509415E-2</v>
      </c>
      <c r="AH549" s="1">
        <f>(Table2[[#This Row],[Current Month High]]/Table2[[#This Row],[Close Price]])-1</f>
        <v>0.13768001266023111</v>
      </c>
      <c r="AI549">
        <v>27.124545022946599</v>
      </c>
      <c r="AJ549">
        <v>12.218078494050699</v>
      </c>
      <c r="AK549" t="str">
        <f>IF(AND(Table2[[#This Row],[20D EMA]]&gt;Table2[[#This Row],[50D EMA]],Table2[[#This Row],[50D EMA]]&gt;Table2[[#This Row],[200D EMA]]),"Uptrend","Downtrend/NoTrend")</f>
        <v>Downtrend/NoTrend</v>
      </c>
      <c r="AL549">
        <v>-0.01</v>
      </c>
      <c r="AM549" t="s">
        <v>3147</v>
      </c>
      <c r="AN549">
        <v>-9.35</v>
      </c>
      <c r="AO549" t="s">
        <v>3147</v>
      </c>
      <c r="AP549">
        <v>-1.8466729397107001E-2</v>
      </c>
      <c r="AQ549">
        <f>(Table2[[#This Row],[Sharpe Ratio]]-AVERAGE(Table2[Sharpe Ratio]))/_xlfn.STDEV.P(Table2[Sharpe Ratio])</f>
        <v>-0.87369291176937702</v>
      </c>
      <c r="AR5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9">
        <f>_xlfn.RANK.AVG(Table2[[#This Row],[1Y Return vs Nifty Z-Score]],Table2[1Y Return vs Nifty Z-Score])</f>
        <v>496</v>
      </c>
      <c r="AT549">
        <f>_xlfn.RANK.AVG(Table2[[#This Row],[6M Return vs Nifty Z-Score]],Table2[6M Return vs Nifty Z-Score])</f>
        <v>380</v>
      </c>
      <c r="AU549">
        <f>_xlfn.RANK.AVG(Table2[[#This Row],[Sharpe Ratio Z-Score]],Table2[Sharpe Ratio Z-Score])</f>
        <v>600</v>
      </c>
      <c r="AV549">
        <f>(Table2[[#This Row],[Rank 1Y]]+Table2[[#This Row],[Rank 6M]]+Table2[[#This Row],[Rank Sharpe]])/3</f>
        <v>492</v>
      </c>
    </row>
    <row r="550" spans="1:48" x14ac:dyDescent="0.3">
      <c r="A550" t="s">
        <v>1766</v>
      </c>
      <c r="B550" t="s">
        <v>1767</v>
      </c>
      <c r="C550" t="s">
        <v>3113</v>
      </c>
      <c r="D550" t="s">
        <v>1768</v>
      </c>
      <c r="E550">
        <v>4365.3438419040003</v>
      </c>
      <c r="F550">
        <v>64.680000000000007</v>
      </c>
      <c r="G550">
        <v>-26.703294312872401</v>
      </c>
      <c r="H550">
        <f>(Table2[[#This Row],[1Y Return vs Nifty]]-AVERAGE(Table2[1Y Return vs Nifty]))/_xlfn.STDEV.P(Table2[1Y Return vs Nifty])</f>
        <v>-0.8606983005007186</v>
      </c>
      <c r="I550">
        <v>11.1849110617992</v>
      </c>
      <c r="J550">
        <f>(Table2[[#This Row],[1M Return vs Nifty]]-AVERAGE(Table2[1M Return vs Nifty]))/_xlfn.STDEV.P(Table2[1M Return vs Nifty])</f>
        <v>1.4501390622344885</v>
      </c>
      <c r="K550">
        <v>-11.2751373933308</v>
      </c>
      <c r="L550">
        <f>(Table2[[#This Row],[6M Return vs Nifty]]-AVERAGE(Table2[6M Return vs Nifty]))/_xlfn.STDEV.P(Table2[6M Return vs Nifty])</f>
        <v>-0.47951490303007727</v>
      </c>
      <c r="M550">
        <v>-1.9526544000445401</v>
      </c>
      <c r="N550">
        <f>(Table2[[#This Row],[1W Return vs Nifty]]-AVERAGE(Table2[1W Return vs Nifty]))/_xlfn.STDEV.P(Table2[1W Return vs Nifty])</f>
        <v>-0.17760918347819699</v>
      </c>
      <c r="O550">
        <v>64.42</v>
      </c>
      <c r="P550">
        <v>64.787434453780193</v>
      </c>
      <c r="Q550">
        <v>64.411393503643794</v>
      </c>
      <c r="R550">
        <v>48.893055642708099</v>
      </c>
      <c r="S550" s="1">
        <f>(Table2[[#This Row],[Close Price]]-Table2[[#This Row],[20D EMA]])/Table2[[#This Row],[20D EMA]]</f>
        <v>4.0360136603540065E-3</v>
      </c>
      <c r="T550" s="1">
        <f>(Table2[[#This Row],[Close Price]]-Table2[[#This Row],[50D EMA]])/Table2[[#This Row],[50D EMA]]</f>
        <v>-1.6582606594312795E-3</v>
      </c>
      <c r="U550" s="1">
        <f>(Table2[[#This Row],[Close Price]]-Table2[[#This Row],[200D EMA]])/Table2[[#This Row],[200D EMA]]</f>
        <v>4.1701705512863637E-3</v>
      </c>
      <c r="V550">
        <v>1.1555404101770701</v>
      </c>
      <c r="W550">
        <v>62.65</v>
      </c>
      <c r="X550">
        <v>66.8</v>
      </c>
      <c r="Y550">
        <v>62.65</v>
      </c>
      <c r="Z550">
        <v>66.8</v>
      </c>
      <c r="AA550">
        <v>62.65</v>
      </c>
      <c r="AB550">
        <v>71.7</v>
      </c>
      <c r="AC550" s="1">
        <f>(Table2[[#This Row],[Close Price]]/Table2[[#This Row],[Day Low]])-1</f>
        <v>3.240223463687153E-2</v>
      </c>
      <c r="AD550" s="1">
        <f>(Table2[[#This Row],[Day High]]/Table2[[#This Row],[Close Price]])-1</f>
        <v>3.2776747062461142E-2</v>
      </c>
      <c r="AE550" s="1">
        <f>(Table2[[#This Row],[Close Price]]/Table2[[#This Row],[Current Week Low]])-1</f>
        <v>3.240223463687153E-2</v>
      </c>
      <c r="AF550" s="1">
        <f>(Table2[[#This Row],[Current Week High]]/Table2[[#This Row],[Close Price]])-1</f>
        <v>3.2776747062461142E-2</v>
      </c>
      <c r="AG550" s="1">
        <f>(Table2[[#This Row],[Close Price]]/Table2[[#This Row],[Current Month Low]])-1</f>
        <v>3.240223463687153E-2</v>
      </c>
      <c r="AH550" s="1">
        <f>(Table2[[#This Row],[Current Month High]]/Table2[[#This Row],[Close Price]])-1</f>
        <v>0.10853432282003705</v>
      </c>
      <c r="AI550">
        <v>30.163883735312201</v>
      </c>
      <c r="AJ550">
        <v>48.348623853211002</v>
      </c>
      <c r="AK550" t="str">
        <f>IF(AND(Table2[[#This Row],[20D EMA]]&gt;Table2[[#This Row],[50D EMA]],Table2[[#This Row],[50D EMA]]&gt;Table2[[#This Row],[200D EMA]]),"Uptrend","Downtrend/NoTrend")</f>
        <v>Downtrend/NoTrend</v>
      </c>
      <c r="AL550">
        <v>-0.01</v>
      </c>
      <c r="AM550" t="s">
        <v>3147</v>
      </c>
      <c r="AN550">
        <v>6.1</v>
      </c>
      <c r="AO550" t="s">
        <v>3148</v>
      </c>
      <c r="AP550">
        <v>4.8987436571491003E-2</v>
      </c>
      <c r="AQ550">
        <f>(Table2[[#This Row],[Sharpe Ratio]]-AVERAGE(Table2[Sharpe Ratio]))/_xlfn.STDEV.P(Table2[Sharpe Ratio])</f>
        <v>-8.4624133412655206E-2</v>
      </c>
      <c r="AR5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0">
        <f>_xlfn.RANK.AVG(Table2[[#This Row],[1Y Return vs Nifty Z-Score]],Table2[1Y Return vs Nifty Z-Score])</f>
        <v>618</v>
      </c>
      <c r="AT550">
        <f>_xlfn.RANK.AVG(Table2[[#This Row],[6M Return vs Nifty Z-Score]],Table2[6M Return vs Nifty Z-Score])</f>
        <v>478</v>
      </c>
      <c r="AU550">
        <f>_xlfn.RANK.AVG(Table2[[#This Row],[Sharpe Ratio Z-Score]],Table2[Sharpe Ratio Z-Score])</f>
        <v>380</v>
      </c>
      <c r="AV550">
        <f>(Table2[[#This Row],[Rank 1Y]]+Table2[[#This Row],[Rank 6M]]+Table2[[#This Row],[Rank Sharpe]])/3</f>
        <v>492</v>
      </c>
    </row>
    <row r="551" spans="1:48" x14ac:dyDescent="0.3">
      <c r="A551" t="s">
        <v>1908</v>
      </c>
      <c r="B551" t="s">
        <v>1909</v>
      </c>
      <c r="C551" t="s">
        <v>3113</v>
      </c>
      <c r="D551" t="s">
        <v>114</v>
      </c>
      <c r="E551">
        <v>3680.8163833199901</v>
      </c>
      <c r="F551">
        <v>93.64</v>
      </c>
      <c r="G551">
        <v>-24.4879521888525</v>
      </c>
      <c r="H551">
        <f>(Table2[[#This Row],[1Y Return vs Nifty]]-AVERAGE(Table2[1Y Return vs Nifty]))/_xlfn.STDEV.P(Table2[1Y Return vs Nifty])</f>
        <v>-0.81475552585460143</v>
      </c>
      <c r="I551">
        <v>-48.005521750123897</v>
      </c>
      <c r="J551">
        <f>(Table2[[#This Row],[1M Return vs Nifty]]-AVERAGE(Table2[1M Return vs Nifty]))/_xlfn.STDEV.P(Table2[1M Return vs Nifty])</f>
        <v>-5.2529076933721344</v>
      </c>
      <c r="K551">
        <v>-13.4972370378314</v>
      </c>
      <c r="L551">
        <f>(Table2[[#This Row],[6M Return vs Nifty]]-AVERAGE(Table2[6M Return vs Nifty]))/_xlfn.STDEV.P(Table2[6M Return vs Nifty])</f>
        <v>-0.55846996325431353</v>
      </c>
      <c r="M551">
        <v>-47.7809558239613</v>
      </c>
      <c r="N551">
        <f>(Table2[[#This Row],[1W Return vs Nifty]]-AVERAGE(Table2[1W Return vs Nifty]))/_xlfn.STDEV.P(Table2[1W Return vs Nifty])</f>
        <v>-11.104673045960796</v>
      </c>
      <c r="O551">
        <v>99.85</v>
      </c>
      <c r="P551">
        <v>104.35655242851399</v>
      </c>
      <c r="Q551">
        <v>107.954074239435</v>
      </c>
      <c r="R551">
        <v>38.574761318038099</v>
      </c>
      <c r="S551" s="1">
        <f>(Table2[[#This Row],[Close Price]]-Table2[[#This Row],[20D EMA]])/Table2[[#This Row],[20D EMA]]</f>
        <v>-6.2193289934902293E-2</v>
      </c>
      <c r="T551" s="1">
        <f>(Table2[[#This Row],[Close Price]]-Table2[[#This Row],[50D EMA]])/Table2[[#This Row],[50D EMA]]</f>
        <v>-0.10269170626209612</v>
      </c>
      <c r="U551" s="1">
        <f>(Table2[[#This Row],[Close Price]]-Table2[[#This Row],[200D EMA]])/Table2[[#This Row],[200D EMA]]</f>
        <v>-0.13259410856219592</v>
      </c>
      <c r="V551">
        <v>0.32524901946844498</v>
      </c>
      <c r="W551">
        <v>91.55</v>
      </c>
      <c r="X551">
        <v>95.44</v>
      </c>
      <c r="Y551">
        <v>91.55</v>
      </c>
      <c r="Z551">
        <v>95.44</v>
      </c>
      <c r="AA551">
        <v>91.2</v>
      </c>
      <c r="AB551">
        <v>104.9</v>
      </c>
      <c r="AC551" s="1">
        <f>(Table2[[#This Row],[Close Price]]/Table2[[#This Row],[Day Low]])-1</f>
        <v>2.2829055161114109E-2</v>
      </c>
      <c r="AD551" s="1">
        <f>(Table2[[#This Row],[Day High]]/Table2[[#This Row],[Close Price]])-1</f>
        <v>1.9222554463904196E-2</v>
      </c>
      <c r="AE551" s="1">
        <f>(Table2[[#This Row],[Close Price]]/Table2[[#This Row],[Current Week Low]])-1</f>
        <v>2.2829055161114109E-2</v>
      </c>
      <c r="AF551" s="1">
        <f>(Table2[[#This Row],[Current Week High]]/Table2[[#This Row],[Close Price]])-1</f>
        <v>1.9222554463904196E-2</v>
      </c>
      <c r="AG551" s="1">
        <f>(Table2[[#This Row],[Close Price]]/Table2[[#This Row],[Current Month Low]])-1</f>
        <v>2.6754385964912197E-2</v>
      </c>
      <c r="AH551" s="1">
        <f>(Table2[[#This Row],[Current Month High]]/Table2[[#This Row],[Close Price]])-1</f>
        <v>0.12024775736864601</v>
      </c>
      <c r="AI551">
        <v>48.4408372490388</v>
      </c>
      <c r="AJ551">
        <v>12.2109047333732</v>
      </c>
      <c r="AK551" t="str">
        <f>IF(AND(Table2[[#This Row],[20D EMA]]&gt;Table2[[#This Row],[50D EMA]],Table2[[#This Row],[50D EMA]]&gt;Table2[[#This Row],[200D EMA]]),"Uptrend","Downtrend/NoTrend")</f>
        <v>Downtrend/NoTrend</v>
      </c>
      <c r="AL551">
        <v>-0.17</v>
      </c>
      <c r="AM551" t="s">
        <v>3147</v>
      </c>
      <c r="AN551">
        <v>-9.7200000000000006</v>
      </c>
      <c r="AO551" t="s">
        <v>3147</v>
      </c>
      <c r="AP551">
        <v>5.0085321769434997E-2</v>
      </c>
      <c r="AQ551">
        <f>(Table2[[#This Row],[Sharpe Ratio]]-AVERAGE(Table2[Sharpe Ratio]))/_xlfn.STDEV.P(Table2[Sharpe Ratio])</f>
        <v>-7.1781236024806863E-2</v>
      </c>
      <c r="AR5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1">
        <f>_xlfn.RANK.AVG(Table2[[#This Row],[1Y Return vs Nifty Z-Score]],Table2[1Y Return vs Nifty Z-Score])</f>
        <v>597</v>
      </c>
      <c r="AT551">
        <f>_xlfn.RANK.AVG(Table2[[#This Row],[6M Return vs Nifty Z-Score]],Table2[6M Return vs Nifty Z-Score])</f>
        <v>506</v>
      </c>
      <c r="AU551">
        <f>_xlfn.RANK.AVG(Table2[[#This Row],[Sharpe Ratio Z-Score]],Table2[Sharpe Ratio Z-Score])</f>
        <v>373</v>
      </c>
      <c r="AV551">
        <f>(Table2[[#This Row],[Rank 1Y]]+Table2[[#This Row],[Rank 6M]]+Table2[[#This Row],[Rank Sharpe]])/3</f>
        <v>492</v>
      </c>
    </row>
    <row r="552" spans="1:48" x14ac:dyDescent="0.3">
      <c r="A552" t="s">
        <v>685</v>
      </c>
      <c r="B552" t="s">
        <v>686</v>
      </c>
      <c r="C552" t="s">
        <v>3111</v>
      </c>
      <c r="D552" t="s">
        <v>289</v>
      </c>
      <c r="E552">
        <v>24734.290695299998</v>
      </c>
      <c r="F552">
        <v>384.25</v>
      </c>
      <c r="G552">
        <v>10.4002423765542</v>
      </c>
      <c r="H552">
        <f>(Table2[[#This Row],[1Y Return vs Nifty]]-AVERAGE(Table2[1Y Return vs Nifty]))/_xlfn.STDEV.P(Table2[1Y Return vs Nifty])</f>
        <v>-9.1228246095272775E-2</v>
      </c>
      <c r="I552">
        <v>-4.7405054816297696</v>
      </c>
      <c r="J552">
        <f>(Table2[[#This Row],[1M Return vs Nifty]]-AVERAGE(Table2[1M Return vs Nifty]))/_xlfn.STDEV.P(Table2[1M Return vs Nifty])</f>
        <v>-0.35334178123744031</v>
      </c>
      <c r="K552">
        <v>-11.9173695596866</v>
      </c>
      <c r="L552">
        <f>(Table2[[#This Row],[6M Return vs Nifty]]-AVERAGE(Table2[6M Return vs Nifty]))/_xlfn.STDEV.P(Table2[6M Return vs Nifty])</f>
        <v>-0.50233452747763896</v>
      </c>
      <c r="M552">
        <v>-2.7854487018799099</v>
      </c>
      <c r="N552">
        <f>(Table2[[#This Row],[1W Return vs Nifty]]-AVERAGE(Table2[1W Return vs Nifty]))/_xlfn.STDEV.P(Table2[1W Return vs Nifty])</f>
        <v>-0.37617636222415884</v>
      </c>
      <c r="O552">
        <v>394.43</v>
      </c>
      <c r="P552">
        <v>410.49512546203601</v>
      </c>
      <c r="Q552">
        <v>388.78372142143701</v>
      </c>
      <c r="R552">
        <v>44.165214633154697</v>
      </c>
      <c r="S552" s="1">
        <f>(Table2[[#This Row],[Close Price]]-Table2[[#This Row],[20D EMA]])/Table2[[#This Row],[20D EMA]]</f>
        <v>-2.5809395837030669E-2</v>
      </c>
      <c r="T552" s="1">
        <f>(Table2[[#This Row],[Close Price]]-Table2[[#This Row],[50D EMA]])/Table2[[#This Row],[50D EMA]]</f>
        <v>-6.39352913935229E-2</v>
      </c>
      <c r="U552" s="1">
        <f>(Table2[[#This Row],[Close Price]]-Table2[[#This Row],[200D EMA]])/Table2[[#This Row],[200D EMA]]</f>
        <v>-1.1661294369170634E-2</v>
      </c>
      <c r="V552">
        <v>1.0012280305828201</v>
      </c>
      <c r="W552">
        <v>374.35</v>
      </c>
      <c r="X552">
        <v>397.55</v>
      </c>
      <c r="Y552">
        <v>374.35</v>
      </c>
      <c r="Z552">
        <v>397.55</v>
      </c>
      <c r="AA552">
        <v>369.8</v>
      </c>
      <c r="AB552">
        <v>406.1</v>
      </c>
      <c r="AC552" s="1">
        <f>(Table2[[#This Row],[Close Price]]/Table2[[#This Row],[Day Low]])-1</f>
        <v>2.6445839455055298E-2</v>
      </c>
      <c r="AD552" s="1">
        <f>(Table2[[#This Row],[Day High]]/Table2[[#This Row],[Close Price]])-1</f>
        <v>3.4612882238126197E-2</v>
      </c>
      <c r="AE552" s="1">
        <f>(Table2[[#This Row],[Close Price]]/Table2[[#This Row],[Current Week Low]])-1</f>
        <v>2.6445839455055298E-2</v>
      </c>
      <c r="AF552" s="1">
        <f>(Table2[[#This Row],[Current Week High]]/Table2[[#This Row],[Close Price]])-1</f>
        <v>3.4612882238126197E-2</v>
      </c>
      <c r="AG552" s="1">
        <f>(Table2[[#This Row],[Close Price]]/Table2[[#This Row],[Current Month Low]])-1</f>
        <v>3.9075175770686865E-2</v>
      </c>
      <c r="AH552" s="1">
        <f>(Table2[[#This Row],[Current Month High]]/Table2[[#This Row],[Close Price]])-1</f>
        <v>5.6864020819778816E-2</v>
      </c>
      <c r="AI552">
        <v>25.9596616785946</v>
      </c>
      <c r="AJ552">
        <v>47.081339712918599</v>
      </c>
      <c r="AK552" t="str">
        <f>IF(AND(Table2[[#This Row],[20D EMA]]&gt;Table2[[#This Row],[50D EMA]],Table2[[#This Row],[50D EMA]]&gt;Table2[[#This Row],[200D EMA]]),"Uptrend","Downtrend/NoTrend")</f>
        <v>Downtrend/NoTrend</v>
      </c>
      <c r="AL552">
        <v>-0.1</v>
      </c>
      <c r="AM552" t="s">
        <v>3147</v>
      </c>
      <c r="AN552">
        <v>-2.35</v>
      </c>
      <c r="AO552" t="s">
        <v>3147</v>
      </c>
      <c r="AP552">
        <v>-5.2501669210002003E-2</v>
      </c>
      <c r="AQ552">
        <f>(Table2[[#This Row],[Sharpe Ratio]]-AVERAGE(Table2[Sharpe Ratio]))/_xlfn.STDEV.P(Table2[Sharpe Ratio])</f>
        <v>-1.2718285642375708</v>
      </c>
      <c r="AR5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2">
        <f>_xlfn.RANK.AVG(Table2[[#This Row],[1Y Return vs Nifty Z-Score]],Table2[1Y Return vs Nifty Z-Score])</f>
        <v>333</v>
      </c>
      <c r="AT552">
        <f>_xlfn.RANK.AVG(Table2[[#This Row],[6M Return vs Nifty Z-Score]],Table2[6M Return vs Nifty Z-Score])</f>
        <v>482</v>
      </c>
      <c r="AU552">
        <f>_xlfn.RANK.AVG(Table2[[#This Row],[Sharpe Ratio Z-Score]],Table2[Sharpe Ratio Z-Score])</f>
        <v>663</v>
      </c>
      <c r="AV552">
        <f>(Table2[[#This Row],[Rank 1Y]]+Table2[[#This Row],[Rank 6M]]+Table2[[#This Row],[Rank Sharpe]])/3</f>
        <v>492.66666666666669</v>
      </c>
    </row>
    <row r="553" spans="1:48" x14ac:dyDescent="0.3">
      <c r="A553" t="s">
        <v>324</v>
      </c>
      <c r="B553" t="s">
        <v>325</v>
      </c>
      <c r="C553" t="s">
        <v>3104</v>
      </c>
      <c r="D553" t="s">
        <v>201</v>
      </c>
      <c r="E553">
        <v>76979.872911440005</v>
      </c>
      <c r="F553">
        <v>595.15</v>
      </c>
      <c r="G553">
        <v>-6.2143549468173198</v>
      </c>
      <c r="H553">
        <f>(Table2[[#This Row],[1Y Return vs Nifty]]-AVERAGE(Table2[1Y Return vs Nifty]))/_xlfn.STDEV.P(Table2[1Y Return vs Nifty])</f>
        <v>-0.43578933776022022</v>
      </c>
      <c r="I553">
        <v>-4.9563871241418402</v>
      </c>
      <c r="J553">
        <f>(Table2[[#This Row],[1M Return vs Nifty]]-AVERAGE(Table2[1M Return vs Nifty]))/_xlfn.STDEV.P(Table2[1M Return vs Nifty])</f>
        <v>-0.37778939337154305</v>
      </c>
      <c r="K553">
        <v>-4.6166934312479597</v>
      </c>
      <c r="L553">
        <f>(Table2[[#This Row],[6M Return vs Nifty]]-AVERAGE(Table2[6M Return vs Nifty]))/_xlfn.STDEV.P(Table2[6M Return vs Nifty])</f>
        <v>-0.24292882313620981</v>
      </c>
      <c r="M553">
        <v>-2.5435569900633799</v>
      </c>
      <c r="N553">
        <f>(Table2[[#This Row],[1W Return vs Nifty]]-AVERAGE(Table2[1W Return vs Nifty]))/_xlfn.STDEV.P(Table2[1W Return vs Nifty])</f>
        <v>-0.31850094985452099</v>
      </c>
      <c r="O553">
        <v>629.45000000000005</v>
      </c>
      <c r="P553">
        <v>649.13969613130496</v>
      </c>
      <c r="Q553">
        <v>619.11062003114296</v>
      </c>
      <c r="R553">
        <v>26.509856112908601</v>
      </c>
      <c r="S553" s="1">
        <f>(Table2[[#This Row],[Close Price]]-Table2[[#This Row],[20D EMA]])/Table2[[#This Row],[20D EMA]]</f>
        <v>-5.4492016840098606E-2</v>
      </c>
      <c r="T553" s="1">
        <f>(Table2[[#This Row],[Close Price]]-Table2[[#This Row],[50D EMA]])/Table2[[#This Row],[50D EMA]]</f>
        <v>-8.3171151684404462E-2</v>
      </c>
      <c r="U553" s="1">
        <f>(Table2[[#This Row],[Close Price]]-Table2[[#This Row],[200D EMA]])/Table2[[#This Row],[200D EMA]]</f>
        <v>-3.8701678271869565E-2</v>
      </c>
      <c r="V553">
        <v>0.84608393971419305</v>
      </c>
      <c r="W553">
        <v>579.6</v>
      </c>
      <c r="X553">
        <v>596.45000000000005</v>
      </c>
      <c r="Y553">
        <v>579.6</v>
      </c>
      <c r="Z553">
        <v>596.45000000000005</v>
      </c>
      <c r="AA553">
        <v>579.6</v>
      </c>
      <c r="AB553">
        <v>650.95000000000005</v>
      </c>
      <c r="AC553" s="1">
        <f>(Table2[[#This Row],[Close Price]]/Table2[[#This Row],[Day Low]])-1</f>
        <v>2.6828847481021212E-2</v>
      </c>
      <c r="AD553" s="1">
        <f>(Table2[[#This Row],[Day High]]/Table2[[#This Row],[Close Price]])-1</f>
        <v>2.1843232798455237E-3</v>
      </c>
      <c r="AE553" s="1">
        <f>(Table2[[#This Row],[Close Price]]/Table2[[#This Row],[Current Week Low]])-1</f>
        <v>2.6828847481021212E-2</v>
      </c>
      <c r="AF553" s="1">
        <f>(Table2[[#This Row],[Current Week High]]/Table2[[#This Row],[Close Price]])-1</f>
        <v>2.1843232798455237E-3</v>
      </c>
      <c r="AG553" s="1">
        <f>(Table2[[#This Row],[Close Price]]/Table2[[#This Row],[Current Month Low]])-1</f>
        <v>2.6828847481021212E-2</v>
      </c>
      <c r="AH553" s="1">
        <f>(Table2[[#This Row],[Current Month High]]/Table2[[#This Row],[Close Price]])-1</f>
        <v>9.3757876165672549E-2</v>
      </c>
      <c r="AI553">
        <v>20.952700999747901</v>
      </c>
      <c r="AJ553">
        <v>22.383302488176</v>
      </c>
      <c r="AK553" t="str">
        <f>IF(AND(Table2[[#This Row],[20D EMA]]&gt;Table2[[#This Row],[50D EMA]],Table2[[#This Row],[50D EMA]]&gt;Table2[[#This Row],[200D EMA]]),"Uptrend","Downtrend/NoTrend")</f>
        <v>Downtrend/NoTrend</v>
      </c>
      <c r="AL553">
        <v>0.01</v>
      </c>
      <c r="AM553" t="s">
        <v>3148</v>
      </c>
      <c r="AN553">
        <v>-8.6</v>
      </c>
      <c r="AO553" t="s">
        <v>3147</v>
      </c>
      <c r="AP553">
        <v>-3.4612141026909002E-2</v>
      </c>
      <c r="AQ553">
        <f>(Table2[[#This Row],[Sharpe Ratio]]-AVERAGE(Table2[Sharpe Ratio]))/_xlfn.STDEV.P(Table2[Sharpe Ratio])</f>
        <v>-1.0625595302777884</v>
      </c>
      <c r="AR5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3">
        <f>_xlfn.RANK.AVG(Table2[[#This Row],[1Y Return vs Nifty Z-Score]],Table2[1Y Return vs Nifty Z-Score])</f>
        <v>464</v>
      </c>
      <c r="AT553">
        <f>_xlfn.RANK.AVG(Table2[[#This Row],[6M Return vs Nifty Z-Score]],Table2[6M Return vs Nifty Z-Score])</f>
        <v>393</v>
      </c>
      <c r="AU553">
        <f>_xlfn.RANK.AVG(Table2[[#This Row],[Sharpe Ratio Z-Score]],Table2[Sharpe Ratio Z-Score])</f>
        <v>627</v>
      </c>
      <c r="AV553">
        <f>(Table2[[#This Row],[Rank 1Y]]+Table2[[#This Row],[Rank 6M]]+Table2[[#This Row],[Rank Sharpe]])/3</f>
        <v>494.66666666666669</v>
      </c>
    </row>
    <row r="554" spans="1:48" x14ac:dyDescent="0.3">
      <c r="A554" t="s">
        <v>972</v>
      </c>
      <c r="B554" t="s">
        <v>973</v>
      </c>
      <c r="C554" t="s">
        <v>3102</v>
      </c>
      <c r="D554" t="s">
        <v>974</v>
      </c>
      <c r="E554">
        <v>14345.2104041</v>
      </c>
      <c r="F554">
        <v>161.32</v>
      </c>
      <c r="G554">
        <v>-1.82672030479454</v>
      </c>
      <c r="H554">
        <f>(Table2[[#This Row],[1Y Return vs Nifty]]-AVERAGE(Table2[1Y Return vs Nifty]))/_xlfn.STDEV.P(Table2[1Y Return vs Nifty])</f>
        <v>-0.34479657081812459</v>
      </c>
      <c r="I554">
        <v>-8.8114955101526107</v>
      </c>
      <c r="J554">
        <f>(Table2[[#This Row],[1M Return vs Nifty]]-AVERAGE(Table2[1M Return vs Nifty]))/_xlfn.STDEV.P(Table2[1M Return vs Nifty])</f>
        <v>-0.81436284843430229</v>
      </c>
      <c r="K554">
        <v>-2.23426682319674</v>
      </c>
      <c r="L554">
        <f>(Table2[[#This Row],[6M Return vs Nifty]]-AVERAGE(Table2[6M Return vs Nifty]))/_xlfn.STDEV.P(Table2[6M Return vs Nifty])</f>
        <v>-0.1582770674041746</v>
      </c>
      <c r="M554">
        <v>-2.2690907195763699</v>
      </c>
      <c r="N554">
        <f>(Table2[[#This Row],[1W Return vs Nifty]]-AVERAGE(Table2[1W Return vs Nifty]))/_xlfn.STDEV.P(Table2[1W Return vs Nifty])</f>
        <v>-0.25305862769715182</v>
      </c>
      <c r="O554">
        <v>175.18</v>
      </c>
      <c r="P554">
        <v>185.83305148610799</v>
      </c>
      <c r="Q554">
        <v>176.17003560730799</v>
      </c>
      <c r="R554">
        <v>18.940414736466298</v>
      </c>
      <c r="S554" s="1">
        <f>(Table2[[#This Row],[Close Price]]-Table2[[#This Row],[20D EMA]])/Table2[[#This Row],[20D EMA]]</f>
        <v>-7.9118620847128743E-2</v>
      </c>
      <c r="T554" s="1">
        <f>(Table2[[#This Row],[Close Price]]-Table2[[#This Row],[50D EMA]])/Table2[[#This Row],[50D EMA]]</f>
        <v>-0.13190899729664332</v>
      </c>
      <c r="U554" s="1">
        <f>(Table2[[#This Row],[Close Price]]-Table2[[#This Row],[200D EMA]])/Table2[[#This Row],[200D EMA]]</f>
        <v>-8.4293765146358307E-2</v>
      </c>
      <c r="V554">
        <v>0.32208352480717101</v>
      </c>
      <c r="W554">
        <v>159.4</v>
      </c>
      <c r="X554">
        <v>163.22999999999999</v>
      </c>
      <c r="Y554">
        <v>159.4</v>
      </c>
      <c r="Z554">
        <v>163.22999999999999</v>
      </c>
      <c r="AA554">
        <v>159.4</v>
      </c>
      <c r="AB554">
        <v>180</v>
      </c>
      <c r="AC554" s="1">
        <f>(Table2[[#This Row],[Close Price]]/Table2[[#This Row],[Day Low]])-1</f>
        <v>1.2045169385194399E-2</v>
      </c>
      <c r="AD554" s="1">
        <f>(Table2[[#This Row],[Day High]]/Table2[[#This Row],[Close Price]])-1</f>
        <v>1.183982147284901E-2</v>
      </c>
      <c r="AE554" s="1">
        <f>(Table2[[#This Row],[Close Price]]/Table2[[#This Row],[Current Week Low]])-1</f>
        <v>1.2045169385194399E-2</v>
      </c>
      <c r="AF554" s="1">
        <f>(Table2[[#This Row],[Current Week High]]/Table2[[#This Row],[Close Price]])-1</f>
        <v>1.183982147284901E-2</v>
      </c>
      <c r="AG554" s="1">
        <f>(Table2[[#This Row],[Close Price]]/Table2[[#This Row],[Current Month Low]])-1</f>
        <v>1.2045169385194399E-2</v>
      </c>
      <c r="AH554" s="1">
        <f>(Table2[[#This Row],[Current Month High]]/Table2[[#This Row],[Close Price]])-1</f>
        <v>0.11579469377634521</v>
      </c>
      <c r="AI554">
        <v>51.500123977188203</v>
      </c>
      <c r="AJ554">
        <v>23.901689708141301</v>
      </c>
      <c r="AK554" t="str">
        <f>IF(AND(Table2[[#This Row],[20D EMA]]&gt;Table2[[#This Row],[50D EMA]],Table2[[#This Row],[50D EMA]]&gt;Table2[[#This Row],[200D EMA]]),"Uptrend","Downtrend/NoTrend")</f>
        <v>Downtrend/NoTrend</v>
      </c>
      <c r="AL554">
        <v>-7.0000000000000007E-2</v>
      </c>
      <c r="AM554" t="s">
        <v>3147</v>
      </c>
      <c r="AN554">
        <v>-8.49</v>
      </c>
      <c r="AO554" t="s">
        <v>3147</v>
      </c>
      <c r="AP554">
        <v>-7.7552670300316998E-2</v>
      </c>
      <c r="AQ554">
        <f>(Table2[[#This Row],[Sharpe Ratio]]-AVERAGE(Table2[Sharpe Ratio]))/_xlfn.STDEV.P(Table2[Sharpe Ratio])</f>
        <v>-1.5648714407316615</v>
      </c>
      <c r="AR5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4">
        <f>_xlfn.RANK.AVG(Table2[[#This Row],[1Y Return vs Nifty Z-Score]],Table2[1Y Return vs Nifty Z-Score])</f>
        <v>431</v>
      </c>
      <c r="AT554">
        <f>_xlfn.RANK.AVG(Table2[[#This Row],[6M Return vs Nifty Z-Score]],Table2[6M Return vs Nifty Z-Score])</f>
        <v>361</v>
      </c>
      <c r="AU554">
        <f>_xlfn.RANK.AVG(Table2[[#This Row],[Sharpe Ratio Z-Score]],Table2[Sharpe Ratio Z-Score])</f>
        <v>692</v>
      </c>
      <c r="AV554">
        <f>(Table2[[#This Row],[Rank 1Y]]+Table2[[#This Row],[Rank 6M]]+Table2[[#This Row],[Rank Sharpe]])/3</f>
        <v>494.66666666666669</v>
      </c>
    </row>
    <row r="555" spans="1:48" x14ac:dyDescent="0.3">
      <c r="A555" t="s">
        <v>83</v>
      </c>
      <c r="B555" t="s">
        <v>84</v>
      </c>
      <c r="C555" t="s">
        <v>3111</v>
      </c>
      <c r="D555" t="s">
        <v>85</v>
      </c>
      <c r="E555">
        <v>281397.3678298</v>
      </c>
      <c r="F555">
        <v>3172.3</v>
      </c>
      <c r="G555">
        <v>-23.709254324333699</v>
      </c>
      <c r="H555">
        <f>(Table2[[#This Row],[1Y Return vs Nifty]]-AVERAGE(Table2[1Y Return vs Nifty]))/_xlfn.STDEV.P(Table2[1Y Return vs Nifty])</f>
        <v>-0.79860653463599784</v>
      </c>
      <c r="I555">
        <v>-0.25733015629609102</v>
      </c>
      <c r="J555">
        <f>(Table2[[#This Row],[1M Return vs Nifty]]-AVERAGE(Table2[1M Return vs Nifty]))/_xlfn.STDEV.P(Table2[1M Return vs Nifty])</f>
        <v>0.15435739228913398</v>
      </c>
      <c r="K555">
        <v>-9.5487262525441707</v>
      </c>
      <c r="L555">
        <f>(Table2[[#This Row],[6M Return vs Nifty]]-AVERAGE(Table2[6M Return vs Nifty]))/_xlfn.STDEV.P(Table2[6M Return vs Nifty])</f>
        <v>-0.41817251636890873</v>
      </c>
      <c r="M555">
        <v>3.37512972628359</v>
      </c>
      <c r="N555">
        <f>(Table2[[#This Row],[1W Return vs Nifty]]-AVERAGE(Table2[1W Return vs Nifty]))/_xlfn.STDEV.P(Table2[1W Return vs Nifty])</f>
        <v>1.0927201890943239</v>
      </c>
      <c r="O555">
        <v>3262.44</v>
      </c>
      <c r="P555">
        <v>3385.7774286558902</v>
      </c>
      <c r="Q555">
        <v>3432.5950237515399</v>
      </c>
      <c r="R555">
        <v>34.354729682910403</v>
      </c>
      <c r="S555" s="1">
        <f>(Table2[[#This Row],[Close Price]]-Table2[[#This Row],[20D EMA]])/Table2[[#This Row],[20D EMA]]</f>
        <v>-2.7629626905015837E-2</v>
      </c>
      <c r="T555" s="1">
        <f>(Table2[[#This Row],[Close Price]]-Table2[[#This Row],[50D EMA]])/Table2[[#This Row],[50D EMA]]</f>
        <v>-6.3051229194542105E-2</v>
      </c>
      <c r="U555" s="1">
        <f>(Table2[[#This Row],[Close Price]]-Table2[[#This Row],[200D EMA]])/Table2[[#This Row],[200D EMA]]</f>
        <v>-7.5830391278450024E-2</v>
      </c>
      <c r="V555">
        <v>1.2851582048101899</v>
      </c>
      <c r="W555">
        <v>3157.5</v>
      </c>
      <c r="X555">
        <v>3207.2</v>
      </c>
      <c r="Y555">
        <v>3157.5</v>
      </c>
      <c r="Z555">
        <v>3207.2</v>
      </c>
      <c r="AA555">
        <v>3106</v>
      </c>
      <c r="AB555">
        <v>3318</v>
      </c>
      <c r="AC555" s="1">
        <f>(Table2[[#This Row],[Close Price]]/Table2[[#This Row],[Day Low]])-1</f>
        <v>4.6872525732384318E-3</v>
      </c>
      <c r="AD555" s="1">
        <f>(Table2[[#This Row],[Day High]]/Table2[[#This Row],[Close Price]])-1</f>
        <v>1.1001481574882455E-2</v>
      </c>
      <c r="AE555" s="1">
        <f>(Table2[[#This Row],[Close Price]]/Table2[[#This Row],[Current Week Low]])-1</f>
        <v>4.6872525732384318E-3</v>
      </c>
      <c r="AF555" s="1">
        <f>(Table2[[#This Row],[Current Week High]]/Table2[[#This Row],[Close Price]])-1</f>
        <v>1.1001481574882455E-2</v>
      </c>
      <c r="AG555" s="1">
        <f>(Table2[[#This Row],[Close Price]]/Table2[[#This Row],[Current Month Low]])-1</f>
        <v>2.1345782356728904E-2</v>
      </c>
      <c r="AH555" s="1">
        <f>(Table2[[#This Row],[Current Month High]]/Table2[[#This Row],[Close Price]])-1</f>
        <v>4.592882135989651E-2</v>
      </c>
      <c r="AI555">
        <v>22.527818932635601</v>
      </c>
      <c r="AJ555">
        <v>3.8175183676140998</v>
      </c>
      <c r="AK555" t="str">
        <f>IF(AND(Table2[[#This Row],[20D EMA]]&gt;Table2[[#This Row],[50D EMA]],Table2[[#This Row],[50D EMA]]&gt;Table2[[#This Row],[200D EMA]]),"Uptrend","Downtrend/NoTrend")</f>
        <v>Downtrend/NoTrend</v>
      </c>
      <c r="AL555">
        <v>-0.03</v>
      </c>
      <c r="AM555" t="s">
        <v>3147</v>
      </c>
      <c r="AN555">
        <v>-4.12</v>
      </c>
      <c r="AO555" t="s">
        <v>3147</v>
      </c>
      <c r="AP555">
        <v>2.0109638032164999E-2</v>
      </c>
      <c r="AQ555">
        <f>(Table2[[#This Row],[Sharpe Ratio]]-AVERAGE(Table2[Sharpe Ratio]))/_xlfn.STDEV.P(Table2[Sharpe Ratio])</f>
        <v>-0.42243231601868347</v>
      </c>
      <c r="AR5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5">
        <f>_xlfn.RANK.AVG(Table2[[#This Row],[1Y Return vs Nifty Z-Score]],Table2[1Y Return vs Nifty Z-Score])</f>
        <v>593</v>
      </c>
      <c r="AT555">
        <f>_xlfn.RANK.AVG(Table2[[#This Row],[6M Return vs Nifty Z-Score]],Table2[6M Return vs Nifty Z-Score])</f>
        <v>453</v>
      </c>
      <c r="AU555">
        <f>_xlfn.RANK.AVG(Table2[[#This Row],[Sharpe Ratio Z-Score]],Table2[Sharpe Ratio Z-Score])</f>
        <v>452</v>
      </c>
      <c r="AV555">
        <f>(Table2[[#This Row],[Rank 1Y]]+Table2[[#This Row],[Rank 6M]]+Table2[[#This Row],[Rank Sharpe]])/3</f>
        <v>499.33333333333331</v>
      </c>
    </row>
    <row r="556" spans="1:48" x14ac:dyDescent="0.3">
      <c r="A556" t="s">
        <v>1847</v>
      </c>
      <c r="B556" t="s">
        <v>1848</v>
      </c>
      <c r="C556" t="s">
        <v>3114</v>
      </c>
      <c r="D556" t="s">
        <v>229</v>
      </c>
      <c r="E556">
        <v>3928.599710508</v>
      </c>
      <c r="F556">
        <v>178.53</v>
      </c>
      <c r="G556">
        <v>-1.77759029336404</v>
      </c>
      <c r="H556">
        <f>(Table2[[#This Row],[1Y Return vs Nifty]]-AVERAGE(Table2[1Y Return vs Nifty]))/_xlfn.STDEV.P(Table2[1Y Return vs Nifty])</f>
        <v>-0.3437776902492774</v>
      </c>
      <c r="I556">
        <v>-1.48763354821782</v>
      </c>
      <c r="J556">
        <f>(Table2[[#This Row],[1M Return vs Nifty]]-AVERAGE(Table2[1M Return vs Nifty]))/_xlfn.STDEV.P(Table2[1M Return vs Nifty])</f>
        <v>1.5031140260587094E-2</v>
      </c>
      <c r="K556">
        <v>-15.4650824563625</v>
      </c>
      <c r="L556">
        <f>(Table2[[#This Row],[6M Return vs Nifty]]-AVERAGE(Table2[6M Return vs Nifty]))/_xlfn.STDEV.P(Table2[6M Return vs Nifty])</f>
        <v>-0.62839092918247696</v>
      </c>
      <c r="M556">
        <v>-3.4047819407451998</v>
      </c>
      <c r="N556">
        <f>(Table2[[#This Row],[1W Return vs Nifty]]-AVERAGE(Table2[1W Return vs Nifty]))/_xlfn.STDEV.P(Table2[1W Return vs Nifty])</f>
        <v>-0.52384698589923606</v>
      </c>
      <c r="O556">
        <v>186.31</v>
      </c>
      <c r="P556">
        <v>191.96573877107599</v>
      </c>
      <c r="Q556">
        <v>190.14179474789699</v>
      </c>
      <c r="R556">
        <v>34.284612210711899</v>
      </c>
      <c r="S556" s="1">
        <f>(Table2[[#This Row],[Close Price]]-Table2[[#This Row],[20D EMA]])/Table2[[#This Row],[20D EMA]]</f>
        <v>-4.1758359723042246E-2</v>
      </c>
      <c r="T556" s="1">
        <f>(Table2[[#This Row],[Close Price]]-Table2[[#This Row],[50D EMA]])/Table2[[#This Row],[50D EMA]]</f>
        <v>-6.9990295440679903E-2</v>
      </c>
      <c r="U556" s="1">
        <f>(Table2[[#This Row],[Close Price]]-Table2[[#This Row],[200D EMA]])/Table2[[#This Row],[200D EMA]]</f>
        <v>-6.1069134028595373E-2</v>
      </c>
      <c r="V556">
        <v>1.5328975442160599</v>
      </c>
      <c r="W556">
        <v>177.8</v>
      </c>
      <c r="X556">
        <v>183.1</v>
      </c>
      <c r="Y556">
        <v>177.8</v>
      </c>
      <c r="Z556">
        <v>183.1</v>
      </c>
      <c r="AA556">
        <v>177.8</v>
      </c>
      <c r="AB556">
        <v>204.24</v>
      </c>
      <c r="AC556" s="1">
        <f>(Table2[[#This Row],[Close Price]]/Table2[[#This Row],[Day Low]])-1</f>
        <v>4.1057367829020475E-3</v>
      </c>
      <c r="AD556" s="1">
        <f>(Table2[[#This Row],[Day High]]/Table2[[#This Row],[Close Price]])-1</f>
        <v>2.5597938721783509E-2</v>
      </c>
      <c r="AE556" s="1">
        <f>(Table2[[#This Row],[Close Price]]/Table2[[#This Row],[Current Week Low]])-1</f>
        <v>4.1057367829020475E-3</v>
      </c>
      <c r="AF556" s="1">
        <f>(Table2[[#This Row],[Current Week High]]/Table2[[#This Row],[Close Price]])-1</f>
        <v>2.5597938721783509E-2</v>
      </c>
      <c r="AG556" s="1">
        <f>(Table2[[#This Row],[Close Price]]/Table2[[#This Row],[Current Month Low]])-1</f>
        <v>4.1057367829020475E-3</v>
      </c>
      <c r="AH556" s="1">
        <f>(Table2[[#This Row],[Current Month High]]/Table2[[#This Row],[Close Price]])-1</f>
        <v>0.1440094101831626</v>
      </c>
      <c r="AI556">
        <v>33.2269086428051</v>
      </c>
      <c r="AJ556">
        <v>21.863481228668899</v>
      </c>
      <c r="AK556" t="str">
        <f>IF(AND(Table2[[#This Row],[20D EMA]]&gt;Table2[[#This Row],[50D EMA]],Table2[[#This Row],[50D EMA]]&gt;Table2[[#This Row],[200D EMA]]),"Uptrend","Downtrend/NoTrend")</f>
        <v>Downtrend/NoTrend</v>
      </c>
      <c r="AL556">
        <v>-0.1</v>
      </c>
      <c r="AM556" t="s">
        <v>3147</v>
      </c>
      <c r="AN556">
        <v>-3.04</v>
      </c>
      <c r="AO556" t="s">
        <v>3147</v>
      </c>
      <c r="AQ556">
        <f>(Table2[[#This Row],[Sharpe Ratio]]-AVERAGE(Table2[Sharpe Ratio]))/_xlfn.STDEV.P(Table2[Sharpe Ratio])</f>
        <v>-0.65767186404931655</v>
      </c>
      <c r="AR5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6">
        <f>_xlfn.RANK.AVG(Table2[[#This Row],[1Y Return vs Nifty Z-Score]],Table2[1Y Return vs Nifty Z-Score])</f>
        <v>430</v>
      </c>
      <c r="AT556">
        <f>_xlfn.RANK.AVG(Table2[[#This Row],[6M Return vs Nifty Z-Score]],Table2[6M Return vs Nifty Z-Score])</f>
        <v>538</v>
      </c>
      <c r="AU556">
        <f>_xlfn.RANK.AVG(Table2[[#This Row],[Sharpe Ratio Z-Score]],Table2[Sharpe Ratio Z-Score])</f>
        <v>532</v>
      </c>
      <c r="AV556">
        <f>(Table2[[#This Row],[Rank 1Y]]+Table2[[#This Row],[Rank 6M]]+Table2[[#This Row],[Rank Sharpe]])/3</f>
        <v>500</v>
      </c>
    </row>
    <row r="557" spans="1:48" x14ac:dyDescent="0.3">
      <c r="A557" t="s">
        <v>58</v>
      </c>
      <c r="B557" t="s">
        <v>59</v>
      </c>
      <c r="C557" t="s">
        <v>3108</v>
      </c>
      <c r="D557" t="s">
        <v>60</v>
      </c>
      <c r="E557">
        <v>348796.64358272997</v>
      </c>
      <c r="F557">
        <v>11093.95</v>
      </c>
      <c r="G557">
        <v>-14.7006429495292</v>
      </c>
      <c r="H557">
        <f>(Table2[[#This Row],[1Y Return vs Nifty]]-AVERAGE(Table2[1Y Return vs Nifty]))/_xlfn.STDEV.P(Table2[1Y Return vs Nifty])</f>
        <v>-0.61178184612419606</v>
      </c>
      <c r="I557">
        <v>-2.0745108121552902</v>
      </c>
      <c r="J557">
        <f>(Table2[[#This Row],[1M Return vs Nifty]]-AVERAGE(Table2[1M Return vs Nifty]))/_xlfn.STDEV.P(Table2[1M Return vs Nifty])</f>
        <v>-5.143003518773516E-2</v>
      </c>
      <c r="K557">
        <v>-16.881282925135899</v>
      </c>
      <c r="L557">
        <f>(Table2[[#This Row],[6M Return vs Nifty]]-AVERAGE(Table2[6M Return vs Nifty]))/_xlfn.STDEV.P(Table2[6M Return vs Nifty])</f>
        <v>-0.67871099182157846</v>
      </c>
      <c r="M557">
        <v>-0.25941093706801999</v>
      </c>
      <c r="N557">
        <f>(Table2[[#This Row],[1W Return vs Nifty]]-AVERAGE(Table2[1W Return vs Nifty]))/_xlfn.STDEV.P(Table2[1W Return vs Nifty])</f>
        <v>0.226119056055022</v>
      </c>
      <c r="O557">
        <v>11417.17</v>
      </c>
      <c r="P557">
        <v>11855.7722059548</v>
      </c>
      <c r="Q557">
        <v>11870.597826289901</v>
      </c>
      <c r="R557">
        <v>37.363867833891</v>
      </c>
      <c r="S557" s="1">
        <f>(Table2[[#This Row],[Close Price]]-Table2[[#This Row],[20D EMA]])/Table2[[#This Row],[20D EMA]]</f>
        <v>-2.8309992756523669E-2</v>
      </c>
      <c r="T557" s="1">
        <f>(Table2[[#This Row],[Close Price]]-Table2[[#This Row],[50D EMA]])/Table2[[#This Row],[50D EMA]]</f>
        <v>-6.4257493541598099E-2</v>
      </c>
      <c r="U557" s="1">
        <f>(Table2[[#This Row],[Close Price]]-Table2[[#This Row],[200D EMA]])/Table2[[#This Row],[200D EMA]]</f>
        <v>-6.5426176310164619E-2</v>
      </c>
      <c r="V557">
        <v>0.75346673585252</v>
      </c>
      <c r="W557">
        <v>10915</v>
      </c>
      <c r="X557">
        <v>11182.95</v>
      </c>
      <c r="Y557">
        <v>10915</v>
      </c>
      <c r="Z557">
        <v>11182.95</v>
      </c>
      <c r="AA557">
        <v>10860</v>
      </c>
      <c r="AB557">
        <v>11518.15</v>
      </c>
      <c r="AC557" s="1">
        <f>(Table2[[#This Row],[Close Price]]/Table2[[#This Row],[Day Low]])-1</f>
        <v>1.6394869445716997E-2</v>
      </c>
      <c r="AD557" s="1">
        <f>(Table2[[#This Row],[Day High]]/Table2[[#This Row],[Close Price]])-1</f>
        <v>8.0223905822542907E-3</v>
      </c>
      <c r="AE557" s="1">
        <f>(Table2[[#This Row],[Close Price]]/Table2[[#This Row],[Current Week Low]])-1</f>
        <v>1.6394869445716997E-2</v>
      </c>
      <c r="AF557" s="1">
        <f>(Table2[[#This Row],[Current Week High]]/Table2[[#This Row],[Close Price]])-1</f>
        <v>8.0223905822542907E-3</v>
      </c>
      <c r="AG557" s="1">
        <f>(Table2[[#This Row],[Close Price]]/Table2[[#This Row],[Current Month Low]])-1</f>
        <v>2.1542357274401569E-2</v>
      </c>
      <c r="AH557" s="1">
        <f>(Table2[[#This Row],[Current Month High]]/Table2[[#This Row],[Close Price]])-1</f>
        <v>3.8237057134744568E-2</v>
      </c>
      <c r="AI557">
        <v>23.310452994650198</v>
      </c>
      <c r="AJ557">
        <v>13.9284118858246</v>
      </c>
      <c r="AK557" t="str">
        <f>IF(AND(Table2[[#This Row],[20D EMA]]&gt;Table2[[#This Row],[50D EMA]],Table2[[#This Row],[50D EMA]]&gt;Table2[[#This Row],[200D EMA]]),"Uptrend","Downtrend/NoTrend")</f>
        <v>Downtrend/NoTrend</v>
      </c>
      <c r="AL557">
        <v>0.01</v>
      </c>
      <c r="AM557" t="s">
        <v>3148</v>
      </c>
      <c r="AN557">
        <v>-1.44</v>
      </c>
      <c r="AO557" t="s">
        <v>3147</v>
      </c>
      <c r="AP557">
        <v>4.1050551045624002E-2</v>
      </c>
      <c r="AQ557">
        <f>(Table2[[#This Row],[Sharpe Ratio]]-AVERAGE(Table2[Sharpe Ratio]))/_xlfn.STDEV.P(Table2[Sharpe Ratio])</f>
        <v>-0.17746863717197117</v>
      </c>
      <c r="AR5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7">
        <f>_xlfn.RANK.AVG(Table2[[#This Row],[1Y Return vs Nifty Z-Score]],Table2[1Y Return vs Nifty Z-Score])</f>
        <v>545</v>
      </c>
      <c r="AT557">
        <f>_xlfn.RANK.AVG(Table2[[#This Row],[6M Return vs Nifty Z-Score]],Table2[6M Return vs Nifty Z-Score])</f>
        <v>560</v>
      </c>
      <c r="AU557">
        <f>_xlfn.RANK.AVG(Table2[[#This Row],[Sharpe Ratio Z-Score]],Table2[Sharpe Ratio Z-Score])</f>
        <v>396</v>
      </c>
      <c r="AV557">
        <f>(Table2[[#This Row],[Rank 1Y]]+Table2[[#This Row],[Rank 6M]]+Table2[[#This Row],[Rank Sharpe]])/3</f>
        <v>500.33333333333331</v>
      </c>
    </row>
    <row r="558" spans="1:48" x14ac:dyDescent="0.3">
      <c r="A558" t="s">
        <v>1525</v>
      </c>
      <c r="B558" t="s">
        <v>1526</v>
      </c>
      <c r="C558" t="s">
        <v>3105</v>
      </c>
      <c r="D558" t="s">
        <v>48</v>
      </c>
      <c r="E558">
        <v>6326.7217951699904</v>
      </c>
      <c r="F558">
        <v>432.7</v>
      </c>
      <c r="G558">
        <v>-14.219663192480001</v>
      </c>
      <c r="H558">
        <f>(Table2[[#This Row],[1Y Return vs Nifty]]-AVERAGE(Table2[1Y Return vs Nifty]))/_xlfn.STDEV.P(Table2[1Y Return vs Nifty])</f>
        <v>-0.60180706870816514</v>
      </c>
      <c r="I558">
        <v>-2.4883977128255799</v>
      </c>
      <c r="J558">
        <f>(Table2[[#This Row],[1M Return vs Nifty]]-AVERAGE(Table2[1M Return vs Nifty]))/_xlfn.STDEV.P(Table2[1M Return vs Nifty])</f>
        <v>-9.8300840399472358E-2</v>
      </c>
      <c r="K558">
        <v>-1.77710096136267</v>
      </c>
      <c r="L558">
        <f>(Table2[[#This Row],[6M Return vs Nifty]]-AVERAGE(Table2[6M Return vs Nifty]))/_xlfn.STDEV.P(Table2[6M Return vs Nifty])</f>
        <v>-0.14203317022210826</v>
      </c>
      <c r="M558">
        <v>-2.93593900811541</v>
      </c>
      <c r="N558">
        <f>(Table2[[#This Row],[1W Return vs Nifty]]-AVERAGE(Table2[1W Return vs Nifty]))/_xlfn.STDEV.P(Table2[1W Return vs Nifty])</f>
        <v>-0.41205849478911766</v>
      </c>
      <c r="O558">
        <v>484.27</v>
      </c>
      <c r="P558">
        <v>500.18737543793998</v>
      </c>
      <c r="Q558">
        <v>473.94269625365598</v>
      </c>
      <c r="R558">
        <v>22.399940920889101</v>
      </c>
      <c r="S558" s="1">
        <f>(Table2[[#This Row],[Close Price]]-Table2[[#This Row],[20D EMA]])/Table2[[#This Row],[20D EMA]]</f>
        <v>-0.10649018109732174</v>
      </c>
      <c r="T558" s="1">
        <f>(Table2[[#This Row],[Close Price]]-Table2[[#This Row],[50D EMA]])/Table2[[#This Row],[50D EMA]]</f>
        <v>-0.1349241879182802</v>
      </c>
      <c r="U558" s="1">
        <f>(Table2[[#This Row],[Close Price]]-Table2[[#This Row],[200D EMA]])/Table2[[#This Row],[200D EMA]]</f>
        <v>-8.7020427953979351E-2</v>
      </c>
      <c r="V558">
        <v>0.56881390288545797</v>
      </c>
      <c r="W558">
        <v>430</v>
      </c>
      <c r="X558">
        <v>459.55</v>
      </c>
      <c r="Y558">
        <v>430</v>
      </c>
      <c r="Z558">
        <v>459.55</v>
      </c>
      <c r="AA558">
        <v>430</v>
      </c>
      <c r="AB558">
        <v>511.15</v>
      </c>
      <c r="AC558" s="1">
        <f>(Table2[[#This Row],[Close Price]]/Table2[[#This Row],[Day Low]])-1</f>
        <v>6.2790697674417473E-3</v>
      </c>
      <c r="AD558" s="1">
        <f>(Table2[[#This Row],[Day High]]/Table2[[#This Row],[Close Price]])-1</f>
        <v>6.2052230182574553E-2</v>
      </c>
      <c r="AE558" s="1">
        <f>(Table2[[#This Row],[Close Price]]/Table2[[#This Row],[Current Week Low]])-1</f>
        <v>6.2790697674417473E-3</v>
      </c>
      <c r="AF558" s="1">
        <f>(Table2[[#This Row],[Current Week High]]/Table2[[#This Row],[Close Price]])-1</f>
        <v>6.2052230182574553E-2</v>
      </c>
      <c r="AG558" s="1">
        <f>(Table2[[#This Row],[Close Price]]/Table2[[#This Row],[Current Month Low]])-1</f>
        <v>6.2790697674417473E-3</v>
      </c>
      <c r="AH558" s="1">
        <f>(Table2[[#This Row],[Current Month High]]/Table2[[#This Row],[Close Price]])-1</f>
        <v>0.18130344349433791</v>
      </c>
      <c r="AI558">
        <v>35.8909174948</v>
      </c>
      <c r="AJ558">
        <v>26.835702770042499</v>
      </c>
      <c r="AK558" t="str">
        <f>IF(AND(Table2[[#This Row],[20D EMA]]&gt;Table2[[#This Row],[50D EMA]],Table2[[#This Row],[50D EMA]]&gt;Table2[[#This Row],[200D EMA]]),"Uptrend","Downtrend/NoTrend")</f>
        <v>Downtrend/NoTrend</v>
      </c>
      <c r="AL558">
        <v>-0.11</v>
      </c>
      <c r="AM558" t="s">
        <v>3147</v>
      </c>
      <c r="AN558">
        <v>-11.86</v>
      </c>
      <c r="AO558" t="s">
        <v>3147</v>
      </c>
      <c r="AP558">
        <v>-2.5393845542350999E-2</v>
      </c>
      <c r="AQ558">
        <f>(Table2[[#This Row],[Sharpe Ratio]]-AVERAGE(Table2[Sharpe Ratio]))/_xlfn.STDEV.P(Table2[Sharpe Ratio])</f>
        <v>-0.95472528383676536</v>
      </c>
      <c r="AR5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8">
        <f>_xlfn.RANK.AVG(Table2[[#This Row],[1Y Return vs Nifty Z-Score]],Table2[1Y Return vs Nifty Z-Score])</f>
        <v>537</v>
      </c>
      <c r="AT558">
        <f>_xlfn.RANK.AVG(Table2[[#This Row],[6M Return vs Nifty Z-Score]],Table2[6M Return vs Nifty Z-Score])</f>
        <v>356</v>
      </c>
      <c r="AU558">
        <f>_xlfn.RANK.AVG(Table2[[#This Row],[Sharpe Ratio Z-Score]],Table2[Sharpe Ratio Z-Score])</f>
        <v>612</v>
      </c>
      <c r="AV558">
        <f>(Table2[[#This Row],[Rank 1Y]]+Table2[[#This Row],[Rank 6M]]+Table2[[#This Row],[Rank Sharpe]])/3</f>
        <v>501.66666666666669</v>
      </c>
    </row>
    <row r="559" spans="1:48" x14ac:dyDescent="0.3">
      <c r="A559" t="s">
        <v>760</v>
      </c>
      <c r="B559" t="s">
        <v>761</v>
      </c>
      <c r="C559" t="s">
        <v>3110</v>
      </c>
      <c r="D559" t="s">
        <v>75</v>
      </c>
      <c r="E559">
        <v>21128.083157699999</v>
      </c>
      <c r="F559">
        <v>894.15</v>
      </c>
      <c r="G559">
        <v>-28.0401995225244</v>
      </c>
      <c r="H559">
        <f>(Table2[[#This Row],[1Y Return vs Nifty]]-AVERAGE(Table2[1Y Return vs Nifty]))/_xlfn.STDEV.P(Table2[1Y Return vs Nifty])</f>
        <v>-0.88842365005476809</v>
      </c>
      <c r="I559">
        <v>12.0368150095111</v>
      </c>
      <c r="J559">
        <f>(Table2[[#This Row],[1M Return vs Nifty]]-AVERAGE(Table2[1M Return vs Nifty]))/_xlfn.STDEV.P(Table2[1M Return vs Nifty])</f>
        <v>1.5466133017613948</v>
      </c>
      <c r="K559">
        <v>11.285739759117201</v>
      </c>
      <c r="L559">
        <f>(Table2[[#This Row],[6M Return vs Nifty]]-AVERAGE(Table2[6M Return vs Nifty]))/_xlfn.STDEV.P(Table2[6M Return vs Nifty])</f>
        <v>0.3221122511308972</v>
      </c>
      <c r="M559">
        <v>7.0392607238678702</v>
      </c>
      <c r="N559">
        <f>(Table2[[#This Row],[1W Return vs Nifty]]-AVERAGE(Table2[1W Return vs Nifty]))/_xlfn.STDEV.P(Table2[1W Return vs Nifty])</f>
        <v>1.966376688835562</v>
      </c>
      <c r="O559">
        <v>877.13</v>
      </c>
      <c r="P559">
        <v>861.40089773196701</v>
      </c>
      <c r="Q559">
        <v>849.76152000862703</v>
      </c>
      <c r="R559">
        <v>57.047170382970499</v>
      </c>
      <c r="S559" s="1">
        <f>(Table2[[#This Row],[Close Price]]-Table2[[#This Row],[20D EMA]])/Table2[[#This Row],[20D EMA]]</f>
        <v>1.9404193221073254E-2</v>
      </c>
      <c r="T559" s="1">
        <f>(Table2[[#This Row],[Close Price]]-Table2[[#This Row],[50D EMA]])/Table2[[#This Row],[50D EMA]]</f>
        <v>3.8018421334665431E-2</v>
      </c>
      <c r="U559" s="1">
        <f>(Table2[[#This Row],[Close Price]]-Table2[[#This Row],[200D EMA]])/Table2[[#This Row],[200D EMA]]</f>
        <v>5.2236396855110952E-2</v>
      </c>
      <c r="V559">
        <v>1.4407756963690601</v>
      </c>
      <c r="W559">
        <v>889.9</v>
      </c>
      <c r="X559">
        <v>903.65</v>
      </c>
      <c r="Y559">
        <v>889.9</v>
      </c>
      <c r="Z559">
        <v>903.65</v>
      </c>
      <c r="AA559">
        <v>855.55</v>
      </c>
      <c r="AB559">
        <v>927</v>
      </c>
      <c r="AC559" s="1">
        <f>(Table2[[#This Row],[Close Price]]/Table2[[#This Row],[Day Low]])-1</f>
        <v>4.7758175075851561E-3</v>
      </c>
      <c r="AD559" s="1">
        <f>(Table2[[#This Row],[Day High]]/Table2[[#This Row],[Close Price]])-1</f>
        <v>1.0624615556674044E-2</v>
      </c>
      <c r="AE559" s="1">
        <f>(Table2[[#This Row],[Close Price]]/Table2[[#This Row],[Current Week Low]])-1</f>
        <v>4.7758175075851561E-3</v>
      </c>
      <c r="AF559" s="1">
        <f>(Table2[[#This Row],[Current Week High]]/Table2[[#This Row],[Close Price]])-1</f>
        <v>1.0624615556674044E-2</v>
      </c>
      <c r="AG559" s="1">
        <f>(Table2[[#This Row],[Close Price]]/Table2[[#This Row],[Current Month Low]])-1</f>
        <v>4.5117176085559096E-2</v>
      </c>
      <c r="AH559" s="1">
        <f>(Table2[[#This Row],[Current Month High]]/Table2[[#This Row],[Close Price]])-1</f>
        <v>3.6738802214393518E-2</v>
      </c>
      <c r="AI559">
        <v>18.347033495498501</v>
      </c>
      <c r="AJ559">
        <v>27.735714285714199</v>
      </c>
      <c r="AK559" t="str">
        <f>IF(AND(Table2[[#This Row],[20D EMA]]&gt;Table2[[#This Row],[50D EMA]],Table2[[#This Row],[50D EMA]]&gt;Table2[[#This Row],[200D EMA]]),"Uptrend","Downtrend/NoTrend")</f>
        <v>Uptrend</v>
      </c>
      <c r="AL559">
        <v>0.22</v>
      </c>
      <c r="AM559" t="s">
        <v>3148</v>
      </c>
      <c r="AN559">
        <v>1.3</v>
      </c>
      <c r="AO559" t="s">
        <v>3148</v>
      </c>
      <c r="AP559">
        <v>-5.5296531898201003E-2</v>
      </c>
      <c r="AQ559">
        <f>(Table2[[#This Row],[Sharpe Ratio]]-AVERAGE(Table2[Sharpe Ratio]))/_xlfn.STDEV.P(Table2[Sharpe Ratio])</f>
        <v>-1.3045224513442417</v>
      </c>
      <c r="AR5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1.6421561403288443</v>
      </c>
      <c r="AS559">
        <f>_xlfn.RANK.AVG(Table2[[#This Row],[1Y Return vs Nifty Z-Score]],Table2[1Y Return vs Nifty Z-Score])</f>
        <v>626</v>
      </c>
      <c r="AT559">
        <f>_xlfn.RANK.AVG(Table2[[#This Row],[6M Return vs Nifty Z-Score]],Table2[6M Return vs Nifty Z-Score])</f>
        <v>208</v>
      </c>
      <c r="AU559">
        <f>_xlfn.RANK.AVG(Table2[[#This Row],[Sharpe Ratio Z-Score]],Table2[Sharpe Ratio Z-Score])</f>
        <v>672</v>
      </c>
      <c r="AV559">
        <f>(Table2[[#This Row],[Rank 1Y]]+Table2[[#This Row],[Rank 6M]]+Table2[[#This Row],[Rank Sharpe]])/3</f>
        <v>502</v>
      </c>
    </row>
    <row r="560" spans="1:48" x14ac:dyDescent="0.3">
      <c r="A560" t="s">
        <v>463</v>
      </c>
      <c r="B560" t="s">
        <v>464</v>
      </c>
      <c r="C560" t="s">
        <v>3102</v>
      </c>
      <c r="D560" t="s">
        <v>34</v>
      </c>
      <c r="E560">
        <v>46924.347694862001</v>
      </c>
      <c r="F560">
        <v>103.07</v>
      </c>
      <c r="G560">
        <v>-20.278542815346999</v>
      </c>
      <c r="H560">
        <f>(Table2[[#This Row],[1Y Return vs Nifty]]-AVERAGE(Table2[1Y Return vs Nifty]))/_xlfn.STDEV.P(Table2[1Y Return vs Nifty])</f>
        <v>-0.72745887576008106</v>
      </c>
      <c r="I560">
        <v>5.4329529443258</v>
      </c>
      <c r="J560">
        <f>(Table2[[#This Row],[1M Return vs Nifty]]-AVERAGE(Table2[1M Return vs Nifty]))/_xlfn.STDEV.P(Table2[1M Return vs Nifty])</f>
        <v>0.79875601997451107</v>
      </c>
      <c r="K560">
        <v>-20.3874025059866</v>
      </c>
      <c r="L560">
        <f>(Table2[[#This Row],[6M Return vs Nifty]]-AVERAGE(Table2[6M Return vs Nifty]))/_xlfn.STDEV.P(Table2[6M Return vs Nifty])</f>
        <v>-0.80328951076628397</v>
      </c>
      <c r="M560">
        <v>-3.5844071048953499</v>
      </c>
      <c r="N560">
        <f>(Table2[[#This Row],[1W Return vs Nifty]]-AVERAGE(Table2[1W Return vs Nifty]))/_xlfn.STDEV.P(Table2[1W Return vs Nifty])</f>
        <v>-0.56667588374167888</v>
      </c>
      <c r="O560">
        <v>107.08</v>
      </c>
      <c r="P560">
        <v>108.97576309151999</v>
      </c>
      <c r="Q560">
        <v>115.570333842211</v>
      </c>
      <c r="R560">
        <v>33.324806732203001</v>
      </c>
      <c r="S560" s="1">
        <f>(Table2[[#This Row],[Close Price]]-Table2[[#This Row],[20D EMA]])/Table2[[#This Row],[20D EMA]]</f>
        <v>-3.7448636533432993E-2</v>
      </c>
      <c r="T560" s="1">
        <f>(Table2[[#This Row],[Close Price]]-Table2[[#This Row],[50D EMA]])/Table2[[#This Row],[50D EMA]]</f>
        <v>-5.419336303761621E-2</v>
      </c>
      <c r="U560" s="1">
        <f>(Table2[[#This Row],[Close Price]]-Table2[[#This Row],[200D EMA]])/Table2[[#This Row],[200D EMA]]</f>
        <v>-0.10816213319308916</v>
      </c>
      <c r="V560">
        <v>1.3006073006998999</v>
      </c>
      <c r="W560">
        <v>101.5</v>
      </c>
      <c r="X560">
        <v>104.8</v>
      </c>
      <c r="Y560">
        <v>101.5</v>
      </c>
      <c r="Z560">
        <v>104.8</v>
      </c>
      <c r="AA560">
        <v>101.5</v>
      </c>
      <c r="AB560">
        <v>115</v>
      </c>
      <c r="AC560" s="1">
        <f>(Table2[[#This Row],[Close Price]]/Table2[[#This Row],[Day Low]])-1</f>
        <v>1.5467980295566397E-2</v>
      </c>
      <c r="AD560" s="1">
        <f>(Table2[[#This Row],[Day High]]/Table2[[#This Row],[Close Price]])-1</f>
        <v>1.6784709420782029E-2</v>
      </c>
      <c r="AE560" s="1">
        <f>(Table2[[#This Row],[Close Price]]/Table2[[#This Row],[Current Week Low]])-1</f>
        <v>1.5467980295566397E-2</v>
      </c>
      <c r="AF560" s="1">
        <f>(Table2[[#This Row],[Current Week High]]/Table2[[#This Row],[Close Price]])-1</f>
        <v>1.6784709420782029E-2</v>
      </c>
      <c r="AG560" s="1">
        <f>(Table2[[#This Row],[Close Price]]/Table2[[#This Row],[Current Month Low]])-1</f>
        <v>1.5467980295566397E-2</v>
      </c>
      <c r="AH560" s="1">
        <f>(Table2[[#This Row],[Current Month High]]/Table2[[#This Row],[Close Price]])-1</f>
        <v>0.11574657999417881</v>
      </c>
      <c r="AI560">
        <v>53.245367226156901</v>
      </c>
      <c r="AJ560">
        <v>7.3645833333333099</v>
      </c>
      <c r="AK560" t="str">
        <f>IF(AND(Table2[[#This Row],[20D EMA]]&gt;Table2[[#This Row],[50D EMA]],Table2[[#This Row],[50D EMA]]&gt;Table2[[#This Row],[200D EMA]]),"Uptrend","Downtrend/NoTrend")</f>
        <v>Downtrend/NoTrend</v>
      </c>
      <c r="AL560">
        <v>-0.11</v>
      </c>
      <c r="AM560" t="s">
        <v>3147</v>
      </c>
      <c r="AN560">
        <v>-3.98</v>
      </c>
      <c r="AO560" t="s">
        <v>3147</v>
      </c>
      <c r="AP560">
        <v>6.4703755626762005E-2</v>
      </c>
      <c r="AQ560">
        <f>(Table2[[#This Row],[Sharpe Ratio]]-AVERAGE(Table2[Sharpe Ratio]))/_xlfn.STDEV.P(Table2[Sharpe Ratio])</f>
        <v>9.9223024122141457E-2</v>
      </c>
      <c r="AR5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0">
        <f>_xlfn.RANK.AVG(Table2[[#This Row],[1Y Return vs Nifty Z-Score]],Table2[1Y Return vs Nifty Z-Score])</f>
        <v>577</v>
      </c>
      <c r="AT560">
        <f>_xlfn.RANK.AVG(Table2[[#This Row],[6M Return vs Nifty Z-Score]],Table2[6M Return vs Nifty Z-Score])</f>
        <v>608</v>
      </c>
      <c r="AU560">
        <f>_xlfn.RANK.AVG(Table2[[#This Row],[Sharpe Ratio Z-Score]],Table2[Sharpe Ratio Z-Score])</f>
        <v>322</v>
      </c>
      <c r="AV560">
        <f>(Table2[[#This Row],[Rank 1Y]]+Table2[[#This Row],[Rank 6M]]+Table2[[#This Row],[Rank Sharpe]])/3</f>
        <v>502.33333333333331</v>
      </c>
    </row>
    <row r="561" spans="1:48" x14ac:dyDescent="0.3">
      <c r="A561" t="s">
        <v>1225</v>
      </c>
      <c r="B561" t="s">
        <v>1226</v>
      </c>
      <c r="C561" t="s">
        <v>3111</v>
      </c>
      <c r="D561" t="s">
        <v>821</v>
      </c>
      <c r="E561">
        <v>9389.9327656250007</v>
      </c>
      <c r="F561">
        <v>7281.25</v>
      </c>
      <c r="G561">
        <v>-34.152436741726397</v>
      </c>
      <c r="H561">
        <f>(Table2[[#This Row],[1Y Return vs Nifty]]-AVERAGE(Table2[1Y Return vs Nifty]))/_xlfn.STDEV.P(Table2[1Y Return vs Nifty])</f>
        <v>-1.0151820112580712</v>
      </c>
      <c r="I561">
        <v>-4.4603237241579503</v>
      </c>
      <c r="J561">
        <f>(Table2[[#This Row],[1M Return vs Nifty]]-AVERAGE(Table2[1M Return vs Nifty]))/_xlfn.STDEV.P(Table2[1M Return vs Nifty])</f>
        <v>-0.32161247413186145</v>
      </c>
      <c r="K561">
        <v>-6.7925942914128603</v>
      </c>
      <c r="L561">
        <f>(Table2[[#This Row],[6M Return vs Nifty]]-AVERAGE(Table2[6M Return vs Nifty]))/_xlfn.STDEV.P(Table2[6M Return vs Nifty])</f>
        <v>-0.32024236030429559</v>
      </c>
      <c r="M561">
        <v>1.75629708053533</v>
      </c>
      <c r="N561">
        <f>(Table2[[#This Row],[1W Return vs Nifty]]-AVERAGE(Table2[1W Return vs Nifty]))/_xlfn.STDEV.P(Table2[1W Return vs Nifty])</f>
        <v>0.70673408109662772</v>
      </c>
      <c r="O561">
        <v>7232.13</v>
      </c>
      <c r="P561">
        <v>7711.1284402424699</v>
      </c>
      <c r="Q561">
        <v>8036.4321364346397</v>
      </c>
      <c r="R561">
        <v>56.944861731447297</v>
      </c>
      <c r="S561" s="1">
        <f>(Table2[[#This Row],[Close Price]]-Table2[[#This Row],[20D EMA]])/Table2[[#This Row],[20D EMA]]</f>
        <v>6.7919133090804358E-3</v>
      </c>
      <c r="T561" s="1">
        <f>(Table2[[#This Row],[Close Price]]-Table2[[#This Row],[50D EMA]])/Table2[[#This Row],[50D EMA]]</f>
        <v>-5.574779924544386E-2</v>
      </c>
      <c r="U561" s="1">
        <f>(Table2[[#This Row],[Close Price]]-Table2[[#This Row],[200D EMA]])/Table2[[#This Row],[200D EMA]]</f>
        <v>-9.3969826860216099E-2</v>
      </c>
      <c r="V561">
        <v>1.0708286103025</v>
      </c>
      <c r="W561">
        <v>7055.2</v>
      </c>
      <c r="X561">
        <v>7321</v>
      </c>
      <c r="Y561">
        <v>7055.2</v>
      </c>
      <c r="Z561">
        <v>7321</v>
      </c>
      <c r="AA561">
        <v>6750</v>
      </c>
      <c r="AB561">
        <v>7380</v>
      </c>
      <c r="AC561" s="1">
        <f>(Table2[[#This Row],[Close Price]]/Table2[[#This Row],[Day Low]])-1</f>
        <v>3.2040197301281381E-2</v>
      </c>
      <c r="AD561" s="1">
        <f>(Table2[[#This Row],[Day High]]/Table2[[#This Row],[Close Price]])-1</f>
        <v>5.4592274678111341E-3</v>
      </c>
      <c r="AE561" s="1">
        <f>(Table2[[#This Row],[Close Price]]/Table2[[#This Row],[Current Week Low]])-1</f>
        <v>3.2040197301281381E-2</v>
      </c>
      <c r="AF561" s="1">
        <f>(Table2[[#This Row],[Current Week High]]/Table2[[#This Row],[Close Price]])-1</f>
        <v>5.4592274678111341E-3</v>
      </c>
      <c r="AG561" s="1">
        <f>(Table2[[#This Row],[Close Price]]/Table2[[#This Row],[Current Month Low]])-1</f>
        <v>7.870370370370372E-2</v>
      </c>
      <c r="AH561" s="1">
        <f>(Table2[[#This Row],[Current Month High]]/Table2[[#This Row],[Close Price]])-1</f>
        <v>1.3562231759656651E-2</v>
      </c>
      <c r="AI561">
        <v>48.188154506437698</v>
      </c>
      <c r="AJ561">
        <v>10.469262046364801</v>
      </c>
      <c r="AK561" t="str">
        <f>IF(AND(Table2[[#This Row],[20D EMA]]&gt;Table2[[#This Row],[50D EMA]],Table2[[#This Row],[50D EMA]]&gt;Table2[[#This Row],[200D EMA]]),"Uptrend","Downtrend/NoTrend")</f>
        <v>Downtrend/NoTrend</v>
      </c>
      <c r="AL561">
        <v>-0.14000000000000001</v>
      </c>
      <c r="AM561" t="s">
        <v>3147</v>
      </c>
      <c r="AN561">
        <v>1.42</v>
      </c>
      <c r="AO561" t="s">
        <v>3148</v>
      </c>
      <c r="AP561">
        <v>2.9089502870709001E-2</v>
      </c>
      <c r="AQ561">
        <f>(Table2[[#This Row],[Sharpe Ratio]]-AVERAGE(Table2[Sharpe Ratio]))/_xlfn.STDEV.P(Table2[Sharpe Ratio])</f>
        <v>-0.31738719573275448</v>
      </c>
      <c r="AR5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1">
        <f>_xlfn.RANK.AVG(Table2[[#This Row],[1Y Return vs Nifty Z-Score]],Table2[1Y Return vs Nifty Z-Score])</f>
        <v>657</v>
      </c>
      <c r="AT561">
        <f>_xlfn.RANK.AVG(Table2[[#This Row],[6M Return vs Nifty Z-Score]],Table2[6M Return vs Nifty Z-Score])</f>
        <v>424</v>
      </c>
      <c r="AU561">
        <f>_xlfn.RANK.AVG(Table2[[#This Row],[Sharpe Ratio Z-Score]],Table2[Sharpe Ratio Z-Score])</f>
        <v>426</v>
      </c>
      <c r="AV561">
        <f>(Table2[[#This Row],[Rank 1Y]]+Table2[[#This Row],[Rank 6M]]+Table2[[#This Row],[Rank Sharpe]])/3</f>
        <v>502.33333333333331</v>
      </c>
    </row>
    <row r="562" spans="1:48" x14ac:dyDescent="0.3">
      <c r="A562" t="s">
        <v>1396</v>
      </c>
      <c r="B562" t="s">
        <v>1397</v>
      </c>
      <c r="C562" t="s">
        <v>3116</v>
      </c>
      <c r="D562" t="s">
        <v>414</v>
      </c>
      <c r="E562">
        <v>7573.8624127100002</v>
      </c>
      <c r="F562">
        <v>190.07</v>
      </c>
      <c r="G562">
        <v>-12.749415070948499</v>
      </c>
      <c r="H562">
        <f>(Table2[[#This Row],[1Y Return vs Nifty]]-AVERAGE(Table2[1Y Return vs Nifty]))/_xlfn.STDEV.P(Table2[1Y Return vs Nifty])</f>
        <v>-0.57131639307435844</v>
      </c>
      <c r="I562">
        <v>-1.9047538172320799</v>
      </c>
      <c r="J562">
        <f>(Table2[[#This Row],[1M Return vs Nifty]]-AVERAGE(Table2[1M Return vs Nifty]))/_xlfn.STDEV.P(Table2[1M Return vs Nifty])</f>
        <v>-3.2205829180031453E-2</v>
      </c>
      <c r="K562">
        <v>-22.856886838652802</v>
      </c>
      <c r="L562">
        <f>(Table2[[#This Row],[6M Return vs Nifty]]-AVERAGE(Table2[6M Return vs Nifty]))/_xlfn.STDEV.P(Table2[6M Return vs Nifty])</f>
        <v>-0.89103457867582314</v>
      </c>
      <c r="M562">
        <v>-2.2071282430914998</v>
      </c>
      <c r="N562">
        <f>(Table2[[#This Row],[1W Return vs Nifty]]-AVERAGE(Table2[1W Return vs Nifty]))/_xlfn.STDEV.P(Table2[1W Return vs Nifty])</f>
        <v>-0.23828461433443079</v>
      </c>
      <c r="O562">
        <v>202.89</v>
      </c>
      <c r="P562">
        <v>211.16374348904401</v>
      </c>
      <c r="Q562">
        <v>219.67874322831099</v>
      </c>
      <c r="R562">
        <v>29.269903793234501</v>
      </c>
      <c r="S562" s="1">
        <f>(Table2[[#This Row],[Close Price]]-Table2[[#This Row],[20D EMA]])/Table2[[#This Row],[20D EMA]]</f>
        <v>-6.3186948592833525E-2</v>
      </c>
      <c r="T562" s="1">
        <f>(Table2[[#This Row],[Close Price]]-Table2[[#This Row],[50D EMA]])/Table2[[#This Row],[50D EMA]]</f>
        <v>-9.9892827909344395E-2</v>
      </c>
      <c r="U562" s="1">
        <f>(Table2[[#This Row],[Close Price]]-Table2[[#This Row],[200D EMA]])/Table2[[#This Row],[200D EMA]]</f>
        <v>-0.13478201301224116</v>
      </c>
      <c r="V562">
        <v>0.97553128576098502</v>
      </c>
      <c r="W562">
        <v>189.4</v>
      </c>
      <c r="X562">
        <v>196.13</v>
      </c>
      <c r="Y562">
        <v>189.4</v>
      </c>
      <c r="Z562">
        <v>196.13</v>
      </c>
      <c r="AA562">
        <v>189.4</v>
      </c>
      <c r="AB562">
        <v>215.28</v>
      </c>
      <c r="AC562" s="1">
        <f>(Table2[[#This Row],[Close Price]]/Table2[[#This Row],[Day Low]])-1</f>
        <v>3.5374868004223181E-3</v>
      </c>
      <c r="AD562" s="1">
        <f>(Table2[[#This Row],[Day High]]/Table2[[#This Row],[Close Price]])-1</f>
        <v>3.1882990477192674E-2</v>
      </c>
      <c r="AE562" s="1">
        <f>(Table2[[#This Row],[Close Price]]/Table2[[#This Row],[Current Week Low]])-1</f>
        <v>3.5374868004223181E-3</v>
      </c>
      <c r="AF562" s="1">
        <f>(Table2[[#This Row],[Current Week High]]/Table2[[#This Row],[Close Price]])-1</f>
        <v>3.1882990477192674E-2</v>
      </c>
      <c r="AG562" s="1">
        <f>(Table2[[#This Row],[Close Price]]/Table2[[#This Row],[Current Month Low]])-1</f>
        <v>3.5374868004223181E-3</v>
      </c>
      <c r="AH562" s="1">
        <f>(Table2[[#This Row],[Current Month High]]/Table2[[#This Row],[Close Price]])-1</f>
        <v>0.1326353448729416</v>
      </c>
      <c r="AI562">
        <v>69.542800021044897</v>
      </c>
      <c r="AJ562">
        <v>6.0658482142857002</v>
      </c>
      <c r="AK562" t="str">
        <f>IF(AND(Table2[[#This Row],[20D EMA]]&gt;Table2[[#This Row],[50D EMA]],Table2[[#This Row],[50D EMA]]&gt;Table2[[#This Row],[200D EMA]]),"Uptrend","Downtrend/NoTrend")</f>
        <v>Downtrend/NoTrend</v>
      </c>
      <c r="AL562">
        <v>-0.08</v>
      </c>
      <c r="AM562" t="s">
        <v>3147</v>
      </c>
      <c r="AN562">
        <v>-9.11</v>
      </c>
      <c r="AO562" t="s">
        <v>3147</v>
      </c>
      <c r="AP562">
        <v>5.6159722801398998E-2</v>
      </c>
      <c r="AQ562">
        <f>(Table2[[#This Row],[Sharpe Ratio]]-AVERAGE(Table2[Sharpe Ratio]))/_xlfn.STDEV.P(Table2[Sharpe Ratio])</f>
        <v>-7.2379824146833393E-4</v>
      </c>
      <c r="AR5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2">
        <f>_xlfn.RANK.AVG(Table2[[#This Row],[1Y Return vs Nifty Z-Score]],Table2[1Y Return vs Nifty Z-Score])</f>
        <v>523</v>
      </c>
      <c r="AT562">
        <f>_xlfn.RANK.AVG(Table2[[#This Row],[6M Return vs Nifty Z-Score]],Table2[6M Return vs Nifty Z-Score])</f>
        <v>635</v>
      </c>
      <c r="AU562">
        <f>_xlfn.RANK.AVG(Table2[[#This Row],[Sharpe Ratio Z-Score]],Table2[Sharpe Ratio Z-Score])</f>
        <v>351</v>
      </c>
      <c r="AV562">
        <f>(Table2[[#This Row],[Rank 1Y]]+Table2[[#This Row],[Rank 6M]]+Table2[[#This Row],[Rank Sharpe]])/3</f>
        <v>503</v>
      </c>
    </row>
    <row r="563" spans="1:48" x14ac:dyDescent="0.3">
      <c r="A563" t="s">
        <v>1392</v>
      </c>
      <c r="B563" t="s">
        <v>1393</v>
      </c>
      <c r="C563" t="s">
        <v>3116</v>
      </c>
      <c r="D563" t="s">
        <v>472</v>
      </c>
      <c r="E563">
        <v>7629.5774933699904</v>
      </c>
      <c r="F563">
        <v>482.55</v>
      </c>
      <c r="G563">
        <v>-6.20974803337218</v>
      </c>
      <c r="H563">
        <f>(Table2[[#This Row],[1Y Return vs Nifty]]-AVERAGE(Table2[1Y Return vs Nifty]))/_xlfn.STDEV.P(Table2[1Y Return vs Nifty])</f>
        <v>-0.4356937974895192</v>
      </c>
      <c r="I563">
        <v>4.61777652041207</v>
      </c>
      <c r="J563">
        <f>(Table2[[#This Row],[1M Return vs Nifty]]-AVERAGE(Table2[1M Return vs Nifty]))/_xlfn.STDEV.P(Table2[1M Return vs Nifty])</f>
        <v>0.70644100513209118</v>
      </c>
      <c r="K563">
        <v>-6.26154066904739</v>
      </c>
      <c r="L563">
        <f>(Table2[[#This Row],[6M Return vs Nifty]]-AVERAGE(Table2[6M Return vs Nifty]))/_xlfn.STDEV.P(Table2[6M Return vs Nifty])</f>
        <v>-0.30137310264524592</v>
      </c>
      <c r="M563">
        <v>1.47739341238535</v>
      </c>
      <c r="N563">
        <f>(Table2[[#This Row],[1W Return vs Nifty]]-AVERAGE(Table2[1W Return vs Nifty]))/_xlfn.STDEV.P(Table2[1W Return vs Nifty])</f>
        <v>0.64023372872343209</v>
      </c>
      <c r="O563">
        <v>479.85</v>
      </c>
      <c r="P563">
        <v>487.88610905314101</v>
      </c>
      <c r="Q563">
        <v>493.143782234561</v>
      </c>
      <c r="R563">
        <v>53.840318959953798</v>
      </c>
      <c r="S563" s="1">
        <f>(Table2[[#This Row],[Close Price]]-Table2[[#This Row],[20D EMA]])/Table2[[#This Row],[20D EMA]]</f>
        <v>5.6267583619880974E-3</v>
      </c>
      <c r="T563" s="1">
        <f>(Table2[[#This Row],[Close Price]]-Table2[[#This Row],[50D EMA]])/Table2[[#This Row],[50D EMA]]</f>
        <v>-1.0937202257094365E-2</v>
      </c>
      <c r="U563" s="1">
        <f>(Table2[[#This Row],[Close Price]]-Table2[[#This Row],[200D EMA]])/Table2[[#This Row],[200D EMA]]</f>
        <v>-2.1482136886240042E-2</v>
      </c>
      <c r="V563">
        <v>2.1392282499042898</v>
      </c>
      <c r="W563">
        <v>474.9</v>
      </c>
      <c r="X563">
        <v>485.95</v>
      </c>
      <c r="Y563">
        <v>474.9</v>
      </c>
      <c r="Z563">
        <v>485.95</v>
      </c>
      <c r="AA563">
        <v>463.35</v>
      </c>
      <c r="AB563">
        <v>513.85</v>
      </c>
      <c r="AC563" s="1">
        <f>(Table2[[#This Row],[Close Price]]/Table2[[#This Row],[Day Low]])-1</f>
        <v>1.6108654453569349E-2</v>
      </c>
      <c r="AD563" s="1">
        <f>(Table2[[#This Row],[Day High]]/Table2[[#This Row],[Close Price]])-1</f>
        <v>7.0459019790694022E-3</v>
      </c>
      <c r="AE563" s="1">
        <f>(Table2[[#This Row],[Close Price]]/Table2[[#This Row],[Current Week Low]])-1</f>
        <v>1.6108654453569349E-2</v>
      </c>
      <c r="AF563" s="1">
        <f>(Table2[[#This Row],[Current Week High]]/Table2[[#This Row],[Close Price]])-1</f>
        <v>7.0459019790694022E-3</v>
      </c>
      <c r="AG563" s="1">
        <f>(Table2[[#This Row],[Close Price]]/Table2[[#This Row],[Current Month Low]])-1</f>
        <v>4.1437358368404009E-2</v>
      </c>
      <c r="AH563" s="1">
        <f>(Table2[[#This Row],[Current Month High]]/Table2[[#This Row],[Close Price]])-1</f>
        <v>6.4863744689669378E-2</v>
      </c>
      <c r="AI563">
        <v>31.364625427416801</v>
      </c>
      <c r="AJ563">
        <v>19.7989076464746</v>
      </c>
      <c r="AK563" t="str">
        <f>IF(AND(Table2[[#This Row],[20D EMA]]&gt;Table2[[#This Row],[50D EMA]],Table2[[#This Row],[50D EMA]]&gt;Table2[[#This Row],[200D EMA]]),"Uptrend","Downtrend/NoTrend")</f>
        <v>Downtrend/NoTrend</v>
      </c>
      <c r="AL563">
        <v>0.1</v>
      </c>
      <c r="AM563" t="s">
        <v>3148</v>
      </c>
      <c r="AN563">
        <v>5.0599999999999996</v>
      </c>
      <c r="AO563" t="s">
        <v>3148</v>
      </c>
      <c r="AP563">
        <v>-4.0462888378090998E-2</v>
      </c>
      <c r="AQ563">
        <f>(Table2[[#This Row],[Sharpe Ratio]]-AVERAGE(Table2[Sharpe Ratio]))/_xlfn.STDEV.P(Table2[Sharpe Ratio])</f>
        <v>-1.1310007006425691</v>
      </c>
      <c r="AR5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3">
        <f>_xlfn.RANK.AVG(Table2[[#This Row],[1Y Return vs Nifty Z-Score]],Table2[1Y Return vs Nifty Z-Score])</f>
        <v>463</v>
      </c>
      <c r="AT563">
        <f>_xlfn.RANK.AVG(Table2[[#This Row],[6M Return vs Nifty Z-Score]],Table2[6M Return vs Nifty Z-Score])</f>
        <v>413</v>
      </c>
      <c r="AU563">
        <f>_xlfn.RANK.AVG(Table2[[#This Row],[Sharpe Ratio Z-Score]],Table2[Sharpe Ratio Z-Score])</f>
        <v>638</v>
      </c>
      <c r="AV563">
        <f>(Table2[[#This Row],[Rank 1Y]]+Table2[[#This Row],[Rank 6M]]+Table2[[#This Row],[Rank Sharpe]])/3</f>
        <v>504.66666666666669</v>
      </c>
    </row>
    <row r="564" spans="1:48" x14ac:dyDescent="0.3">
      <c r="A564" t="s">
        <v>784</v>
      </c>
      <c r="B564" t="s">
        <v>785</v>
      </c>
      <c r="C564" t="s">
        <v>3114</v>
      </c>
      <c r="D564" t="s">
        <v>513</v>
      </c>
      <c r="E564">
        <v>19417.269886665999</v>
      </c>
      <c r="F564">
        <v>160.97</v>
      </c>
      <c r="G564">
        <v>-30.732648329011202</v>
      </c>
      <c r="H564">
        <f>(Table2[[#This Row],[1Y Return vs Nifty]]-AVERAGE(Table2[1Y Return vs Nifty]))/_xlfn.STDEV.P(Table2[1Y Return vs Nifty])</f>
        <v>-0.94426088053101176</v>
      </c>
      <c r="I564">
        <v>-1.09572991636235</v>
      </c>
      <c r="J564">
        <f>(Table2[[#This Row],[1M Return vs Nifty]]-AVERAGE(Table2[1M Return vs Nifty]))/_xlfn.STDEV.P(Table2[1M Return vs Nifty])</f>
        <v>5.9412440467773588E-2</v>
      </c>
      <c r="K564">
        <v>3.3907642006047798</v>
      </c>
      <c r="L564">
        <f>(Table2[[#This Row],[6M Return vs Nifty]]-AVERAGE(Table2[6M Return vs Nifty]))/_xlfn.STDEV.P(Table2[6M Return vs Nifty])</f>
        <v>4.1590055722637437E-2</v>
      </c>
      <c r="M564">
        <v>-1.05559427711609</v>
      </c>
      <c r="N564">
        <f>(Table2[[#This Row],[1W Return vs Nifty]]-AVERAGE(Table2[1W Return vs Nifty]))/_xlfn.STDEV.P(Table2[1W Return vs Nifty])</f>
        <v>3.6281206240896993E-2</v>
      </c>
      <c r="O564">
        <v>170.66</v>
      </c>
      <c r="P564">
        <v>175.33289328266301</v>
      </c>
      <c r="Q564">
        <v>174.92329311283899</v>
      </c>
      <c r="R564">
        <v>27.842121057554699</v>
      </c>
      <c r="S564" s="1">
        <f>(Table2[[#This Row],[Close Price]]-Table2[[#This Row],[20D EMA]])/Table2[[#This Row],[20D EMA]]</f>
        <v>-5.6779561701628956E-2</v>
      </c>
      <c r="T564" s="1">
        <f>(Table2[[#This Row],[Close Price]]-Table2[[#This Row],[50D EMA]])/Table2[[#This Row],[50D EMA]]</f>
        <v>-8.1917847893537371E-2</v>
      </c>
      <c r="U564" s="1">
        <f>(Table2[[#This Row],[Close Price]]-Table2[[#This Row],[200D EMA]])/Table2[[#This Row],[200D EMA]]</f>
        <v>-7.9768067845818816E-2</v>
      </c>
      <c r="V564">
        <v>0.57419717229957601</v>
      </c>
      <c r="W564">
        <v>160.55000000000001</v>
      </c>
      <c r="X564">
        <v>165</v>
      </c>
      <c r="Y564">
        <v>160.55000000000001</v>
      </c>
      <c r="Z564">
        <v>165</v>
      </c>
      <c r="AA564">
        <v>160.55000000000001</v>
      </c>
      <c r="AB564">
        <v>180.7</v>
      </c>
      <c r="AC564" s="1">
        <f>(Table2[[#This Row],[Close Price]]/Table2[[#This Row],[Day Low]])-1</f>
        <v>2.6160074743069028E-3</v>
      </c>
      <c r="AD564" s="1">
        <f>(Table2[[#This Row],[Day High]]/Table2[[#This Row],[Close Price]])-1</f>
        <v>2.5035720941790407E-2</v>
      </c>
      <c r="AE564" s="1">
        <f>(Table2[[#This Row],[Close Price]]/Table2[[#This Row],[Current Week Low]])-1</f>
        <v>2.6160074743069028E-3</v>
      </c>
      <c r="AF564" s="1">
        <f>(Table2[[#This Row],[Current Week High]]/Table2[[#This Row],[Close Price]])-1</f>
        <v>2.5035720941790407E-2</v>
      </c>
      <c r="AG564" s="1">
        <f>(Table2[[#This Row],[Close Price]]/Table2[[#This Row],[Current Month Low]])-1</f>
        <v>2.6160074743069028E-3</v>
      </c>
      <c r="AH564" s="1">
        <f>(Table2[[#This Row],[Current Month High]]/Table2[[#This Row],[Close Price]])-1</f>
        <v>0.12256942287382744</v>
      </c>
      <c r="AI564">
        <v>38.373609989438997</v>
      </c>
      <c r="AJ564">
        <v>13.159929701230199</v>
      </c>
      <c r="AK564" t="str">
        <f>IF(AND(Table2[[#This Row],[20D EMA]]&gt;Table2[[#This Row],[50D EMA]],Table2[[#This Row],[50D EMA]]&gt;Table2[[#This Row],[200D EMA]]),"Uptrend","Downtrend/NoTrend")</f>
        <v>Downtrend/NoTrend</v>
      </c>
      <c r="AL564">
        <v>0.03</v>
      </c>
      <c r="AM564" t="s">
        <v>3148</v>
      </c>
      <c r="AN564">
        <v>-4.3</v>
      </c>
      <c r="AO564" t="s">
        <v>3147</v>
      </c>
      <c r="AP564">
        <v>-9.3980726794000002E-3</v>
      </c>
      <c r="AQ564">
        <f>(Table2[[#This Row],[Sharpe Ratio]]-AVERAGE(Table2[Sharpe Ratio]))/_xlfn.STDEV.P(Table2[Sharpe Ratio])</f>
        <v>-0.76760911731687742</v>
      </c>
      <c r="AR5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4">
        <f>_xlfn.RANK.AVG(Table2[[#This Row],[1Y Return vs Nifty Z-Score]],Table2[1Y Return vs Nifty Z-Score])</f>
        <v>636</v>
      </c>
      <c r="AT564">
        <f>_xlfn.RANK.AVG(Table2[[#This Row],[6M Return vs Nifty Z-Score]],Table2[6M Return vs Nifty Z-Score])</f>
        <v>298</v>
      </c>
      <c r="AU564">
        <f>_xlfn.RANK.AVG(Table2[[#This Row],[Sharpe Ratio Z-Score]],Table2[Sharpe Ratio Z-Score])</f>
        <v>586</v>
      </c>
      <c r="AV564">
        <f>(Table2[[#This Row],[Rank 1Y]]+Table2[[#This Row],[Rank 6M]]+Table2[[#This Row],[Rank Sharpe]])/3</f>
        <v>506.66666666666669</v>
      </c>
    </row>
    <row r="565" spans="1:48" x14ac:dyDescent="0.3">
      <c r="A565" t="s">
        <v>2041</v>
      </c>
      <c r="B565" t="s">
        <v>2042</v>
      </c>
      <c r="C565" t="s">
        <v>3101</v>
      </c>
      <c r="D565" t="s">
        <v>21</v>
      </c>
      <c r="E565">
        <v>3082.1732634</v>
      </c>
      <c r="F565">
        <v>521.5</v>
      </c>
      <c r="G565">
        <v>-33.664455211234397</v>
      </c>
      <c r="H565">
        <f>(Table2[[#This Row],[1Y Return vs Nifty]]-AVERAGE(Table2[1Y Return vs Nifty]))/_xlfn.STDEV.P(Table2[1Y Return vs Nifty])</f>
        <v>-1.0050620278732114</v>
      </c>
      <c r="I565">
        <v>-5.1012806078511197</v>
      </c>
      <c r="J565">
        <f>(Table2[[#This Row],[1M Return vs Nifty]]-AVERAGE(Table2[1M Return vs Nifty]))/_xlfn.STDEV.P(Table2[1M Return vs Nifty])</f>
        <v>-0.39419792004969878</v>
      </c>
      <c r="K565">
        <v>-14.935178009247901</v>
      </c>
      <c r="L565">
        <f>(Table2[[#This Row],[6M Return vs Nifty]]-AVERAGE(Table2[6M Return vs Nifty]))/_xlfn.STDEV.P(Table2[6M Return vs Nifty])</f>
        <v>-0.60956250371624332</v>
      </c>
      <c r="M565">
        <v>-1.8864913193875299</v>
      </c>
      <c r="N565">
        <f>(Table2[[#This Row],[1W Return vs Nifty]]-AVERAGE(Table2[1W Return vs Nifty]))/_xlfn.STDEV.P(Table2[1W Return vs Nifty])</f>
        <v>-0.16183359971849787</v>
      </c>
      <c r="O565">
        <v>565.95000000000005</v>
      </c>
      <c r="P565">
        <v>586.68866374622996</v>
      </c>
      <c r="Q565">
        <v>597.10181214170098</v>
      </c>
      <c r="R565">
        <v>18.799644377468901</v>
      </c>
      <c r="S565" s="1">
        <f>(Table2[[#This Row],[Close Price]]-Table2[[#This Row],[20D EMA]])/Table2[[#This Row],[20D EMA]]</f>
        <v>-7.8540507111935762E-2</v>
      </c>
      <c r="T565" s="1">
        <f>(Table2[[#This Row],[Close Price]]-Table2[[#This Row],[50D EMA]])/Table2[[#This Row],[50D EMA]]</f>
        <v>-0.11111287429686401</v>
      </c>
      <c r="U565" s="1">
        <f>(Table2[[#This Row],[Close Price]]-Table2[[#This Row],[200D EMA]])/Table2[[#This Row],[200D EMA]]</f>
        <v>-0.12661460843759684</v>
      </c>
      <c r="V565">
        <v>0.33617745399326798</v>
      </c>
      <c r="W565">
        <v>518.95000000000005</v>
      </c>
      <c r="X565">
        <v>540.54999999999995</v>
      </c>
      <c r="Y565">
        <v>518.95000000000005</v>
      </c>
      <c r="Z565">
        <v>540.54999999999995</v>
      </c>
      <c r="AA565">
        <v>518.95000000000005</v>
      </c>
      <c r="AB565">
        <v>595</v>
      </c>
      <c r="AC565" s="1">
        <f>(Table2[[#This Row],[Close Price]]/Table2[[#This Row],[Day Low]])-1</f>
        <v>4.9137681857596149E-3</v>
      </c>
      <c r="AD565" s="1">
        <f>(Table2[[#This Row],[Day High]]/Table2[[#This Row],[Close Price]])-1</f>
        <v>3.6529242569510956E-2</v>
      </c>
      <c r="AE565" s="1">
        <f>(Table2[[#This Row],[Close Price]]/Table2[[#This Row],[Current Week Low]])-1</f>
        <v>4.9137681857596149E-3</v>
      </c>
      <c r="AF565" s="1">
        <f>(Table2[[#This Row],[Current Week High]]/Table2[[#This Row],[Close Price]])-1</f>
        <v>3.6529242569510956E-2</v>
      </c>
      <c r="AG565" s="1">
        <f>(Table2[[#This Row],[Close Price]]/Table2[[#This Row],[Current Month Low]])-1</f>
        <v>4.9137681857596149E-3</v>
      </c>
      <c r="AH565" s="1">
        <f>(Table2[[#This Row],[Current Month High]]/Table2[[#This Row],[Close Price]])-1</f>
        <v>0.14093959731543615</v>
      </c>
      <c r="AI565">
        <v>51.773729626078598</v>
      </c>
      <c r="AJ565">
        <v>15.8888888888888</v>
      </c>
      <c r="AK565" t="str">
        <f>IF(AND(Table2[[#This Row],[20D EMA]]&gt;Table2[[#This Row],[50D EMA]],Table2[[#This Row],[50D EMA]]&gt;Table2[[#This Row],[200D EMA]]),"Uptrend","Downtrend/NoTrend")</f>
        <v>Downtrend/NoTrend</v>
      </c>
      <c r="AL565">
        <v>-0.2</v>
      </c>
      <c r="AM565" t="s">
        <v>3147</v>
      </c>
      <c r="AN565">
        <v>-10.16</v>
      </c>
      <c r="AO565" t="s">
        <v>3147</v>
      </c>
      <c r="AP565">
        <v>5.8141019149210001E-2</v>
      </c>
      <c r="AQ565">
        <f>(Table2[[#This Row],[Sharpe Ratio]]-AVERAGE(Table2[Sharpe Ratio]))/_xlfn.STDEV.P(Table2[Sharpe Ratio])</f>
        <v>2.2453111090679715E-2</v>
      </c>
      <c r="AR5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5">
        <f>_xlfn.RANK.AVG(Table2[[#This Row],[1Y Return vs Nifty Z-Score]],Table2[1Y Return vs Nifty Z-Score])</f>
        <v>654</v>
      </c>
      <c r="AT565">
        <f>_xlfn.RANK.AVG(Table2[[#This Row],[6M Return vs Nifty Z-Score]],Table2[6M Return vs Nifty Z-Score])</f>
        <v>528</v>
      </c>
      <c r="AU565">
        <f>_xlfn.RANK.AVG(Table2[[#This Row],[Sharpe Ratio Z-Score]],Table2[Sharpe Ratio Z-Score])</f>
        <v>343</v>
      </c>
      <c r="AV565">
        <f>(Table2[[#This Row],[Rank 1Y]]+Table2[[#This Row],[Rank 6M]]+Table2[[#This Row],[Rank Sharpe]])/3</f>
        <v>508.33333333333331</v>
      </c>
    </row>
    <row r="566" spans="1:48" x14ac:dyDescent="0.3">
      <c r="A566" t="s">
        <v>707</v>
      </c>
      <c r="B566" t="s">
        <v>708</v>
      </c>
      <c r="C566" t="s">
        <v>3113</v>
      </c>
      <c r="D566" t="s">
        <v>268</v>
      </c>
      <c r="E566">
        <v>23998.913176369999</v>
      </c>
      <c r="F566">
        <v>3190.55</v>
      </c>
      <c r="G566">
        <v>-8.9963171949608292</v>
      </c>
      <c r="H566">
        <f>(Table2[[#This Row],[1Y Return vs Nifty]]-AVERAGE(Table2[1Y Return vs Nifty]))/_xlfn.STDEV.P(Table2[1Y Return vs Nifty])</f>
        <v>-0.49348293878674715</v>
      </c>
      <c r="I566">
        <v>-8.7155055023978694</v>
      </c>
      <c r="J566">
        <f>(Table2[[#This Row],[1M Return vs Nifty]]-AVERAGE(Table2[1M Return vs Nifty]))/_xlfn.STDEV.P(Table2[1M Return vs Nifty])</f>
        <v>-0.80349241753045086</v>
      </c>
      <c r="K566">
        <v>-26.3526437582907</v>
      </c>
      <c r="L566">
        <f>(Table2[[#This Row],[6M Return vs Nifty]]-AVERAGE(Table2[6M Return vs Nifty]))/_xlfn.STDEV.P(Table2[6M Return vs Nifty])</f>
        <v>-1.0152448942673777</v>
      </c>
      <c r="M566">
        <v>-1.9301243646170301</v>
      </c>
      <c r="N566">
        <f>(Table2[[#This Row],[1W Return vs Nifty]]-AVERAGE(Table2[1W Return vs Nifty]))/_xlfn.STDEV.P(Table2[1W Return vs Nifty])</f>
        <v>-0.17223723801456003</v>
      </c>
      <c r="O566">
        <v>3410.51</v>
      </c>
      <c r="P566">
        <v>3567.6899836912698</v>
      </c>
      <c r="Q566">
        <v>3593.9438761906799</v>
      </c>
      <c r="R566">
        <v>22.495153054485101</v>
      </c>
      <c r="S566" s="1">
        <f>(Table2[[#This Row],[Close Price]]-Table2[[#This Row],[20D EMA]])/Table2[[#This Row],[20D EMA]]</f>
        <v>-6.4494752984157799E-2</v>
      </c>
      <c r="T566" s="1">
        <f>(Table2[[#This Row],[Close Price]]-Table2[[#This Row],[50D EMA]])/Table2[[#This Row],[50D EMA]]</f>
        <v>-0.105709852990384</v>
      </c>
      <c r="U566" s="1">
        <f>(Table2[[#This Row],[Close Price]]-Table2[[#This Row],[200D EMA]])/Table2[[#This Row],[200D EMA]]</f>
        <v>-0.11224267548057763</v>
      </c>
      <c r="V566">
        <v>1.5640487456713099</v>
      </c>
      <c r="W566">
        <v>3171.5</v>
      </c>
      <c r="X566">
        <v>3220.2</v>
      </c>
      <c r="Y566">
        <v>3171.5</v>
      </c>
      <c r="Z566">
        <v>3220.2</v>
      </c>
      <c r="AA566">
        <v>3171.5</v>
      </c>
      <c r="AB566">
        <v>3543.25</v>
      </c>
      <c r="AC566" s="1">
        <f>(Table2[[#This Row],[Close Price]]/Table2[[#This Row],[Day Low]])-1</f>
        <v>6.0066214724894262E-3</v>
      </c>
      <c r="AD566" s="1">
        <f>(Table2[[#This Row],[Day High]]/Table2[[#This Row],[Close Price]])-1</f>
        <v>9.2930685931891244E-3</v>
      </c>
      <c r="AE566" s="1">
        <f>(Table2[[#This Row],[Close Price]]/Table2[[#This Row],[Current Week Low]])-1</f>
        <v>6.0066214724894262E-3</v>
      </c>
      <c r="AF566" s="1">
        <f>(Table2[[#This Row],[Current Week High]]/Table2[[#This Row],[Close Price]])-1</f>
        <v>9.2930685931891244E-3</v>
      </c>
      <c r="AG566" s="1">
        <f>(Table2[[#This Row],[Close Price]]/Table2[[#This Row],[Current Month Low]])-1</f>
        <v>6.0066214724894262E-3</v>
      </c>
      <c r="AH566" s="1">
        <f>(Table2[[#This Row],[Current Month High]]/Table2[[#This Row],[Close Price]])-1</f>
        <v>0.11054520380498656</v>
      </c>
      <c r="AI566">
        <v>51.005312563664504</v>
      </c>
      <c r="AJ566">
        <v>26.3834422657952</v>
      </c>
      <c r="AK566" t="str">
        <f>IF(AND(Table2[[#This Row],[20D EMA]]&gt;Table2[[#This Row],[50D EMA]],Table2[[#This Row],[50D EMA]]&gt;Table2[[#This Row],[200D EMA]]),"Uptrend","Downtrend/NoTrend")</f>
        <v>Downtrend/NoTrend</v>
      </c>
      <c r="AL566">
        <v>-0.03</v>
      </c>
      <c r="AM566" t="s">
        <v>3147</v>
      </c>
      <c r="AN566">
        <v>-6.26</v>
      </c>
      <c r="AO566" t="s">
        <v>3147</v>
      </c>
      <c r="AP566">
        <v>5.1712261451979998E-2</v>
      </c>
      <c r="AQ566">
        <f>(Table2[[#This Row],[Sharpe Ratio]]-AVERAGE(Table2[Sharpe Ratio]))/_xlfn.STDEV.P(Table2[Sharpe Ratio])</f>
        <v>-5.2749538140298306E-2</v>
      </c>
      <c r="AR5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6">
        <f>_xlfn.RANK.AVG(Table2[[#This Row],[1Y Return vs Nifty Z-Score]],Table2[1Y Return vs Nifty Z-Score])</f>
        <v>487</v>
      </c>
      <c r="AT566">
        <f>_xlfn.RANK.AVG(Table2[[#This Row],[6M Return vs Nifty Z-Score]],Table2[6M Return vs Nifty Z-Score])</f>
        <v>671</v>
      </c>
      <c r="AU566">
        <f>_xlfn.RANK.AVG(Table2[[#This Row],[Sharpe Ratio Z-Score]],Table2[Sharpe Ratio Z-Score])</f>
        <v>368</v>
      </c>
      <c r="AV566">
        <f>(Table2[[#This Row],[Rank 1Y]]+Table2[[#This Row],[Rank 6M]]+Table2[[#This Row],[Rank Sharpe]])/3</f>
        <v>508.66666666666669</v>
      </c>
    </row>
    <row r="567" spans="1:48" x14ac:dyDescent="0.3">
      <c r="A567" t="s">
        <v>1247</v>
      </c>
      <c r="B567" t="s">
        <v>1248</v>
      </c>
      <c r="C567" t="s">
        <v>3102</v>
      </c>
      <c r="D567" t="s">
        <v>144</v>
      </c>
      <c r="E567">
        <v>9064.1573604109999</v>
      </c>
      <c r="F567">
        <v>83.81</v>
      </c>
      <c r="G567">
        <v>-26.611989062820498</v>
      </c>
      <c r="H567">
        <f>(Table2[[#This Row],[1Y Return vs Nifty]]-AVERAGE(Table2[1Y Return vs Nifty]))/_xlfn.STDEV.P(Table2[1Y Return vs Nifty])</f>
        <v>-0.85880477061129001</v>
      </c>
      <c r="I567">
        <v>0.31243353361765802</v>
      </c>
      <c r="J567">
        <f>(Table2[[#This Row],[1M Return vs Nifty]]-AVERAGE(Table2[1M Return vs Nifty]))/_xlfn.STDEV.P(Table2[1M Return vs Nifty])</f>
        <v>0.21888053347436787</v>
      </c>
      <c r="K567">
        <v>-3.9152666835610499</v>
      </c>
      <c r="L567">
        <f>(Table2[[#This Row],[6M Return vs Nifty]]-AVERAGE(Table2[6M Return vs Nifty]))/_xlfn.STDEV.P(Table2[6M Return vs Nifty])</f>
        <v>-0.21800591239115333</v>
      </c>
      <c r="M567">
        <v>0.56142906877753096</v>
      </c>
      <c r="N567">
        <f>(Table2[[#This Row],[1W Return vs Nifty]]-AVERAGE(Table2[1W Return vs Nifty]))/_xlfn.STDEV.P(Table2[1W Return vs Nifty])</f>
        <v>0.42183591411151572</v>
      </c>
      <c r="O567">
        <v>84.63</v>
      </c>
      <c r="P567">
        <v>85.603008570936097</v>
      </c>
      <c r="Q567">
        <v>85.598416954919301</v>
      </c>
      <c r="R567">
        <v>47.315012271834199</v>
      </c>
      <c r="S567" s="1">
        <f>(Table2[[#This Row],[Close Price]]-Table2[[#This Row],[20D EMA]])/Table2[[#This Row],[20D EMA]]</f>
        <v>-9.6892354956870288E-3</v>
      </c>
      <c r="T567" s="1">
        <f>(Table2[[#This Row],[Close Price]]-Table2[[#This Row],[50D EMA]])/Table2[[#This Row],[50D EMA]]</f>
        <v>-2.0945625637097724E-2</v>
      </c>
      <c r="U567" s="1">
        <f>(Table2[[#This Row],[Close Price]]-Table2[[#This Row],[200D EMA]])/Table2[[#This Row],[200D EMA]]</f>
        <v>-2.0893107823024049E-2</v>
      </c>
      <c r="V567">
        <v>0.26105885673705598</v>
      </c>
      <c r="W567">
        <v>82.69</v>
      </c>
      <c r="X567">
        <v>84.58</v>
      </c>
      <c r="Y567">
        <v>82.69</v>
      </c>
      <c r="Z567">
        <v>84.58</v>
      </c>
      <c r="AA567">
        <v>81.23</v>
      </c>
      <c r="AB567">
        <v>88.36</v>
      </c>
      <c r="AC567" s="1">
        <f>(Table2[[#This Row],[Close Price]]/Table2[[#This Row],[Day Low]])-1</f>
        <v>1.354456403434523E-2</v>
      </c>
      <c r="AD567" s="1">
        <f>(Table2[[#This Row],[Day High]]/Table2[[#This Row],[Close Price]])-1</f>
        <v>9.1874477985920411E-3</v>
      </c>
      <c r="AE567" s="1">
        <f>(Table2[[#This Row],[Close Price]]/Table2[[#This Row],[Current Week Low]])-1</f>
        <v>1.354456403434523E-2</v>
      </c>
      <c r="AF567" s="1">
        <f>(Table2[[#This Row],[Current Week High]]/Table2[[#This Row],[Close Price]])-1</f>
        <v>9.1874477985920411E-3</v>
      </c>
      <c r="AG567" s="1">
        <f>(Table2[[#This Row],[Close Price]]/Table2[[#This Row],[Current Month Low]])-1</f>
        <v>3.1761664409700741E-2</v>
      </c>
      <c r="AH567" s="1">
        <f>(Table2[[#This Row],[Current Month High]]/Table2[[#This Row],[Close Price]])-1</f>
        <v>5.4289464264407616E-2</v>
      </c>
      <c r="AI567">
        <v>26.249850853120101</v>
      </c>
      <c r="AJ567">
        <v>15.7596685082872</v>
      </c>
      <c r="AK567" t="str">
        <f>IF(AND(Table2[[#This Row],[20D EMA]]&gt;Table2[[#This Row],[50D EMA]],Table2[[#This Row],[50D EMA]]&gt;Table2[[#This Row],[200D EMA]]),"Uptrend","Downtrend/NoTrend")</f>
        <v>Downtrend/NoTrend</v>
      </c>
      <c r="AL567">
        <v>0.01</v>
      </c>
      <c r="AM567" t="s">
        <v>3148</v>
      </c>
      <c r="AN567">
        <v>0.23</v>
      </c>
      <c r="AO567" t="s">
        <v>3148</v>
      </c>
      <c r="AQ567">
        <f>(Table2[[#This Row],[Sharpe Ratio]]-AVERAGE(Table2[Sharpe Ratio]))/_xlfn.STDEV.P(Table2[Sharpe Ratio])</f>
        <v>-0.65767186404931655</v>
      </c>
      <c r="AR5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7">
        <f>_xlfn.RANK.AVG(Table2[[#This Row],[1Y Return vs Nifty Z-Score]],Table2[1Y Return vs Nifty Z-Score])</f>
        <v>616</v>
      </c>
      <c r="AT567">
        <f>_xlfn.RANK.AVG(Table2[[#This Row],[6M Return vs Nifty Z-Score]],Table2[6M Return vs Nifty Z-Score])</f>
        <v>378</v>
      </c>
      <c r="AU567">
        <f>_xlfn.RANK.AVG(Table2[[#This Row],[Sharpe Ratio Z-Score]],Table2[Sharpe Ratio Z-Score])</f>
        <v>532</v>
      </c>
      <c r="AV567">
        <f>(Table2[[#This Row],[Rank 1Y]]+Table2[[#This Row],[Rank 6M]]+Table2[[#This Row],[Rank Sharpe]])/3</f>
        <v>508.66666666666669</v>
      </c>
    </row>
    <row r="568" spans="1:48" x14ac:dyDescent="0.3">
      <c r="A568" t="s">
        <v>1021</v>
      </c>
      <c r="B568" t="s">
        <v>1022</v>
      </c>
      <c r="C568" t="s">
        <v>3102</v>
      </c>
      <c r="D568" t="s">
        <v>562</v>
      </c>
      <c r="E568">
        <v>12988.7161096</v>
      </c>
      <c r="F568">
        <v>1641.2</v>
      </c>
      <c r="G568">
        <v>-9.6934307866507492</v>
      </c>
      <c r="H568">
        <f>(Table2[[#This Row],[1Y Return vs Nifty]]-AVERAGE(Table2[1Y Return vs Nifty]))/_xlfn.STDEV.P(Table2[1Y Return vs Nifty])</f>
        <v>-0.50793999817206659</v>
      </c>
      <c r="I568">
        <v>2.0268927857075401</v>
      </c>
      <c r="J568">
        <f>(Table2[[#This Row],[1M Return vs Nifty]]-AVERAGE(Table2[1M Return vs Nifty]))/_xlfn.STDEV.P(Table2[1M Return vs Nifty])</f>
        <v>0.413035230127066</v>
      </c>
      <c r="K568">
        <v>0.13392811270586299</v>
      </c>
      <c r="L568">
        <f>(Table2[[#This Row],[6M Return vs Nifty]]-AVERAGE(Table2[6M Return vs Nifty]))/_xlfn.STDEV.P(Table2[6M Return vs Nifty])</f>
        <v>-7.4130987704430065E-2</v>
      </c>
      <c r="M568">
        <v>1.9589279229646499</v>
      </c>
      <c r="N568">
        <f>(Table2[[#This Row],[1W Return vs Nifty]]-AVERAGE(Table2[1W Return vs Nifty]))/_xlfn.STDEV.P(Table2[1W Return vs Nifty])</f>
        <v>0.75504833423144513</v>
      </c>
      <c r="O568">
        <v>1679.61</v>
      </c>
      <c r="P568">
        <v>1712.85831016368</v>
      </c>
      <c r="Q568">
        <v>1681.4652220283399</v>
      </c>
      <c r="R568">
        <v>31.391154675179099</v>
      </c>
      <c r="S568" s="1">
        <f>(Table2[[#This Row],[Close Price]]-Table2[[#This Row],[20D EMA]])/Table2[[#This Row],[20D EMA]]</f>
        <v>-2.2868403974732145E-2</v>
      </c>
      <c r="T568" s="1">
        <f>(Table2[[#This Row],[Close Price]]-Table2[[#This Row],[50D EMA]])/Table2[[#This Row],[50D EMA]]</f>
        <v>-4.1835515371281544E-2</v>
      </c>
      <c r="U568" s="1">
        <f>(Table2[[#This Row],[Close Price]]-Table2[[#This Row],[200D EMA]])/Table2[[#This Row],[200D EMA]]</f>
        <v>-2.3946508973743858E-2</v>
      </c>
      <c r="V568">
        <v>0.51432416605432896</v>
      </c>
      <c r="W568">
        <v>1635.05</v>
      </c>
      <c r="X568">
        <v>1658.9</v>
      </c>
      <c r="Y568">
        <v>1635.05</v>
      </c>
      <c r="Z568">
        <v>1658.9</v>
      </c>
      <c r="AA568">
        <v>1635.05</v>
      </c>
      <c r="AB568">
        <v>1730</v>
      </c>
      <c r="AC568" s="1">
        <f>(Table2[[#This Row],[Close Price]]/Table2[[#This Row],[Day Low]])-1</f>
        <v>3.76135286382695E-3</v>
      </c>
      <c r="AD568" s="1">
        <f>(Table2[[#This Row],[Day High]]/Table2[[#This Row],[Close Price]])-1</f>
        <v>1.0784791615890743E-2</v>
      </c>
      <c r="AE568" s="1">
        <f>(Table2[[#This Row],[Close Price]]/Table2[[#This Row],[Current Week Low]])-1</f>
        <v>3.76135286382695E-3</v>
      </c>
      <c r="AF568" s="1">
        <f>(Table2[[#This Row],[Current Week High]]/Table2[[#This Row],[Close Price]])-1</f>
        <v>1.0784791615890743E-2</v>
      </c>
      <c r="AG568" s="1">
        <f>(Table2[[#This Row],[Close Price]]/Table2[[#This Row],[Current Month Low]])-1</f>
        <v>3.76135286382695E-3</v>
      </c>
      <c r="AH568" s="1">
        <f>(Table2[[#This Row],[Current Month High]]/Table2[[#This Row],[Close Price]])-1</f>
        <v>5.410675115768937E-2</v>
      </c>
      <c r="AI568">
        <v>20.579454058006299</v>
      </c>
      <c r="AJ568">
        <v>25.5700076511094</v>
      </c>
      <c r="AK568" t="str">
        <f>IF(AND(Table2[[#This Row],[20D EMA]]&gt;Table2[[#This Row],[50D EMA]],Table2[[#This Row],[50D EMA]]&gt;Table2[[#This Row],[200D EMA]]),"Uptrend","Downtrend/NoTrend")</f>
        <v>Downtrend/NoTrend</v>
      </c>
      <c r="AL568">
        <v>-0.03</v>
      </c>
      <c r="AM568" t="s">
        <v>3147</v>
      </c>
      <c r="AN568">
        <v>-1.65</v>
      </c>
      <c r="AO568" t="s">
        <v>3147</v>
      </c>
      <c r="AP568">
        <v>-9.5549606683400998E-2</v>
      </c>
      <c r="AQ568">
        <f>(Table2[[#This Row],[Sharpe Ratio]]-AVERAGE(Table2[Sharpe Ratio]))/_xlfn.STDEV.P(Table2[Sharpe Ratio])</f>
        <v>-1.7753969198039943</v>
      </c>
      <c r="AR5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8">
        <f>_xlfn.RANK.AVG(Table2[[#This Row],[1Y Return vs Nifty Z-Score]],Table2[1Y Return vs Nifty Z-Score])</f>
        <v>492</v>
      </c>
      <c r="AT568">
        <f>_xlfn.RANK.AVG(Table2[[#This Row],[6M Return vs Nifty Z-Score]],Table2[6M Return vs Nifty Z-Score])</f>
        <v>332</v>
      </c>
      <c r="AU568">
        <f>_xlfn.RANK.AVG(Table2[[#This Row],[Sharpe Ratio Z-Score]],Table2[Sharpe Ratio Z-Score])</f>
        <v>705</v>
      </c>
      <c r="AV568">
        <f>(Table2[[#This Row],[Rank 1Y]]+Table2[[#This Row],[Rank 6M]]+Table2[[#This Row],[Rank Sharpe]])/3</f>
        <v>509.66666666666669</v>
      </c>
    </row>
    <row r="569" spans="1:48" x14ac:dyDescent="0.3">
      <c r="A569" t="s">
        <v>977</v>
      </c>
      <c r="B569" t="s">
        <v>978</v>
      </c>
      <c r="C569" t="s">
        <v>3119</v>
      </c>
      <c r="D569" t="s">
        <v>979</v>
      </c>
      <c r="E569">
        <v>14098.102473200001</v>
      </c>
      <c r="F569">
        <v>1435.75</v>
      </c>
      <c r="G569">
        <v>-32.877026152020598</v>
      </c>
      <c r="H569">
        <f>(Table2[[#This Row],[1Y Return vs Nifty]]-AVERAGE(Table2[1Y Return vs Nifty]))/_xlfn.STDEV.P(Table2[1Y Return vs Nifty])</f>
        <v>-0.98873196515963901</v>
      </c>
      <c r="I569">
        <v>-3.7273496564415902</v>
      </c>
      <c r="J569">
        <f>(Table2[[#This Row],[1M Return vs Nifty]]-AVERAGE(Table2[1M Return vs Nifty]))/_xlfn.STDEV.P(Table2[1M Return vs Nifty])</f>
        <v>-0.23860650149163015</v>
      </c>
      <c r="K569">
        <v>6.0217284633140098</v>
      </c>
      <c r="L569">
        <f>(Table2[[#This Row],[6M Return vs Nifty]]-AVERAGE(Table2[6M Return vs Nifty]))/_xlfn.STDEV.P(Table2[6M Return vs Nifty])</f>
        <v>0.13507278604218889</v>
      </c>
      <c r="M569">
        <v>2.6566056942928502</v>
      </c>
      <c r="N569">
        <f>(Table2[[#This Row],[1W Return vs Nifty]]-AVERAGE(Table2[1W Return vs Nifty]))/_xlfn.STDEV.P(Table2[1W Return vs Nifty])</f>
        <v>0.92139902421707065</v>
      </c>
      <c r="O569">
        <v>1507.63</v>
      </c>
      <c r="P569">
        <v>1538.8001925086201</v>
      </c>
      <c r="Q569">
        <v>1511.6819786275501</v>
      </c>
      <c r="R569">
        <v>30.675559671878698</v>
      </c>
      <c r="S569" s="1">
        <f>(Table2[[#This Row],[Close Price]]-Table2[[#This Row],[20D EMA]])/Table2[[#This Row],[20D EMA]]</f>
        <v>-4.7677480548941123E-2</v>
      </c>
      <c r="T569" s="1">
        <f>(Table2[[#This Row],[Close Price]]-Table2[[#This Row],[50D EMA]])/Table2[[#This Row],[50D EMA]]</f>
        <v>-6.6967883816431734E-2</v>
      </c>
      <c r="U569" s="1">
        <f>(Table2[[#This Row],[Close Price]]-Table2[[#This Row],[200D EMA]])/Table2[[#This Row],[200D EMA]]</f>
        <v>-5.0230127567233676E-2</v>
      </c>
      <c r="V569">
        <v>1.0451710400635199</v>
      </c>
      <c r="W569">
        <v>1431.9</v>
      </c>
      <c r="X569">
        <v>1470.8</v>
      </c>
      <c r="Y569">
        <v>1431.9</v>
      </c>
      <c r="Z569">
        <v>1470.8</v>
      </c>
      <c r="AA569">
        <v>1431.9</v>
      </c>
      <c r="AB569">
        <v>1588</v>
      </c>
      <c r="AC569" s="1">
        <f>(Table2[[#This Row],[Close Price]]/Table2[[#This Row],[Day Low]])-1</f>
        <v>2.6887352468747405E-3</v>
      </c>
      <c r="AD569" s="1">
        <f>(Table2[[#This Row],[Day High]]/Table2[[#This Row],[Close Price]])-1</f>
        <v>2.4412328051540921E-2</v>
      </c>
      <c r="AE569" s="1">
        <f>(Table2[[#This Row],[Close Price]]/Table2[[#This Row],[Current Week Low]])-1</f>
        <v>2.6887352468747405E-3</v>
      </c>
      <c r="AF569" s="1">
        <f>(Table2[[#This Row],[Current Week High]]/Table2[[#This Row],[Close Price]])-1</f>
        <v>2.4412328051540921E-2</v>
      </c>
      <c r="AG569" s="1">
        <f>(Table2[[#This Row],[Close Price]]/Table2[[#This Row],[Current Month Low]])-1</f>
        <v>2.6887352468747405E-3</v>
      </c>
      <c r="AH569" s="1">
        <f>(Table2[[#This Row],[Current Month High]]/Table2[[#This Row],[Close Price]])-1</f>
        <v>0.1060421382552672</v>
      </c>
      <c r="AI569">
        <v>27.487375935922</v>
      </c>
      <c r="AJ569">
        <v>19.228533466201601</v>
      </c>
      <c r="AK569" t="str">
        <f>IF(AND(Table2[[#This Row],[20D EMA]]&gt;Table2[[#This Row],[50D EMA]],Table2[[#This Row],[50D EMA]]&gt;Table2[[#This Row],[200D EMA]]),"Uptrend","Downtrend/NoTrend")</f>
        <v>Downtrend/NoTrend</v>
      </c>
      <c r="AL569">
        <v>0.06</v>
      </c>
      <c r="AM569" t="s">
        <v>3148</v>
      </c>
      <c r="AN569">
        <v>-8.0299999999999994</v>
      </c>
      <c r="AO569" t="s">
        <v>3147</v>
      </c>
      <c r="AP569">
        <v>-2.8846446755396001E-2</v>
      </c>
      <c r="AQ569">
        <f>(Table2[[#This Row],[Sharpe Ratio]]-AVERAGE(Table2[Sharpe Ratio]))/_xlfn.STDEV.P(Table2[Sharpe Ratio])</f>
        <v>-0.99511329816042671</v>
      </c>
      <c r="AR5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9">
        <f>_xlfn.RANK.AVG(Table2[[#This Row],[1Y Return vs Nifty Z-Score]],Table2[1Y Return vs Nifty Z-Score])</f>
        <v>649</v>
      </c>
      <c r="AT569">
        <f>_xlfn.RANK.AVG(Table2[[#This Row],[6M Return vs Nifty Z-Score]],Table2[6M Return vs Nifty Z-Score])</f>
        <v>265</v>
      </c>
      <c r="AU569">
        <f>_xlfn.RANK.AVG(Table2[[#This Row],[Sharpe Ratio Z-Score]],Table2[Sharpe Ratio Z-Score])</f>
        <v>616</v>
      </c>
      <c r="AV569">
        <f>(Table2[[#This Row],[Rank 1Y]]+Table2[[#This Row],[Rank 6M]]+Table2[[#This Row],[Rank Sharpe]])/3</f>
        <v>510</v>
      </c>
    </row>
    <row r="570" spans="1:48" x14ac:dyDescent="0.3">
      <c r="A570" t="s">
        <v>1305</v>
      </c>
      <c r="B570" t="s">
        <v>1306</v>
      </c>
      <c r="C570" t="s">
        <v>3106</v>
      </c>
      <c r="D570" t="s">
        <v>51</v>
      </c>
      <c r="E570">
        <v>8493.3227910299993</v>
      </c>
      <c r="F570">
        <v>5116.6499999999996</v>
      </c>
      <c r="G570">
        <v>-19.9723345875537</v>
      </c>
      <c r="H570">
        <f>(Table2[[#This Row],[1Y Return vs Nifty]]-AVERAGE(Table2[1Y Return vs Nifty]))/_xlfn.STDEV.P(Table2[1Y Return vs Nifty])</f>
        <v>-0.7211085899727252</v>
      </c>
      <c r="I570">
        <v>4.9538613303856698</v>
      </c>
      <c r="J570">
        <f>(Table2[[#This Row],[1M Return vs Nifty]]-AVERAGE(Table2[1M Return vs Nifty]))/_xlfn.STDEV.P(Table2[1M Return vs Nifty])</f>
        <v>0.7445010781553858</v>
      </c>
      <c r="K570">
        <v>2.36456145793057</v>
      </c>
      <c r="L570">
        <f>(Table2[[#This Row],[6M Return vs Nifty]]-AVERAGE(Table2[6M Return vs Nifty]))/_xlfn.STDEV.P(Table2[6M Return vs Nifty])</f>
        <v>5.1272897298332634E-3</v>
      </c>
      <c r="M570">
        <v>-4.7255198726460996</v>
      </c>
      <c r="N570">
        <f>(Table2[[#This Row],[1W Return vs Nifty]]-AVERAGE(Table2[1W Return vs Nifty]))/_xlfn.STDEV.P(Table2[1W Return vs Nifty])</f>
        <v>-0.83875692755272924</v>
      </c>
      <c r="O570">
        <v>5298.15</v>
      </c>
      <c r="P570">
        <v>5266.2263116041004</v>
      </c>
      <c r="Q570">
        <v>5133.6521959478396</v>
      </c>
      <c r="R570">
        <v>34.783069895332403</v>
      </c>
      <c r="S570" s="1">
        <f>(Table2[[#This Row],[Close Price]]-Table2[[#This Row],[20D EMA]])/Table2[[#This Row],[20D EMA]]</f>
        <v>-3.4257240734973528E-2</v>
      </c>
      <c r="T570" s="1">
        <f>(Table2[[#This Row],[Close Price]]-Table2[[#This Row],[50D EMA]])/Table2[[#This Row],[50D EMA]]</f>
        <v>-2.8402940313163177E-2</v>
      </c>
      <c r="U570" s="1">
        <f>(Table2[[#This Row],[Close Price]]-Table2[[#This Row],[200D EMA]])/Table2[[#This Row],[200D EMA]]</f>
        <v>-3.3119103708000182E-3</v>
      </c>
      <c r="V570">
        <v>2.3983606205147998</v>
      </c>
      <c r="W570">
        <v>5070</v>
      </c>
      <c r="X570">
        <v>5183.8999999999996</v>
      </c>
      <c r="Y570">
        <v>5070</v>
      </c>
      <c r="Z570">
        <v>5183.8999999999996</v>
      </c>
      <c r="AA570">
        <v>5070</v>
      </c>
      <c r="AB570">
        <v>5833.3</v>
      </c>
      <c r="AC570" s="1">
        <f>(Table2[[#This Row],[Close Price]]/Table2[[#This Row],[Day Low]])-1</f>
        <v>9.201183431952531E-3</v>
      </c>
      <c r="AD570" s="1">
        <f>(Table2[[#This Row],[Day High]]/Table2[[#This Row],[Close Price]])-1</f>
        <v>1.3143365287834774E-2</v>
      </c>
      <c r="AE570" s="1">
        <f>(Table2[[#This Row],[Close Price]]/Table2[[#This Row],[Current Week Low]])-1</f>
        <v>9.201183431952531E-3</v>
      </c>
      <c r="AF570" s="1">
        <f>(Table2[[#This Row],[Current Week High]]/Table2[[#This Row],[Close Price]])-1</f>
        <v>1.3143365287834774E-2</v>
      </c>
      <c r="AG570" s="1">
        <f>(Table2[[#This Row],[Close Price]]/Table2[[#This Row],[Current Month Low]])-1</f>
        <v>9.201183431952531E-3</v>
      </c>
      <c r="AH570" s="1">
        <f>(Table2[[#This Row],[Current Month High]]/Table2[[#This Row],[Close Price]])-1</f>
        <v>0.14006234547995278</v>
      </c>
      <c r="AI570">
        <v>14.0062345479952</v>
      </c>
      <c r="AJ570">
        <v>10.354681821612999</v>
      </c>
      <c r="AK570" t="str">
        <f>IF(AND(Table2[[#This Row],[20D EMA]]&gt;Table2[[#This Row],[50D EMA]],Table2[[#This Row],[50D EMA]]&gt;Table2[[#This Row],[200D EMA]]),"Uptrend","Downtrend/NoTrend")</f>
        <v>Uptrend</v>
      </c>
      <c r="AL570">
        <v>0.04</v>
      </c>
      <c r="AM570" t="s">
        <v>3148</v>
      </c>
      <c r="AN570">
        <v>1.2</v>
      </c>
      <c r="AO570" t="s">
        <v>3148</v>
      </c>
      <c r="AP570">
        <v>-4.3959081233612002E-2</v>
      </c>
      <c r="AQ570">
        <f>(Table2[[#This Row],[Sharpe Ratio]]-AVERAGE(Table2[Sharpe Ratio]))/_xlfn.STDEV.P(Table2[Sharpe Ratio])</f>
        <v>-1.171898643501869</v>
      </c>
      <c r="AR5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-1.9821357931421044</v>
      </c>
      <c r="AS570">
        <f>_xlfn.RANK.AVG(Table2[[#This Row],[1Y Return vs Nifty Z-Score]],Table2[1Y Return vs Nifty Z-Score])</f>
        <v>574</v>
      </c>
      <c r="AT570">
        <f>_xlfn.RANK.AVG(Table2[[#This Row],[6M Return vs Nifty Z-Score]],Table2[6M Return vs Nifty Z-Score])</f>
        <v>312</v>
      </c>
      <c r="AU570">
        <f>_xlfn.RANK.AVG(Table2[[#This Row],[Sharpe Ratio Z-Score]],Table2[Sharpe Ratio Z-Score])</f>
        <v>644</v>
      </c>
      <c r="AV570">
        <f>(Table2[[#This Row],[Rank 1Y]]+Table2[[#This Row],[Rank 6M]]+Table2[[#This Row],[Rank Sharpe]])/3</f>
        <v>510</v>
      </c>
    </row>
    <row r="571" spans="1:48" x14ac:dyDescent="0.3">
      <c r="A571" t="s">
        <v>488</v>
      </c>
      <c r="B571" t="s">
        <v>489</v>
      </c>
      <c r="C571" t="s">
        <v>3104</v>
      </c>
      <c r="D571" t="s">
        <v>123</v>
      </c>
      <c r="E571">
        <v>42259.049841574997</v>
      </c>
      <c r="F571">
        <v>325.14999999999998</v>
      </c>
      <c r="G571">
        <v>-14.212163646850501</v>
      </c>
      <c r="H571">
        <f>(Table2[[#This Row],[1Y Return vs Nifty]]-AVERAGE(Table2[1Y Return vs Nifty]))/_xlfn.STDEV.P(Table2[1Y Return vs Nifty])</f>
        <v>-0.60165153971286067</v>
      </c>
      <c r="I571">
        <v>7.0274588006497103</v>
      </c>
      <c r="J571">
        <f>(Table2[[#This Row],[1M Return vs Nifty]]-AVERAGE(Table2[1M Return vs Nifty]))/_xlfn.STDEV.P(Table2[1M Return vs Nifty])</f>
        <v>0.97932654124420515</v>
      </c>
      <c r="K571">
        <v>-6.1700121126673899</v>
      </c>
      <c r="L571">
        <f>(Table2[[#This Row],[6M Return vs Nifty]]-AVERAGE(Table2[6M Return vs Nifty]))/_xlfn.STDEV.P(Table2[6M Return vs Nifty])</f>
        <v>-0.29812093404915913</v>
      </c>
      <c r="M571">
        <v>2.7120702055187</v>
      </c>
      <c r="N571">
        <f>(Table2[[#This Row],[1W Return vs Nifty]]-AVERAGE(Table2[1W Return vs Nifty]))/_xlfn.STDEV.P(Table2[1W Return vs Nifty])</f>
        <v>0.93462369625237218</v>
      </c>
      <c r="O571">
        <v>333.61</v>
      </c>
      <c r="P571">
        <v>339.313934272045</v>
      </c>
      <c r="Q571">
        <v>350.681468336872</v>
      </c>
      <c r="R571">
        <v>41.868774854250198</v>
      </c>
      <c r="S571" s="1">
        <f>(Table2[[#This Row],[Close Price]]-Table2[[#This Row],[20D EMA]])/Table2[[#This Row],[20D EMA]]</f>
        <v>-2.5358952069782188E-2</v>
      </c>
      <c r="T571" s="1">
        <f>(Table2[[#This Row],[Close Price]]-Table2[[#This Row],[50D EMA]])/Table2[[#This Row],[50D EMA]]</f>
        <v>-4.1742860641523459E-2</v>
      </c>
      <c r="U571" s="1">
        <f>(Table2[[#This Row],[Close Price]]-Table2[[#This Row],[200D EMA]])/Table2[[#This Row],[200D EMA]]</f>
        <v>-7.2805296664111022E-2</v>
      </c>
      <c r="V571">
        <v>0.57571049791276296</v>
      </c>
      <c r="W571">
        <v>324.10000000000002</v>
      </c>
      <c r="X571">
        <v>333.95</v>
      </c>
      <c r="Y571">
        <v>324.10000000000002</v>
      </c>
      <c r="Z571">
        <v>333.95</v>
      </c>
      <c r="AA571">
        <v>316</v>
      </c>
      <c r="AB571">
        <v>352.8</v>
      </c>
      <c r="AC571" s="1">
        <f>(Table2[[#This Row],[Close Price]]/Table2[[#This Row],[Day Low]])-1</f>
        <v>3.2397408207343048E-3</v>
      </c>
      <c r="AD571" s="1">
        <f>(Table2[[#This Row],[Day High]]/Table2[[#This Row],[Close Price]])-1</f>
        <v>2.7064431800707389E-2</v>
      </c>
      <c r="AE571" s="1">
        <f>(Table2[[#This Row],[Close Price]]/Table2[[#This Row],[Current Week Low]])-1</f>
        <v>3.2397408207343048E-3</v>
      </c>
      <c r="AF571" s="1">
        <f>(Table2[[#This Row],[Current Week High]]/Table2[[#This Row],[Close Price]])-1</f>
        <v>2.7064431800707389E-2</v>
      </c>
      <c r="AG571" s="1">
        <f>(Table2[[#This Row],[Close Price]]/Table2[[#This Row],[Current Month Low]])-1</f>
        <v>2.8955696202531467E-2</v>
      </c>
      <c r="AH571" s="1">
        <f>(Table2[[#This Row],[Current Month High]]/Table2[[#This Row],[Close Price]])-1</f>
        <v>8.5037674919268058E-2</v>
      </c>
      <c r="AI571">
        <v>26.249423343072401</v>
      </c>
      <c r="AJ571">
        <v>13.7683694891532</v>
      </c>
      <c r="AK571" t="str">
        <f>IF(AND(Table2[[#This Row],[20D EMA]]&gt;Table2[[#This Row],[50D EMA]],Table2[[#This Row],[50D EMA]]&gt;Table2[[#This Row],[200D EMA]]),"Uptrend","Downtrend/NoTrend")</f>
        <v>Downtrend/NoTrend</v>
      </c>
      <c r="AL571">
        <v>0</v>
      </c>
      <c r="AM571" t="s">
        <v>3149</v>
      </c>
      <c r="AN571">
        <v>-3.89</v>
      </c>
      <c r="AO571" t="s">
        <v>3147</v>
      </c>
      <c r="AP571">
        <v>-1.0095592851493E-2</v>
      </c>
      <c r="AQ571">
        <f>(Table2[[#This Row],[Sharpe Ratio]]-AVERAGE(Table2[Sharpe Ratio]))/_xlfn.STDEV.P(Table2[Sharpe Ratio])</f>
        <v>-0.77576860431325978</v>
      </c>
      <c r="AR5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1">
        <f>_xlfn.RANK.AVG(Table2[[#This Row],[1Y Return vs Nifty Z-Score]],Table2[1Y Return vs Nifty Z-Score])</f>
        <v>536</v>
      </c>
      <c r="AT571">
        <f>_xlfn.RANK.AVG(Table2[[#This Row],[6M Return vs Nifty Z-Score]],Table2[6M Return vs Nifty Z-Score])</f>
        <v>409</v>
      </c>
      <c r="AU571">
        <f>_xlfn.RANK.AVG(Table2[[#This Row],[Sharpe Ratio Z-Score]],Table2[Sharpe Ratio Z-Score])</f>
        <v>587</v>
      </c>
      <c r="AV571">
        <f>(Table2[[#This Row],[Rank 1Y]]+Table2[[#This Row],[Rank 6M]]+Table2[[#This Row],[Rank Sharpe]])/3</f>
        <v>510.66666666666669</v>
      </c>
    </row>
    <row r="572" spans="1:48" x14ac:dyDescent="0.3">
      <c r="A572" t="s">
        <v>1328</v>
      </c>
      <c r="B572" t="s">
        <v>1329</v>
      </c>
      <c r="C572" t="s">
        <v>3115</v>
      </c>
      <c r="D572" t="s">
        <v>141</v>
      </c>
      <c r="E572">
        <v>8340.8304555899995</v>
      </c>
      <c r="F572">
        <v>154.9</v>
      </c>
      <c r="G572">
        <v>-43.209341995365001</v>
      </c>
      <c r="H572">
        <f>(Table2[[#This Row],[1Y Return vs Nifty]]-AVERAGE(Table2[1Y Return vs Nifty]))/_xlfn.STDEV.P(Table2[1Y Return vs Nifty])</f>
        <v>-1.2030082402398552</v>
      </c>
      <c r="I572">
        <v>-4.4306254753963197</v>
      </c>
      <c r="J572">
        <f>(Table2[[#This Row],[1M Return vs Nifty]]-AVERAGE(Table2[1M Return vs Nifty]))/_xlfn.STDEV.P(Table2[1M Return vs Nifty])</f>
        <v>-0.31824928280934844</v>
      </c>
      <c r="K572">
        <v>-27.5998271154312</v>
      </c>
      <c r="L572">
        <f>(Table2[[#This Row],[6M Return vs Nifty]]-AVERAGE(Table2[6M Return vs Nifty]))/_xlfn.STDEV.P(Table2[6M Return vs Nifty])</f>
        <v>-1.0595594853422636</v>
      </c>
      <c r="M572">
        <v>0.29478052226629298</v>
      </c>
      <c r="N572">
        <f>(Table2[[#This Row],[1W Return vs Nifty]]-AVERAGE(Table2[1W Return vs Nifty]))/_xlfn.STDEV.P(Table2[1W Return vs Nifty])</f>
        <v>0.35825760974420895</v>
      </c>
      <c r="O572">
        <v>165.86</v>
      </c>
      <c r="P572">
        <v>176.063999904535</v>
      </c>
      <c r="Q572">
        <v>189.84576370224701</v>
      </c>
      <c r="R572">
        <v>37.802459901864196</v>
      </c>
      <c r="S572" s="1">
        <f>(Table2[[#This Row],[Close Price]]-Table2[[#This Row],[20D EMA]])/Table2[[#This Row],[20D EMA]]</f>
        <v>-6.6079826359580415E-2</v>
      </c>
      <c r="T572" s="1">
        <f>(Table2[[#This Row],[Close Price]]-Table2[[#This Row],[50D EMA]])/Table2[[#This Row],[50D EMA]]</f>
        <v>-0.12020628814527946</v>
      </c>
      <c r="U572" s="1">
        <f>(Table2[[#This Row],[Close Price]]-Table2[[#This Row],[200D EMA]])/Table2[[#This Row],[200D EMA]]</f>
        <v>-0.1840744982703735</v>
      </c>
      <c r="V572">
        <v>0.79546108334255405</v>
      </c>
      <c r="W572">
        <v>152.11000000000001</v>
      </c>
      <c r="X572">
        <v>160.82</v>
      </c>
      <c r="Y572">
        <v>152.11000000000001</v>
      </c>
      <c r="Z572">
        <v>160.82</v>
      </c>
      <c r="AA572">
        <v>150.91</v>
      </c>
      <c r="AB572">
        <v>179.4</v>
      </c>
      <c r="AC572" s="1">
        <f>(Table2[[#This Row],[Close Price]]/Table2[[#This Row],[Day Low]])-1</f>
        <v>1.8341989349812682E-2</v>
      </c>
      <c r="AD572" s="1">
        <f>(Table2[[#This Row],[Day High]]/Table2[[#This Row],[Close Price]])-1</f>
        <v>3.8218205293737872E-2</v>
      </c>
      <c r="AE572" s="1">
        <f>(Table2[[#This Row],[Close Price]]/Table2[[#This Row],[Current Week Low]])-1</f>
        <v>1.8341989349812682E-2</v>
      </c>
      <c r="AF572" s="1">
        <f>(Table2[[#This Row],[Current Week High]]/Table2[[#This Row],[Close Price]])-1</f>
        <v>3.8218205293737872E-2</v>
      </c>
      <c r="AG572" s="1">
        <f>(Table2[[#This Row],[Close Price]]/Table2[[#This Row],[Current Month Low]])-1</f>
        <v>2.6439599761447274E-2</v>
      </c>
      <c r="AH572" s="1">
        <f>(Table2[[#This Row],[Current Month High]]/Table2[[#This Row],[Close Price]])-1</f>
        <v>0.15816655907036803</v>
      </c>
      <c r="AI572">
        <v>83.925112976113596</v>
      </c>
      <c r="AJ572">
        <v>2.6439599761447199</v>
      </c>
      <c r="AK572" t="str">
        <f>IF(AND(Table2[[#This Row],[20D EMA]]&gt;Table2[[#This Row],[50D EMA]],Table2[[#This Row],[50D EMA]]&gt;Table2[[#This Row],[200D EMA]]),"Uptrend","Downtrend/NoTrend")</f>
        <v>Downtrend/NoTrend</v>
      </c>
      <c r="AL572">
        <v>-0.13</v>
      </c>
      <c r="AM572" t="s">
        <v>3147</v>
      </c>
      <c r="AN572">
        <v>-5.03</v>
      </c>
      <c r="AO572" t="s">
        <v>3147</v>
      </c>
      <c r="AP572">
        <v>0.119521907910684</v>
      </c>
      <c r="AQ572">
        <f>(Table2[[#This Row],[Sharpe Ratio]]-AVERAGE(Table2[Sharpe Ratio]))/_xlfn.STDEV.P(Table2[Sharpe Ratio])</f>
        <v>0.74047759799951673</v>
      </c>
      <c r="AR5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2">
        <f>_xlfn.RANK.AVG(Table2[[#This Row],[1Y Return vs Nifty Z-Score]],Table2[1Y Return vs Nifty Z-Score])</f>
        <v>701</v>
      </c>
      <c r="AT572">
        <f>_xlfn.RANK.AVG(Table2[[#This Row],[6M Return vs Nifty Z-Score]],Table2[6M Return vs Nifty Z-Score])</f>
        <v>681</v>
      </c>
      <c r="AU572">
        <f>_xlfn.RANK.AVG(Table2[[#This Row],[Sharpe Ratio Z-Score]],Table2[Sharpe Ratio Z-Score])</f>
        <v>154</v>
      </c>
      <c r="AV572">
        <f>(Table2[[#This Row],[Rank 1Y]]+Table2[[#This Row],[Rank 6M]]+Table2[[#This Row],[Rank Sharpe]])/3</f>
        <v>512</v>
      </c>
    </row>
    <row r="573" spans="1:48" x14ac:dyDescent="0.3">
      <c r="A573" t="s">
        <v>1359</v>
      </c>
      <c r="B573" t="s">
        <v>1360</v>
      </c>
      <c r="C573" t="s">
        <v>3112</v>
      </c>
      <c r="D573" t="s">
        <v>460</v>
      </c>
      <c r="E573">
        <v>8009.908393449</v>
      </c>
      <c r="F573">
        <v>181.77</v>
      </c>
      <c r="G573">
        <v>-32.285195580136097</v>
      </c>
      <c r="H573">
        <f>(Table2[[#This Row],[1Y Return vs Nifty]]-AVERAGE(Table2[1Y Return vs Nifty]))/_xlfn.STDEV.P(Table2[1Y Return vs Nifty])</f>
        <v>-0.97645831302349251</v>
      </c>
      <c r="I573">
        <v>1.9714361665937301</v>
      </c>
      <c r="J573">
        <f>(Table2[[#This Row],[1M Return vs Nifty]]-AVERAGE(Table2[1M Return vs Nifty]))/_xlfn.STDEV.P(Table2[1M Return vs Nifty])</f>
        <v>0.40675502075591818</v>
      </c>
      <c r="K573">
        <v>-2.1186090054701601</v>
      </c>
      <c r="L573">
        <f>(Table2[[#This Row],[6M Return vs Nifty]]-AVERAGE(Table2[6M Return vs Nifty]))/_xlfn.STDEV.P(Table2[6M Return vs Nifty])</f>
        <v>-0.154167544239178</v>
      </c>
      <c r="M573">
        <v>-0.23863619110902801</v>
      </c>
      <c r="N573">
        <f>(Table2[[#This Row],[1W Return vs Nifty]]-AVERAGE(Table2[1W Return vs Nifty]))/_xlfn.STDEV.P(Table2[1W Return vs Nifty])</f>
        <v>0.23107247934952552</v>
      </c>
      <c r="O573">
        <v>184.68</v>
      </c>
      <c r="P573">
        <v>188.35154313138699</v>
      </c>
      <c r="Q573">
        <v>191.36917417596499</v>
      </c>
      <c r="R573">
        <v>45.154612292026101</v>
      </c>
      <c r="S573" s="1">
        <f>(Table2[[#This Row],[Close Price]]-Table2[[#This Row],[20D EMA]])/Table2[[#This Row],[20D EMA]]</f>
        <v>-1.5756985055230651E-2</v>
      </c>
      <c r="T573" s="1">
        <f>(Table2[[#This Row],[Close Price]]-Table2[[#This Row],[50D EMA]])/Table2[[#This Row],[50D EMA]]</f>
        <v>-3.4942868117602527E-2</v>
      </c>
      <c r="U573" s="1">
        <f>(Table2[[#This Row],[Close Price]]-Table2[[#This Row],[200D EMA]])/Table2[[#This Row],[200D EMA]]</f>
        <v>-5.0160503734726282E-2</v>
      </c>
      <c r="V573">
        <v>0.44062690027372597</v>
      </c>
      <c r="W573">
        <v>178.32</v>
      </c>
      <c r="X573">
        <v>182.93</v>
      </c>
      <c r="Y573">
        <v>178.32</v>
      </c>
      <c r="Z573">
        <v>182.93</v>
      </c>
      <c r="AA573">
        <v>175.29</v>
      </c>
      <c r="AB573">
        <v>194.35</v>
      </c>
      <c r="AC573" s="1">
        <f>(Table2[[#This Row],[Close Price]]/Table2[[#This Row],[Day Low]])-1</f>
        <v>1.9347240915208674E-2</v>
      </c>
      <c r="AD573" s="1">
        <f>(Table2[[#This Row],[Day High]]/Table2[[#This Row],[Close Price]])-1</f>
        <v>6.3816911481542338E-3</v>
      </c>
      <c r="AE573" s="1">
        <f>(Table2[[#This Row],[Close Price]]/Table2[[#This Row],[Current Week Low]])-1</f>
        <v>1.9347240915208674E-2</v>
      </c>
      <c r="AF573" s="1">
        <f>(Table2[[#This Row],[Current Week High]]/Table2[[#This Row],[Close Price]])-1</f>
        <v>6.3816911481542338E-3</v>
      </c>
      <c r="AG573" s="1">
        <f>(Table2[[#This Row],[Close Price]]/Table2[[#This Row],[Current Month Low]])-1</f>
        <v>3.696731131268205E-2</v>
      </c>
      <c r="AH573" s="1">
        <f>(Table2[[#This Row],[Current Month High]]/Table2[[#This Row],[Close Price]])-1</f>
        <v>6.9208340210155539E-2</v>
      </c>
      <c r="AI573">
        <v>19.700720690983101</v>
      </c>
      <c r="AJ573">
        <v>25.358620689655101</v>
      </c>
      <c r="AK573" t="str">
        <f>IF(AND(Table2[[#This Row],[20D EMA]]&gt;Table2[[#This Row],[50D EMA]],Table2[[#This Row],[50D EMA]]&gt;Table2[[#This Row],[200D EMA]]),"Uptrend","Downtrend/NoTrend")</f>
        <v>Downtrend/NoTrend</v>
      </c>
      <c r="AL573">
        <v>0.05</v>
      </c>
      <c r="AM573" t="s">
        <v>3148</v>
      </c>
      <c r="AN573">
        <v>-1.21</v>
      </c>
      <c r="AO573" t="s">
        <v>3147</v>
      </c>
      <c r="AQ573">
        <f>(Table2[[#This Row],[Sharpe Ratio]]-AVERAGE(Table2[Sharpe Ratio]))/_xlfn.STDEV.P(Table2[Sharpe Ratio])</f>
        <v>-0.65767186404931655</v>
      </c>
      <c r="AR5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3">
        <f>_xlfn.RANK.AVG(Table2[[#This Row],[1Y Return vs Nifty Z-Score]],Table2[1Y Return vs Nifty Z-Score])</f>
        <v>646</v>
      </c>
      <c r="AT573">
        <f>_xlfn.RANK.AVG(Table2[[#This Row],[6M Return vs Nifty Z-Score]],Table2[6M Return vs Nifty Z-Score])</f>
        <v>359</v>
      </c>
      <c r="AU573">
        <f>_xlfn.RANK.AVG(Table2[[#This Row],[Sharpe Ratio Z-Score]],Table2[Sharpe Ratio Z-Score])</f>
        <v>532</v>
      </c>
      <c r="AV573">
        <f>(Table2[[#This Row],[Rank 1Y]]+Table2[[#This Row],[Rank 6M]]+Table2[[#This Row],[Rank Sharpe]])/3</f>
        <v>512.33333333333337</v>
      </c>
    </row>
    <row r="574" spans="1:48" x14ac:dyDescent="0.3">
      <c r="A574" t="s">
        <v>1339</v>
      </c>
      <c r="B574" t="s">
        <v>1340</v>
      </c>
      <c r="C574" t="s">
        <v>3111</v>
      </c>
      <c r="D574" t="s">
        <v>440</v>
      </c>
      <c r="E574">
        <v>8206.0539063300002</v>
      </c>
      <c r="F574">
        <v>268.7</v>
      </c>
      <c r="G574">
        <v>-16.908863780580798</v>
      </c>
      <c r="H574">
        <f>(Table2[[#This Row],[1Y Return vs Nifty]]-AVERAGE(Table2[1Y Return vs Nifty]))/_xlfn.STDEV.P(Table2[1Y Return vs Nifty])</f>
        <v>-0.65757693615109158</v>
      </c>
      <c r="I574">
        <v>-3.1368734659653899</v>
      </c>
      <c r="J574">
        <f>(Table2[[#This Row],[1M Return vs Nifty]]-AVERAGE(Table2[1M Return vs Nifty]))/_xlfn.STDEV.P(Table2[1M Return vs Nifty])</f>
        <v>-0.17173776401490112</v>
      </c>
      <c r="K574">
        <v>2.8475567666444799</v>
      </c>
      <c r="L574">
        <f>(Table2[[#This Row],[6M Return vs Nifty]]-AVERAGE(Table2[6M Return vs Nifty]))/_xlfn.STDEV.P(Table2[6M Return vs Nifty])</f>
        <v>2.2288952026080514E-2</v>
      </c>
      <c r="M574">
        <v>-7.1046344096581597</v>
      </c>
      <c r="N574">
        <f>(Table2[[#This Row],[1W Return vs Nifty]]-AVERAGE(Table2[1W Return vs Nifty]))/_xlfn.STDEV.P(Table2[1W Return vs Nifty])</f>
        <v>-1.4060207290543139</v>
      </c>
      <c r="O574">
        <v>293.7</v>
      </c>
      <c r="P574">
        <v>300.23634132273702</v>
      </c>
      <c r="Q574">
        <v>292.09190334195699</v>
      </c>
      <c r="R574">
        <v>28.279770010000501</v>
      </c>
      <c r="S574" s="1">
        <f>(Table2[[#This Row],[Close Price]]-Table2[[#This Row],[20D EMA]])/Table2[[#This Row],[20D EMA]]</f>
        <v>-8.5120871637725568E-2</v>
      </c>
      <c r="T574" s="1">
        <f>(Table2[[#This Row],[Close Price]]-Table2[[#This Row],[50D EMA]])/Table2[[#This Row],[50D EMA]]</f>
        <v>-0.10503838803723382</v>
      </c>
      <c r="U574" s="1">
        <f>(Table2[[#This Row],[Close Price]]-Table2[[#This Row],[200D EMA]])/Table2[[#This Row],[200D EMA]]</f>
        <v>-8.0084052568111422E-2</v>
      </c>
      <c r="V574">
        <v>0.665630630472961</v>
      </c>
      <c r="W574">
        <v>267.5</v>
      </c>
      <c r="X574">
        <v>277.95</v>
      </c>
      <c r="Y574">
        <v>267.5</v>
      </c>
      <c r="Z574">
        <v>277.95</v>
      </c>
      <c r="AA574">
        <v>267.5</v>
      </c>
      <c r="AB574">
        <v>323</v>
      </c>
      <c r="AC574" s="1">
        <f>(Table2[[#This Row],[Close Price]]/Table2[[#This Row],[Day Low]])-1</f>
        <v>4.4859813084112687E-3</v>
      </c>
      <c r="AD574" s="1">
        <f>(Table2[[#This Row],[Day High]]/Table2[[#This Row],[Close Price]])-1</f>
        <v>3.4425009304056564E-2</v>
      </c>
      <c r="AE574" s="1">
        <f>(Table2[[#This Row],[Close Price]]/Table2[[#This Row],[Current Week Low]])-1</f>
        <v>4.4859813084112687E-3</v>
      </c>
      <c r="AF574" s="1">
        <f>(Table2[[#This Row],[Current Week High]]/Table2[[#This Row],[Close Price]])-1</f>
        <v>3.4425009304056564E-2</v>
      </c>
      <c r="AG574" s="1">
        <f>(Table2[[#This Row],[Close Price]]/Table2[[#This Row],[Current Month Low]])-1</f>
        <v>4.4859813084112687E-3</v>
      </c>
      <c r="AH574" s="1">
        <f>(Table2[[#This Row],[Current Month High]]/Table2[[#This Row],[Close Price]])-1</f>
        <v>0.20208410867138071</v>
      </c>
      <c r="AI574">
        <v>38.407145515444697</v>
      </c>
      <c r="AJ574">
        <v>26.150234741784001</v>
      </c>
      <c r="AK574" t="str">
        <f>IF(AND(Table2[[#This Row],[20D EMA]]&gt;Table2[[#This Row],[50D EMA]],Table2[[#This Row],[50D EMA]]&gt;Table2[[#This Row],[200D EMA]]),"Uptrend","Downtrend/NoTrend")</f>
        <v>Downtrend/NoTrend</v>
      </c>
      <c r="AL574">
        <v>0.05</v>
      </c>
      <c r="AM574" t="s">
        <v>3148</v>
      </c>
      <c r="AN574">
        <v>-6.57</v>
      </c>
      <c r="AO574" t="s">
        <v>3147</v>
      </c>
      <c r="AP574">
        <v>-6.4492452732286001E-2</v>
      </c>
      <c r="AQ574">
        <f>(Table2[[#This Row],[Sharpe Ratio]]-AVERAGE(Table2[Sharpe Ratio]))/_xlfn.STDEV.P(Table2[Sharpe Ratio])</f>
        <v>-1.4120949624593382</v>
      </c>
      <c r="AR5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4">
        <f>_xlfn.RANK.AVG(Table2[[#This Row],[1Y Return vs Nifty Z-Score]],Table2[1Y Return vs Nifty Z-Score])</f>
        <v>556</v>
      </c>
      <c r="AT574">
        <f>_xlfn.RANK.AVG(Table2[[#This Row],[6M Return vs Nifty Z-Score]],Table2[6M Return vs Nifty Z-Score])</f>
        <v>302</v>
      </c>
      <c r="AU574">
        <f>_xlfn.RANK.AVG(Table2[[#This Row],[Sharpe Ratio Z-Score]],Table2[Sharpe Ratio Z-Score])</f>
        <v>681</v>
      </c>
      <c r="AV574">
        <f>(Table2[[#This Row],[Rank 1Y]]+Table2[[#This Row],[Rank 6M]]+Table2[[#This Row],[Rank Sharpe]])/3</f>
        <v>513</v>
      </c>
    </row>
    <row r="575" spans="1:48" x14ac:dyDescent="0.3">
      <c r="A575" t="s">
        <v>1319</v>
      </c>
      <c r="B575" t="s">
        <v>1320</v>
      </c>
      <c r="C575" t="s">
        <v>3104</v>
      </c>
      <c r="D575" t="s">
        <v>1001</v>
      </c>
      <c r="E575">
        <v>8420.3055419880002</v>
      </c>
      <c r="F575">
        <v>39.56</v>
      </c>
      <c r="G575">
        <v>-39.663752989653297</v>
      </c>
      <c r="H575">
        <f>(Table2[[#This Row],[1Y Return vs Nifty]]-AVERAGE(Table2[1Y Return vs Nifty]))/_xlfn.STDEV.P(Table2[1Y Return vs Nifty])</f>
        <v>-1.1294781994795684</v>
      </c>
      <c r="I575">
        <v>-4.5811631098049297</v>
      </c>
      <c r="J575">
        <f>(Table2[[#This Row],[1M Return vs Nifty]]-AVERAGE(Table2[1M Return vs Nifty]))/_xlfn.STDEV.P(Table2[1M Return vs Nifty])</f>
        <v>-0.33529698383099171</v>
      </c>
      <c r="K575">
        <v>-10.694256971012599</v>
      </c>
      <c r="L575">
        <f>(Table2[[#This Row],[6M Return vs Nifty]]-AVERAGE(Table2[6M Return vs Nifty]))/_xlfn.STDEV.P(Table2[6M Return vs Nifty])</f>
        <v>-0.4588752126180296</v>
      </c>
      <c r="M575">
        <v>-2.2882778627026701</v>
      </c>
      <c r="N575">
        <f>(Table2[[#This Row],[1W Return vs Nifty]]-AVERAGE(Table2[1W Return vs Nifty]))/_xlfn.STDEV.P(Table2[1W Return vs Nifty])</f>
        <v>-0.25763351115923577</v>
      </c>
      <c r="O575">
        <v>42.32</v>
      </c>
      <c r="P575">
        <v>44.474500931084798</v>
      </c>
      <c r="Q575">
        <v>46.163099185200501</v>
      </c>
      <c r="R575">
        <v>28.410566552842599</v>
      </c>
      <c r="S575" s="1">
        <f>(Table2[[#This Row],[Close Price]]-Table2[[#This Row],[20D EMA]])/Table2[[#This Row],[20D EMA]]</f>
        <v>-6.5217391304347783E-2</v>
      </c>
      <c r="T575" s="1">
        <f>(Table2[[#This Row],[Close Price]]-Table2[[#This Row],[50D EMA]])/Table2[[#This Row],[50D EMA]]</f>
        <v>-0.11050154196671103</v>
      </c>
      <c r="U575" s="1">
        <f>(Table2[[#This Row],[Close Price]]-Table2[[#This Row],[200D EMA]])/Table2[[#This Row],[200D EMA]]</f>
        <v>-0.1430384723241761</v>
      </c>
      <c r="V575">
        <v>0.36207927304934101</v>
      </c>
      <c r="W575">
        <v>39</v>
      </c>
      <c r="X575">
        <v>40.47</v>
      </c>
      <c r="Y575">
        <v>39</v>
      </c>
      <c r="Z575">
        <v>40.47</v>
      </c>
      <c r="AA575">
        <v>39</v>
      </c>
      <c r="AB575">
        <v>44.1</v>
      </c>
      <c r="AC575" s="1">
        <f>(Table2[[#This Row],[Close Price]]/Table2[[#This Row],[Day Low]])-1</f>
        <v>1.4358974358974486E-2</v>
      </c>
      <c r="AD575" s="1">
        <f>(Table2[[#This Row],[Day High]]/Table2[[#This Row],[Close Price]])-1</f>
        <v>2.300303336703724E-2</v>
      </c>
      <c r="AE575" s="1">
        <f>(Table2[[#This Row],[Close Price]]/Table2[[#This Row],[Current Week Low]])-1</f>
        <v>1.4358974358974486E-2</v>
      </c>
      <c r="AF575" s="1">
        <f>(Table2[[#This Row],[Current Week High]]/Table2[[#This Row],[Close Price]])-1</f>
        <v>2.300303336703724E-2</v>
      </c>
      <c r="AG575" s="1">
        <f>(Table2[[#This Row],[Close Price]]/Table2[[#This Row],[Current Month Low]])-1</f>
        <v>1.4358974358974486E-2</v>
      </c>
      <c r="AH575" s="1">
        <f>(Table2[[#This Row],[Current Month High]]/Table2[[#This Row],[Close Price]])-1</f>
        <v>0.11476238624873614</v>
      </c>
      <c r="AI575">
        <v>42.821031344792701</v>
      </c>
      <c r="AJ575">
        <v>8.2352941176470704</v>
      </c>
      <c r="AK575" t="str">
        <f>IF(AND(Table2[[#This Row],[20D EMA]]&gt;Table2[[#This Row],[50D EMA]],Table2[[#This Row],[50D EMA]]&gt;Table2[[#This Row],[200D EMA]]),"Uptrend","Downtrend/NoTrend")</f>
        <v>Downtrend/NoTrend</v>
      </c>
      <c r="AL575">
        <v>-0.06</v>
      </c>
      <c r="AM575" t="s">
        <v>3147</v>
      </c>
      <c r="AN575">
        <v>-6.76</v>
      </c>
      <c r="AO575" t="s">
        <v>3147</v>
      </c>
      <c r="AP575">
        <v>4.1164156178037002E-2</v>
      </c>
      <c r="AQ575">
        <f>(Table2[[#This Row],[Sharpe Ratio]]-AVERAGE(Table2[Sharpe Ratio]))/_xlfn.STDEV.P(Table2[Sharpe Ratio])</f>
        <v>-0.17613970126770234</v>
      </c>
      <c r="AR5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5">
        <f>_xlfn.RANK.AVG(Table2[[#This Row],[1Y Return vs Nifty Z-Score]],Table2[1Y Return vs Nifty Z-Score])</f>
        <v>679</v>
      </c>
      <c r="AT575">
        <f>_xlfn.RANK.AVG(Table2[[#This Row],[6M Return vs Nifty Z-Score]],Table2[6M Return vs Nifty Z-Score])</f>
        <v>469</v>
      </c>
      <c r="AU575">
        <f>_xlfn.RANK.AVG(Table2[[#This Row],[Sharpe Ratio Z-Score]],Table2[Sharpe Ratio Z-Score])</f>
        <v>395</v>
      </c>
      <c r="AV575">
        <f>(Table2[[#This Row],[Rank 1Y]]+Table2[[#This Row],[Rank 6M]]+Table2[[#This Row],[Rank Sharpe]])/3</f>
        <v>514.33333333333337</v>
      </c>
    </row>
    <row r="576" spans="1:48" x14ac:dyDescent="0.3">
      <c r="A576" t="s">
        <v>987</v>
      </c>
      <c r="B576" t="s">
        <v>988</v>
      </c>
      <c r="C576" t="s">
        <v>580</v>
      </c>
      <c r="D576" t="s">
        <v>580</v>
      </c>
      <c r="E576">
        <v>13998.666313260001</v>
      </c>
      <c r="F576">
        <v>147.44999999999999</v>
      </c>
      <c r="G576">
        <v>-27.8725171379423</v>
      </c>
      <c r="H576">
        <f>(Table2[[#This Row],[1Y Return vs Nifty]]-AVERAGE(Table2[1Y Return vs Nifty]))/_xlfn.STDEV.P(Table2[1Y Return vs Nifty])</f>
        <v>-0.88494617633933126</v>
      </c>
      <c r="I576">
        <v>-1.7283384485312401</v>
      </c>
      <c r="J576">
        <f>(Table2[[#This Row],[1M Return vs Nifty]]-AVERAGE(Table2[1M Return vs Nifty]))/_xlfn.STDEV.P(Table2[1M Return vs Nifty])</f>
        <v>-1.2227592687543629E-2</v>
      </c>
      <c r="K576">
        <v>-1.58147573846302</v>
      </c>
      <c r="L576">
        <f>(Table2[[#This Row],[6M Return vs Nifty]]-AVERAGE(Table2[6M Return vs Nifty]))/_xlfn.STDEV.P(Table2[6M Return vs Nifty])</f>
        <v>-0.13508226624548086</v>
      </c>
      <c r="M576">
        <v>-1.6706591598102301</v>
      </c>
      <c r="N576">
        <f>(Table2[[#This Row],[1W Return vs Nifty]]-AVERAGE(Table2[1W Return vs Nifty]))/_xlfn.STDEV.P(Table2[1W Return vs Nifty])</f>
        <v>-0.11037169259994407</v>
      </c>
      <c r="O576">
        <v>155.55000000000001</v>
      </c>
      <c r="P576">
        <v>162.116353893829</v>
      </c>
      <c r="Q576">
        <v>157.928982549144</v>
      </c>
      <c r="R576">
        <v>32.429926062566899</v>
      </c>
      <c r="S576" s="1">
        <f>(Table2[[#This Row],[Close Price]]-Table2[[#This Row],[20D EMA]])/Table2[[#This Row],[20D EMA]]</f>
        <v>-5.2073288331726274E-2</v>
      </c>
      <c r="T576" s="1">
        <f>(Table2[[#This Row],[Close Price]]-Table2[[#This Row],[50D EMA]])/Table2[[#This Row],[50D EMA]]</f>
        <v>-9.0468071490394472E-2</v>
      </c>
      <c r="U576" s="1">
        <f>(Table2[[#This Row],[Close Price]]-Table2[[#This Row],[200D EMA]])/Table2[[#This Row],[200D EMA]]</f>
        <v>-6.6352498319193445E-2</v>
      </c>
      <c r="V576">
        <v>0.42683880808764302</v>
      </c>
      <c r="W576">
        <v>144.79</v>
      </c>
      <c r="X576">
        <v>152.4</v>
      </c>
      <c r="Y576">
        <v>144.79</v>
      </c>
      <c r="Z576">
        <v>152.4</v>
      </c>
      <c r="AA576">
        <v>144.79</v>
      </c>
      <c r="AB576">
        <v>165</v>
      </c>
      <c r="AC576" s="1">
        <f>(Table2[[#This Row],[Close Price]]/Table2[[#This Row],[Day Low]])-1</f>
        <v>1.8371434491332161E-2</v>
      </c>
      <c r="AD576" s="1">
        <f>(Table2[[#This Row],[Day High]]/Table2[[#This Row],[Close Price]])-1</f>
        <v>3.3570701932858604E-2</v>
      </c>
      <c r="AE576" s="1">
        <f>(Table2[[#This Row],[Close Price]]/Table2[[#This Row],[Current Week Low]])-1</f>
        <v>1.8371434491332161E-2</v>
      </c>
      <c r="AF576" s="1">
        <f>(Table2[[#This Row],[Current Week High]]/Table2[[#This Row],[Close Price]])-1</f>
        <v>3.3570701932858604E-2</v>
      </c>
      <c r="AG576" s="1">
        <f>(Table2[[#This Row],[Close Price]]/Table2[[#This Row],[Current Month Low]])-1</f>
        <v>1.8371434491332161E-2</v>
      </c>
      <c r="AH576" s="1">
        <f>(Table2[[#This Row],[Current Month High]]/Table2[[#This Row],[Close Price]])-1</f>
        <v>0.11902339776195325</v>
      </c>
      <c r="AI576">
        <v>44.421837911156302</v>
      </c>
      <c r="AJ576">
        <v>20.220138605788801</v>
      </c>
      <c r="AK576" t="str">
        <f>IF(AND(Table2[[#This Row],[20D EMA]]&gt;Table2[[#This Row],[50D EMA]],Table2[[#This Row],[50D EMA]]&gt;Table2[[#This Row],[200D EMA]]),"Uptrend","Downtrend/NoTrend")</f>
        <v>Downtrend/NoTrend</v>
      </c>
      <c r="AL576">
        <v>-0.19</v>
      </c>
      <c r="AM576" t="s">
        <v>3147</v>
      </c>
      <c r="AN576">
        <v>-2.94</v>
      </c>
      <c r="AO576" t="s">
        <v>3147</v>
      </c>
      <c r="AP576">
        <v>-5.516072365227E-3</v>
      </c>
      <c r="AQ576">
        <f>(Table2[[#This Row],[Sharpe Ratio]]-AVERAGE(Table2[Sharpe Ratio]))/_xlfn.STDEV.P(Table2[Sharpe Ratio])</f>
        <v>-0.7221980563171625</v>
      </c>
      <c r="AR5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6">
        <f>_xlfn.RANK.AVG(Table2[[#This Row],[1Y Return vs Nifty Z-Score]],Table2[1Y Return vs Nifty Z-Score])</f>
        <v>624</v>
      </c>
      <c r="AT576">
        <f>_xlfn.RANK.AVG(Table2[[#This Row],[6M Return vs Nifty Z-Score]],Table2[6M Return vs Nifty Z-Score])</f>
        <v>351</v>
      </c>
      <c r="AU576">
        <f>_xlfn.RANK.AVG(Table2[[#This Row],[Sharpe Ratio Z-Score]],Table2[Sharpe Ratio Z-Score])</f>
        <v>573</v>
      </c>
      <c r="AV576">
        <f>(Table2[[#This Row],[Rank 1Y]]+Table2[[#This Row],[Rank 6M]]+Table2[[#This Row],[Rank Sharpe]])/3</f>
        <v>516</v>
      </c>
    </row>
    <row r="577" spans="1:48" x14ac:dyDescent="0.3">
      <c r="A577" t="s">
        <v>2117</v>
      </c>
      <c r="B577" t="s">
        <v>2118</v>
      </c>
      <c r="C577" t="s">
        <v>3113</v>
      </c>
      <c r="D577" t="s">
        <v>431</v>
      </c>
      <c r="E577">
        <v>2803.33088</v>
      </c>
      <c r="F577">
        <v>323.8</v>
      </c>
      <c r="G577">
        <v>-36.123716210827702</v>
      </c>
      <c r="H577">
        <f>(Table2[[#This Row],[1Y Return vs Nifty]]-AVERAGE(Table2[1Y Return vs Nifty]))/_xlfn.STDEV.P(Table2[1Y Return vs Nifty])</f>
        <v>-1.0560633033309634</v>
      </c>
      <c r="I577">
        <v>-14.9692909636862</v>
      </c>
      <c r="J577">
        <f>(Table2[[#This Row],[1M Return vs Nifty]]-AVERAGE(Table2[1M Return vs Nifty]))/_xlfn.STDEV.P(Table2[1M Return vs Nifty])</f>
        <v>-1.5117051193998063</v>
      </c>
      <c r="K577">
        <v>-45.191771729790801</v>
      </c>
      <c r="L577">
        <f>(Table2[[#This Row],[6M Return vs Nifty]]-AVERAGE(Table2[6M Return vs Nifty]))/_xlfn.STDEV.P(Table2[6M Return vs Nifty])</f>
        <v>-1.6846318352369747</v>
      </c>
      <c r="M577">
        <v>-8.8597998957631496</v>
      </c>
      <c r="N577">
        <f>(Table2[[#This Row],[1W Return vs Nifty]]-AVERAGE(Table2[1W Return vs Nifty]))/_xlfn.STDEV.P(Table2[1W Return vs Nifty])</f>
        <v>-1.824513336460565</v>
      </c>
      <c r="O577">
        <v>392.82</v>
      </c>
      <c r="P577">
        <v>411.15111678823899</v>
      </c>
      <c r="Q577">
        <v>455.24681811311899</v>
      </c>
      <c r="R577">
        <v>14.863816629482701</v>
      </c>
      <c r="S577" s="1">
        <f>(Table2[[#This Row],[Close Price]]-Table2[[#This Row],[20D EMA]])/Table2[[#This Row],[20D EMA]]</f>
        <v>-0.17570388473091997</v>
      </c>
      <c r="T577" s="1">
        <f>(Table2[[#This Row],[Close Price]]-Table2[[#This Row],[50D EMA]])/Table2[[#This Row],[50D EMA]]</f>
        <v>-0.21245501525228416</v>
      </c>
      <c r="U577" s="1">
        <f>(Table2[[#This Row],[Close Price]]-Table2[[#This Row],[200D EMA]])/Table2[[#This Row],[200D EMA]]</f>
        <v>-0.28873747796400256</v>
      </c>
      <c r="V577">
        <v>0.710218454454981</v>
      </c>
      <c r="W577">
        <v>315</v>
      </c>
      <c r="X577">
        <v>358</v>
      </c>
      <c r="Y577">
        <v>315</v>
      </c>
      <c r="Z577">
        <v>358</v>
      </c>
      <c r="AA577">
        <v>315</v>
      </c>
      <c r="AB577">
        <v>428.65</v>
      </c>
      <c r="AC577" s="1">
        <f>(Table2[[#This Row],[Close Price]]/Table2[[#This Row],[Day Low]])-1</f>
        <v>2.7936507936507926E-2</v>
      </c>
      <c r="AD577" s="1">
        <f>(Table2[[#This Row],[Day High]]/Table2[[#This Row],[Close Price]])-1</f>
        <v>0.10562075355157496</v>
      </c>
      <c r="AE577" s="1">
        <f>(Table2[[#This Row],[Close Price]]/Table2[[#This Row],[Current Week Low]])-1</f>
        <v>2.7936507936507926E-2</v>
      </c>
      <c r="AF577" s="1">
        <f>(Table2[[#This Row],[Current Week High]]/Table2[[#This Row],[Close Price]])-1</f>
        <v>0.10562075355157496</v>
      </c>
      <c r="AG577" s="1">
        <f>(Table2[[#This Row],[Close Price]]/Table2[[#This Row],[Current Month Low]])-1</f>
        <v>2.7936507936507926E-2</v>
      </c>
      <c r="AH577" s="1">
        <f>(Table2[[#This Row],[Current Month High]]/Table2[[#This Row],[Close Price]])-1</f>
        <v>0.3238109944410128</v>
      </c>
      <c r="AI577">
        <v>130.84465719579899</v>
      </c>
      <c r="AJ577">
        <v>2.7936507936507899</v>
      </c>
      <c r="AK577" t="str">
        <f>IF(AND(Table2[[#This Row],[20D EMA]]&gt;Table2[[#This Row],[50D EMA]],Table2[[#This Row],[50D EMA]]&gt;Table2[[#This Row],[200D EMA]]),"Uptrend","Downtrend/NoTrend")</f>
        <v>Downtrend/NoTrend</v>
      </c>
      <c r="AL577">
        <v>-0.16</v>
      </c>
      <c r="AM577" t="s">
        <v>3147</v>
      </c>
      <c r="AN577">
        <v>-18.29</v>
      </c>
      <c r="AO577" t="s">
        <v>3147</v>
      </c>
      <c r="AP577">
        <v>0.12006694797341801</v>
      </c>
      <c r="AQ577">
        <f>(Table2[[#This Row],[Sharpe Ratio]]-AVERAGE(Table2[Sharpe Ratio]))/_xlfn.STDEV.P(Table2[Sharpe Ratio])</f>
        <v>0.74685339540626561</v>
      </c>
      <c r="AR5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7">
        <f>_xlfn.RANK.AVG(Table2[[#This Row],[1Y Return vs Nifty Z-Score]],Table2[1Y Return vs Nifty Z-Score])</f>
        <v>666</v>
      </c>
      <c r="AT577">
        <f>_xlfn.RANK.AVG(Table2[[#This Row],[6M Return vs Nifty Z-Score]],Table2[6M Return vs Nifty Z-Score])</f>
        <v>732</v>
      </c>
      <c r="AU577">
        <f>_xlfn.RANK.AVG(Table2[[#This Row],[Sharpe Ratio Z-Score]],Table2[Sharpe Ratio Z-Score])</f>
        <v>151</v>
      </c>
      <c r="AV577">
        <f>(Table2[[#This Row],[Rank 1Y]]+Table2[[#This Row],[Rank 6M]]+Table2[[#This Row],[Rank Sharpe]])/3</f>
        <v>516.33333333333337</v>
      </c>
    </row>
    <row r="578" spans="1:48" x14ac:dyDescent="0.3">
      <c r="A578" t="s">
        <v>1194</v>
      </c>
      <c r="B578" t="s">
        <v>1195</v>
      </c>
      <c r="C578" t="s">
        <v>3104</v>
      </c>
      <c r="D578" t="s">
        <v>201</v>
      </c>
      <c r="E578">
        <v>9655.3935783500001</v>
      </c>
      <c r="F578">
        <v>297.25</v>
      </c>
      <c r="G578">
        <v>-12.6147394350635</v>
      </c>
      <c r="H578">
        <f>(Table2[[#This Row],[1Y Return vs Nifty]]-AVERAGE(Table2[1Y Return vs Nifty]))/_xlfn.STDEV.P(Table2[1Y Return vs Nifty])</f>
        <v>-0.56852342835676462</v>
      </c>
      <c r="I578">
        <v>-6.2061852747066899</v>
      </c>
      <c r="J578">
        <f>(Table2[[#This Row],[1M Return vs Nifty]]-AVERAGE(Table2[1M Return vs Nifty]))/_xlfn.STDEV.P(Table2[1M Return vs Nifty])</f>
        <v>-0.51932333796907859</v>
      </c>
      <c r="K578">
        <v>-12.838873415818799</v>
      </c>
      <c r="L578">
        <f>(Table2[[#This Row],[6M Return vs Nifty]]-AVERAGE(Table2[6M Return vs Nifty]))/_xlfn.STDEV.P(Table2[6M Return vs Nifty])</f>
        <v>-0.53507716016643325</v>
      </c>
      <c r="M578">
        <v>-2.7624306954453198E-2</v>
      </c>
      <c r="N578">
        <f>(Table2[[#This Row],[1W Return vs Nifty]]-AVERAGE(Table2[1W Return vs Nifty]))/_xlfn.STDEV.P(Table2[1W Return vs Nifty])</f>
        <v>0.28138506485365472</v>
      </c>
      <c r="O578">
        <v>384.61</v>
      </c>
      <c r="P578">
        <v>417.18069864025199</v>
      </c>
      <c r="Q578">
        <v>431.66821583617701</v>
      </c>
      <c r="R578">
        <v>10.8533253538974</v>
      </c>
      <c r="S578" s="1">
        <f>(Table2[[#This Row],[Close Price]]-Table2[[#This Row],[20D EMA]])/Table2[[#This Row],[20D EMA]]</f>
        <v>-0.22713917994851932</v>
      </c>
      <c r="T578" s="1">
        <f>(Table2[[#This Row],[Close Price]]-Table2[[#This Row],[50D EMA]])/Table2[[#This Row],[50D EMA]]</f>
        <v>-0.28747902055668206</v>
      </c>
      <c r="U578" s="1">
        <f>(Table2[[#This Row],[Close Price]]-Table2[[#This Row],[200D EMA]])/Table2[[#This Row],[200D EMA]]</f>
        <v>-0.31139243267146233</v>
      </c>
      <c r="V578">
        <v>0.18956490766296399</v>
      </c>
      <c r="W578">
        <v>297.25</v>
      </c>
      <c r="X578">
        <v>309</v>
      </c>
      <c r="Y578">
        <v>297.25</v>
      </c>
      <c r="Z578">
        <v>309</v>
      </c>
      <c r="AA578">
        <v>297.25</v>
      </c>
      <c r="AB578">
        <v>403</v>
      </c>
      <c r="AC578" s="1">
        <f>(Table2[[#This Row],[Close Price]]/Table2[[#This Row],[Day Low]])-1</f>
        <v>0</v>
      </c>
      <c r="AD578" s="1">
        <f>(Table2[[#This Row],[Day High]]/Table2[[#This Row],[Close Price]])-1</f>
        <v>3.9529015979814952E-2</v>
      </c>
      <c r="AE578" s="1">
        <f>(Table2[[#This Row],[Close Price]]/Table2[[#This Row],[Current Week Low]])-1</f>
        <v>0</v>
      </c>
      <c r="AF578" s="1">
        <f>(Table2[[#This Row],[Current Week High]]/Table2[[#This Row],[Close Price]])-1</f>
        <v>3.9529015979814952E-2</v>
      </c>
      <c r="AG578" s="1">
        <f>(Table2[[#This Row],[Close Price]]/Table2[[#This Row],[Current Month Low]])-1</f>
        <v>0</v>
      </c>
      <c r="AH578" s="1">
        <f>(Table2[[#This Row],[Current Month High]]/Table2[[#This Row],[Close Price]])-1</f>
        <v>0.35576114381833479</v>
      </c>
      <c r="AI578">
        <v>84.020185029436504</v>
      </c>
      <c r="AJ578">
        <v>0</v>
      </c>
      <c r="AK578" t="str">
        <f>IF(AND(Table2[[#This Row],[20D EMA]]&gt;Table2[[#This Row],[50D EMA]],Table2[[#This Row],[50D EMA]]&gt;Table2[[#This Row],[200D EMA]]),"Uptrend","Downtrend/NoTrend")</f>
        <v>Downtrend/NoTrend</v>
      </c>
      <c r="AL578">
        <v>-0.4</v>
      </c>
      <c r="AM578" t="s">
        <v>3147</v>
      </c>
      <c r="AN578">
        <v>-26.47</v>
      </c>
      <c r="AO578" t="s">
        <v>3147</v>
      </c>
      <c r="AQ578">
        <f>(Table2[[#This Row],[Sharpe Ratio]]-AVERAGE(Table2[Sharpe Ratio]))/_xlfn.STDEV.P(Table2[Sharpe Ratio])</f>
        <v>-0.65767186404931655</v>
      </c>
      <c r="AR5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8">
        <f>_xlfn.RANK.AVG(Table2[[#This Row],[1Y Return vs Nifty Z-Score]],Table2[1Y Return vs Nifty Z-Score])</f>
        <v>520</v>
      </c>
      <c r="AT578">
        <f>_xlfn.RANK.AVG(Table2[[#This Row],[6M Return vs Nifty Z-Score]],Table2[6M Return vs Nifty Z-Score])</f>
        <v>498</v>
      </c>
      <c r="AU578">
        <f>_xlfn.RANK.AVG(Table2[[#This Row],[Sharpe Ratio Z-Score]],Table2[Sharpe Ratio Z-Score])</f>
        <v>532</v>
      </c>
      <c r="AV578">
        <f>(Table2[[#This Row],[Rank 1Y]]+Table2[[#This Row],[Rank 6M]]+Table2[[#This Row],[Rank Sharpe]])/3</f>
        <v>516.66666666666663</v>
      </c>
    </row>
    <row r="579" spans="1:48" x14ac:dyDescent="0.3">
      <c r="A579" t="s">
        <v>500</v>
      </c>
      <c r="B579" t="s">
        <v>501</v>
      </c>
      <c r="C579" t="s">
        <v>3113</v>
      </c>
      <c r="D579" t="s">
        <v>472</v>
      </c>
      <c r="E579">
        <v>40825.250987220003</v>
      </c>
      <c r="F579">
        <v>1471.05</v>
      </c>
      <c r="G579">
        <v>-31.528134074524299</v>
      </c>
      <c r="H579">
        <f>(Table2[[#This Row],[1Y Return vs Nifty]]-AVERAGE(Table2[1Y Return vs Nifty]))/_xlfn.STDEV.P(Table2[1Y Return vs Nifty])</f>
        <v>-0.9607580264770248</v>
      </c>
      <c r="I579">
        <v>0.57836379413179695</v>
      </c>
      <c r="J579">
        <f>(Table2[[#This Row],[1M Return vs Nifty]]-AVERAGE(Table2[1M Return vs Nifty]))/_xlfn.STDEV.P(Table2[1M Return vs Nifty])</f>
        <v>0.24899592350067387</v>
      </c>
      <c r="K579">
        <v>-16.0783011110512</v>
      </c>
      <c r="L579">
        <f>(Table2[[#This Row],[6M Return vs Nifty]]-AVERAGE(Table2[6M Return vs Nifty]))/_xlfn.STDEV.P(Table2[6M Return vs Nifty])</f>
        <v>-0.6501796531631483</v>
      </c>
      <c r="M579">
        <v>-0.93731094029746098</v>
      </c>
      <c r="N579">
        <f>(Table2[[#This Row],[1W Return vs Nifty]]-AVERAGE(Table2[1W Return vs Nifty]))/_xlfn.STDEV.P(Table2[1W Return vs Nifty])</f>
        <v>6.448407510415749E-2</v>
      </c>
      <c r="O579">
        <v>1510.44</v>
      </c>
      <c r="P579">
        <v>1508.53949465142</v>
      </c>
      <c r="Q579">
        <v>1508.22814852442</v>
      </c>
      <c r="R579">
        <v>32.8854668444068</v>
      </c>
      <c r="S579" s="1">
        <f>(Table2[[#This Row],[Close Price]]-Table2[[#This Row],[20D EMA]])/Table2[[#This Row],[20D EMA]]</f>
        <v>-2.6078493683959706E-2</v>
      </c>
      <c r="T579" s="1">
        <f>(Table2[[#This Row],[Close Price]]-Table2[[#This Row],[50D EMA]])/Table2[[#This Row],[50D EMA]]</f>
        <v>-2.4851516837537481E-2</v>
      </c>
      <c r="U579" s="1">
        <f>(Table2[[#This Row],[Close Price]]-Table2[[#This Row],[200D EMA]])/Table2[[#This Row],[200D EMA]]</f>
        <v>-2.4650215261393597E-2</v>
      </c>
      <c r="V579">
        <v>0.65692178722896599</v>
      </c>
      <c r="W579">
        <v>1453</v>
      </c>
      <c r="X579">
        <v>1502.5</v>
      </c>
      <c r="Y579">
        <v>1453</v>
      </c>
      <c r="Z579">
        <v>1502.5</v>
      </c>
      <c r="AA579">
        <v>1453</v>
      </c>
      <c r="AB579">
        <v>1556.7</v>
      </c>
      <c r="AC579" s="1">
        <f>(Table2[[#This Row],[Close Price]]/Table2[[#This Row],[Day Low]])-1</f>
        <v>1.2422573984858909E-2</v>
      </c>
      <c r="AD579" s="1">
        <f>(Table2[[#This Row],[Day High]]/Table2[[#This Row],[Close Price]])-1</f>
        <v>2.137928690391222E-2</v>
      </c>
      <c r="AE579" s="1">
        <f>(Table2[[#This Row],[Close Price]]/Table2[[#This Row],[Current Week Low]])-1</f>
        <v>1.2422573984858909E-2</v>
      </c>
      <c r="AF579" s="1">
        <f>(Table2[[#This Row],[Current Week High]]/Table2[[#This Row],[Close Price]])-1</f>
        <v>2.137928690391222E-2</v>
      </c>
      <c r="AG579" s="1">
        <f>(Table2[[#This Row],[Close Price]]/Table2[[#This Row],[Current Month Low]])-1</f>
        <v>1.2422573984858909E-2</v>
      </c>
      <c r="AH579" s="1">
        <f>(Table2[[#This Row],[Current Month High]]/Table2[[#This Row],[Close Price]])-1</f>
        <v>5.8223717752625692E-2</v>
      </c>
      <c r="AI579">
        <v>20.5941334420991</v>
      </c>
      <c r="AJ579">
        <v>12.7241379310344</v>
      </c>
      <c r="AK579" t="str">
        <f>IF(AND(Table2[[#This Row],[20D EMA]]&gt;Table2[[#This Row],[50D EMA]],Table2[[#This Row],[50D EMA]]&gt;Table2[[#This Row],[200D EMA]]),"Uptrend","Downtrend/NoTrend")</f>
        <v>Uptrend</v>
      </c>
      <c r="AL579">
        <v>0.02</v>
      </c>
      <c r="AM579" t="s">
        <v>3148</v>
      </c>
      <c r="AN579">
        <v>-1.37</v>
      </c>
      <c r="AO579" t="s">
        <v>3147</v>
      </c>
      <c r="AP579">
        <v>5.1397437419201997E-2</v>
      </c>
      <c r="AQ579">
        <f>(Table2[[#This Row],[Sharpe Ratio]]-AVERAGE(Table2[Sharpe Ratio]))/_xlfn.STDEV.P(Table2[Sharpe Ratio])</f>
        <v>-5.6432302746076989E-2</v>
      </c>
      <c r="AR5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-1.3538899837814184</v>
      </c>
      <c r="AS579">
        <f>_xlfn.RANK.AVG(Table2[[#This Row],[1Y Return vs Nifty Z-Score]],Table2[1Y Return vs Nifty Z-Score])</f>
        <v>639</v>
      </c>
      <c r="AT579">
        <f>_xlfn.RANK.AVG(Table2[[#This Row],[6M Return vs Nifty Z-Score]],Table2[6M Return vs Nifty Z-Score])</f>
        <v>545</v>
      </c>
      <c r="AU579">
        <f>_xlfn.RANK.AVG(Table2[[#This Row],[Sharpe Ratio Z-Score]],Table2[Sharpe Ratio Z-Score])</f>
        <v>369</v>
      </c>
      <c r="AV579">
        <f>(Table2[[#This Row],[Rank 1Y]]+Table2[[#This Row],[Rank 6M]]+Table2[[#This Row],[Rank Sharpe]])/3</f>
        <v>517.66666666666663</v>
      </c>
    </row>
    <row r="580" spans="1:48" x14ac:dyDescent="0.3">
      <c r="A580" t="s">
        <v>1456</v>
      </c>
      <c r="B580" t="s">
        <v>1457</v>
      </c>
      <c r="C580" t="s">
        <v>3111</v>
      </c>
      <c r="D580" t="s">
        <v>1458</v>
      </c>
      <c r="E580">
        <v>6937.1543148800001</v>
      </c>
      <c r="F580">
        <v>260.2</v>
      </c>
      <c r="G580">
        <v>-42.524386837524901</v>
      </c>
      <c r="H580">
        <f>(Table2[[#This Row],[1Y Return vs Nifty]]-AVERAGE(Table2[1Y Return vs Nifty]))/_xlfn.STDEV.P(Table2[1Y Return vs Nifty])</f>
        <v>-1.1888033279971173</v>
      </c>
      <c r="I580">
        <v>-0.79622462013929596</v>
      </c>
      <c r="J580">
        <f>(Table2[[#This Row],[1M Return vs Nifty]]-AVERAGE(Table2[1M Return vs Nifty]))/_xlfn.STDEV.P(Table2[1M Return vs Nifty])</f>
        <v>9.3330050269919515E-2</v>
      </c>
      <c r="K580">
        <v>-18.813864650885201</v>
      </c>
      <c r="L580">
        <f>(Table2[[#This Row],[6M Return vs Nifty]]-AVERAGE(Table2[6M Return vs Nifty]))/_xlfn.STDEV.P(Table2[6M Return vs Nifty])</f>
        <v>-0.74737897749109039</v>
      </c>
      <c r="M580">
        <v>0.461495879873078</v>
      </c>
      <c r="N580">
        <f>(Table2[[#This Row],[1W Return vs Nifty]]-AVERAGE(Table2[1W Return vs Nifty]))/_xlfn.STDEV.P(Table2[1W Return vs Nifty])</f>
        <v>0.39800835988820737</v>
      </c>
      <c r="O580">
        <v>266.49</v>
      </c>
      <c r="P580">
        <v>271.38891581641002</v>
      </c>
      <c r="Q580">
        <v>279.60078900647301</v>
      </c>
      <c r="R580">
        <v>34.712317587142998</v>
      </c>
      <c r="S580" s="1">
        <f>(Table2[[#This Row],[Close Price]]-Table2[[#This Row],[20D EMA]])/Table2[[#This Row],[20D EMA]]</f>
        <v>-2.3603137078314459E-2</v>
      </c>
      <c r="T580" s="1">
        <f>(Table2[[#This Row],[Close Price]]-Table2[[#This Row],[50D EMA]])/Table2[[#This Row],[50D EMA]]</f>
        <v>-4.1228344874553173E-2</v>
      </c>
      <c r="U580" s="1">
        <f>(Table2[[#This Row],[Close Price]]-Table2[[#This Row],[200D EMA]])/Table2[[#This Row],[200D EMA]]</f>
        <v>-6.938746158553892E-2</v>
      </c>
      <c r="V580">
        <v>0.84312724346771195</v>
      </c>
      <c r="W580">
        <v>258.10000000000002</v>
      </c>
      <c r="X580">
        <v>264.85000000000002</v>
      </c>
      <c r="Y580">
        <v>258.10000000000002</v>
      </c>
      <c r="Z580">
        <v>264.85000000000002</v>
      </c>
      <c r="AA580">
        <v>258.10000000000002</v>
      </c>
      <c r="AB580">
        <v>284.5</v>
      </c>
      <c r="AC580" s="1">
        <f>(Table2[[#This Row],[Close Price]]/Table2[[#This Row],[Day Low]])-1</f>
        <v>8.136381247578317E-3</v>
      </c>
      <c r="AD580" s="1">
        <f>(Table2[[#This Row],[Day High]]/Table2[[#This Row],[Close Price]])-1</f>
        <v>1.7870868562644304E-2</v>
      </c>
      <c r="AE580" s="1">
        <f>(Table2[[#This Row],[Close Price]]/Table2[[#This Row],[Current Week Low]])-1</f>
        <v>8.136381247578317E-3</v>
      </c>
      <c r="AF580" s="1">
        <f>(Table2[[#This Row],[Current Week High]]/Table2[[#This Row],[Close Price]])-1</f>
        <v>1.7870868562644304E-2</v>
      </c>
      <c r="AG580" s="1">
        <f>(Table2[[#This Row],[Close Price]]/Table2[[#This Row],[Current Month Low]])-1</f>
        <v>8.136381247578317E-3</v>
      </c>
      <c r="AH580" s="1">
        <f>(Table2[[#This Row],[Current Month High]]/Table2[[#This Row],[Close Price]])-1</f>
        <v>9.3389700230591899E-2</v>
      </c>
      <c r="AI580">
        <v>35.011529592621002</v>
      </c>
      <c r="AJ580">
        <v>4.0591881623675201</v>
      </c>
      <c r="AK580" t="str">
        <f>IF(AND(Table2[[#This Row],[20D EMA]]&gt;Table2[[#This Row],[50D EMA]],Table2[[#This Row],[50D EMA]]&gt;Table2[[#This Row],[200D EMA]]),"Uptrend","Downtrend/NoTrend")</f>
        <v>Downtrend/NoTrend</v>
      </c>
      <c r="AL580">
        <v>0.06</v>
      </c>
      <c r="AM580" t="s">
        <v>3148</v>
      </c>
      <c r="AN580">
        <v>-2.87</v>
      </c>
      <c r="AO580" t="s">
        <v>3147</v>
      </c>
      <c r="AP580">
        <v>8.3296717389099995E-2</v>
      </c>
      <c r="AQ580">
        <f>(Table2[[#This Row],[Sharpe Ratio]]-AVERAGE(Table2[Sharpe Ratio]))/_xlfn.STDEV.P(Table2[Sharpe Ratio])</f>
        <v>0.31672071923368045</v>
      </c>
      <c r="AR5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0">
        <f>_xlfn.RANK.AVG(Table2[[#This Row],[1Y Return vs Nifty Z-Score]],Table2[1Y Return vs Nifty Z-Score])</f>
        <v>700</v>
      </c>
      <c r="AT580">
        <f>_xlfn.RANK.AVG(Table2[[#This Row],[6M Return vs Nifty Z-Score]],Table2[6M Return vs Nifty Z-Score])</f>
        <v>590</v>
      </c>
      <c r="AU580">
        <f>_xlfn.RANK.AVG(Table2[[#This Row],[Sharpe Ratio Z-Score]],Table2[Sharpe Ratio Z-Score])</f>
        <v>267</v>
      </c>
      <c r="AV580">
        <f>(Table2[[#This Row],[Rank 1Y]]+Table2[[#This Row],[Rank 6M]]+Table2[[#This Row],[Rank Sharpe]])/3</f>
        <v>519</v>
      </c>
    </row>
    <row r="581" spans="1:48" x14ac:dyDescent="0.3">
      <c r="A581" t="s">
        <v>1394</v>
      </c>
      <c r="B581" t="s">
        <v>1395</v>
      </c>
      <c r="C581" t="s">
        <v>3108</v>
      </c>
      <c r="D581" t="s">
        <v>211</v>
      </c>
      <c r="E581">
        <v>7616.4020399999999</v>
      </c>
      <c r="F581">
        <v>498.5</v>
      </c>
      <c r="G581">
        <v>-26.282396891238999</v>
      </c>
      <c r="H581">
        <f>(Table2[[#This Row],[1Y Return vs Nifty]]-AVERAGE(Table2[1Y Return vs Nifty]))/_xlfn.STDEV.P(Table2[1Y Return vs Nifty])</f>
        <v>-0.85196953794004193</v>
      </c>
      <c r="I581">
        <v>-5.8258043354708198</v>
      </c>
      <c r="J581">
        <f>(Table2[[#This Row],[1M Return vs Nifty]]-AVERAGE(Table2[1M Return vs Nifty]))/_xlfn.STDEV.P(Table2[1M Return vs Nifty])</f>
        <v>-0.47624693018640063</v>
      </c>
      <c r="K581">
        <v>-19.116333628032201</v>
      </c>
      <c r="L581">
        <f>(Table2[[#This Row],[6M Return vs Nifty]]-AVERAGE(Table2[6M Return vs Nifty]))/_xlfn.STDEV.P(Table2[6M Return vs Nifty])</f>
        <v>-0.75812622564699916</v>
      </c>
      <c r="M581">
        <v>9.1308389188925199E-2</v>
      </c>
      <c r="N581">
        <f>(Table2[[#This Row],[1W Return vs Nifty]]-AVERAGE(Table2[1W Return vs Nifty]))/_xlfn.STDEV.P(Table2[1W Return vs Nifty])</f>
        <v>0.30974276360566894</v>
      </c>
      <c r="O581">
        <v>527.49</v>
      </c>
      <c r="P581">
        <v>547.48816094968504</v>
      </c>
      <c r="Q581">
        <v>548.72626508546603</v>
      </c>
      <c r="R581">
        <v>34.460549840587397</v>
      </c>
      <c r="S581" s="1">
        <f>(Table2[[#This Row],[Close Price]]-Table2[[#This Row],[20D EMA]])/Table2[[#This Row],[20D EMA]]</f>
        <v>-5.4958387836736261E-2</v>
      </c>
      <c r="T581" s="1">
        <f>(Table2[[#This Row],[Close Price]]-Table2[[#This Row],[50D EMA]])/Table2[[#This Row],[50D EMA]]</f>
        <v>-8.9478027917003891E-2</v>
      </c>
      <c r="U581" s="1">
        <f>(Table2[[#This Row],[Close Price]]-Table2[[#This Row],[200D EMA]])/Table2[[#This Row],[200D EMA]]</f>
        <v>-9.1532460319979594E-2</v>
      </c>
      <c r="V581">
        <v>0.49154451795566201</v>
      </c>
      <c r="W581">
        <v>493.15</v>
      </c>
      <c r="X581">
        <v>510</v>
      </c>
      <c r="Y581">
        <v>493.15</v>
      </c>
      <c r="Z581">
        <v>510</v>
      </c>
      <c r="AA581">
        <v>493.15</v>
      </c>
      <c r="AB581">
        <v>550.79999999999995</v>
      </c>
      <c r="AC581" s="1">
        <f>(Table2[[#This Row],[Close Price]]/Table2[[#This Row],[Day Low]])-1</f>
        <v>1.0848626178647569E-2</v>
      </c>
      <c r="AD581" s="1">
        <f>(Table2[[#This Row],[Day High]]/Table2[[#This Row],[Close Price]])-1</f>
        <v>2.3069207622868682E-2</v>
      </c>
      <c r="AE581" s="1">
        <f>(Table2[[#This Row],[Close Price]]/Table2[[#This Row],[Current Week Low]])-1</f>
        <v>1.0848626178647569E-2</v>
      </c>
      <c r="AF581" s="1">
        <f>(Table2[[#This Row],[Current Week High]]/Table2[[#This Row],[Close Price]])-1</f>
        <v>2.3069207622868682E-2</v>
      </c>
      <c r="AG581" s="1">
        <f>(Table2[[#This Row],[Close Price]]/Table2[[#This Row],[Current Month Low]])-1</f>
        <v>1.0848626178647569E-2</v>
      </c>
      <c r="AH581" s="1">
        <f>(Table2[[#This Row],[Current Month High]]/Table2[[#This Row],[Close Price]])-1</f>
        <v>0.10491474423269809</v>
      </c>
      <c r="AI581">
        <v>41.985957873620798</v>
      </c>
      <c r="AJ581">
        <v>15.127020785219299</v>
      </c>
      <c r="AK581" t="str">
        <f>IF(AND(Table2[[#This Row],[20D EMA]]&gt;Table2[[#This Row],[50D EMA]],Table2[[#This Row],[50D EMA]]&gt;Table2[[#This Row],[200D EMA]]),"Uptrend","Downtrend/NoTrend")</f>
        <v>Downtrend/NoTrend</v>
      </c>
      <c r="AL581">
        <v>0.03</v>
      </c>
      <c r="AM581" t="s">
        <v>3148</v>
      </c>
      <c r="AN581">
        <v>-4.3600000000000003</v>
      </c>
      <c r="AO581" t="s">
        <v>3147</v>
      </c>
      <c r="AP581">
        <v>5.5484925491851002E-2</v>
      </c>
      <c r="AQ581">
        <f>(Table2[[#This Row],[Sharpe Ratio]]-AVERAGE(Table2[Sharpe Ratio]))/_xlfn.STDEV.P(Table2[Sharpe Ratio])</f>
        <v>-8.6174765790126336E-3</v>
      </c>
      <c r="AR5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1">
        <f>_xlfn.RANK.AVG(Table2[[#This Row],[1Y Return vs Nifty Z-Score]],Table2[1Y Return vs Nifty Z-Score])</f>
        <v>612</v>
      </c>
      <c r="AT581">
        <f>_xlfn.RANK.AVG(Table2[[#This Row],[6M Return vs Nifty Z-Score]],Table2[6M Return vs Nifty Z-Score])</f>
        <v>593</v>
      </c>
      <c r="AU581">
        <f>_xlfn.RANK.AVG(Table2[[#This Row],[Sharpe Ratio Z-Score]],Table2[Sharpe Ratio Z-Score])</f>
        <v>355</v>
      </c>
      <c r="AV581">
        <f>(Table2[[#This Row],[Rank 1Y]]+Table2[[#This Row],[Rank 6M]]+Table2[[#This Row],[Rank Sharpe]])/3</f>
        <v>520</v>
      </c>
    </row>
    <row r="582" spans="1:48" x14ac:dyDescent="0.3">
      <c r="A582" t="s">
        <v>923</v>
      </c>
      <c r="B582" t="s">
        <v>924</v>
      </c>
      <c r="C582" t="s">
        <v>3102</v>
      </c>
      <c r="D582" t="s">
        <v>54</v>
      </c>
      <c r="E582">
        <v>15626.837889596</v>
      </c>
      <c r="F582">
        <v>189.43</v>
      </c>
      <c r="G582">
        <v>-17.961427453517199</v>
      </c>
      <c r="H582">
        <f>(Table2[[#This Row],[1Y Return vs Nifty]]-AVERAGE(Table2[1Y Return vs Nifty]))/_xlfn.STDEV.P(Table2[1Y Return vs Nifty])</f>
        <v>-0.67940548132345435</v>
      </c>
      <c r="I582">
        <v>3.7331785269900899</v>
      </c>
      <c r="J582">
        <f>(Table2[[#This Row],[1M Return vs Nifty]]-AVERAGE(Table2[1M Return vs Nifty]))/_xlfn.STDEV.P(Table2[1M Return vs Nifty])</f>
        <v>0.60626431393160185</v>
      </c>
      <c r="K582">
        <v>-19.691214889311698</v>
      </c>
      <c r="L582">
        <f>(Table2[[#This Row],[6M Return vs Nifty]]-AVERAGE(Table2[6M Return vs Nifty]))/_xlfn.STDEV.P(Table2[6M Return vs Nifty])</f>
        <v>-0.77855275544661506</v>
      </c>
      <c r="M582">
        <v>-3.99723305435906</v>
      </c>
      <c r="N582">
        <f>(Table2[[#This Row],[1W Return vs Nifty]]-AVERAGE(Table2[1W Return vs Nifty]))/_xlfn.STDEV.P(Table2[1W Return vs Nifty])</f>
        <v>-0.66510797425607437</v>
      </c>
      <c r="O582">
        <v>198.31</v>
      </c>
      <c r="P582">
        <v>201.21739665229401</v>
      </c>
      <c r="Q582">
        <v>207.72308666259499</v>
      </c>
      <c r="R582">
        <v>31.154703544358998</v>
      </c>
      <c r="S582" s="1">
        <f>(Table2[[#This Row],[Close Price]]-Table2[[#This Row],[20D EMA]])/Table2[[#This Row],[20D EMA]]</f>
        <v>-4.4778377288084287E-2</v>
      </c>
      <c r="T582" s="1">
        <f>(Table2[[#This Row],[Close Price]]-Table2[[#This Row],[50D EMA]])/Table2[[#This Row],[50D EMA]]</f>
        <v>-5.85804053148683E-2</v>
      </c>
      <c r="U582" s="1">
        <f>(Table2[[#This Row],[Close Price]]-Table2[[#This Row],[200D EMA]])/Table2[[#This Row],[200D EMA]]</f>
        <v>-8.8064773908874572E-2</v>
      </c>
      <c r="V582">
        <v>0.48953934751095102</v>
      </c>
      <c r="W582">
        <v>186.97</v>
      </c>
      <c r="X582">
        <v>191.1</v>
      </c>
      <c r="Y582">
        <v>186.97</v>
      </c>
      <c r="Z582">
        <v>191.1</v>
      </c>
      <c r="AA582">
        <v>186.97</v>
      </c>
      <c r="AB582">
        <v>214.5</v>
      </c>
      <c r="AC582" s="1">
        <f>(Table2[[#This Row],[Close Price]]/Table2[[#This Row],[Day Low]])-1</f>
        <v>1.3157190993207557E-2</v>
      </c>
      <c r="AD582" s="1">
        <f>(Table2[[#This Row],[Day High]]/Table2[[#This Row],[Close Price]])-1</f>
        <v>8.815921448556141E-3</v>
      </c>
      <c r="AE582" s="1">
        <f>(Table2[[#This Row],[Close Price]]/Table2[[#This Row],[Current Week Low]])-1</f>
        <v>1.3157190993207557E-2</v>
      </c>
      <c r="AF582" s="1">
        <f>(Table2[[#This Row],[Current Week High]]/Table2[[#This Row],[Close Price]])-1</f>
        <v>8.815921448556141E-3</v>
      </c>
      <c r="AG582" s="1">
        <f>(Table2[[#This Row],[Close Price]]/Table2[[#This Row],[Current Month Low]])-1</f>
        <v>1.3157190993207557E-2</v>
      </c>
      <c r="AH582" s="1">
        <f>(Table2[[#This Row],[Current Month High]]/Table2[[#This Row],[Close Price]])-1</f>
        <v>0.13234440162593031</v>
      </c>
      <c r="AI582">
        <v>52.6949268859209</v>
      </c>
      <c r="AJ582">
        <v>6.4273273779425804</v>
      </c>
      <c r="AK582" t="str">
        <f>IF(AND(Table2[[#This Row],[20D EMA]]&gt;Table2[[#This Row],[50D EMA]],Table2[[#This Row],[50D EMA]]&gt;Table2[[#This Row],[200D EMA]]),"Uptrend","Downtrend/NoTrend")</f>
        <v>Downtrend/NoTrend</v>
      </c>
      <c r="AL582">
        <v>-0.1</v>
      </c>
      <c r="AM582" t="s">
        <v>3147</v>
      </c>
      <c r="AN582">
        <v>-10.09</v>
      </c>
      <c r="AO582" t="s">
        <v>3147</v>
      </c>
      <c r="AP582">
        <v>3.7670730505695998E-2</v>
      </c>
      <c r="AQ582">
        <f>(Table2[[#This Row],[Sharpe Ratio]]-AVERAGE(Table2[Sharpe Ratio]))/_xlfn.STDEV.P(Table2[Sharpe Ratio])</f>
        <v>-0.21700527403065645</v>
      </c>
      <c r="AR5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2">
        <f>_xlfn.RANK.AVG(Table2[[#This Row],[1Y Return vs Nifty Z-Score]],Table2[1Y Return vs Nifty Z-Score])</f>
        <v>560</v>
      </c>
      <c r="AT582">
        <f>_xlfn.RANK.AVG(Table2[[#This Row],[6M Return vs Nifty Z-Score]],Table2[6M Return vs Nifty Z-Score])</f>
        <v>598</v>
      </c>
      <c r="AU582">
        <f>_xlfn.RANK.AVG(Table2[[#This Row],[Sharpe Ratio Z-Score]],Table2[Sharpe Ratio Z-Score])</f>
        <v>405</v>
      </c>
      <c r="AV582">
        <f>(Table2[[#This Row],[Rank 1Y]]+Table2[[#This Row],[Rank 6M]]+Table2[[#This Row],[Rank Sharpe]])/3</f>
        <v>521</v>
      </c>
    </row>
    <row r="583" spans="1:48" x14ac:dyDescent="0.3">
      <c r="A583" t="s">
        <v>1429</v>
      </c>
      <c r="B583" t="s">
        <v>1430</v>
      </c>
      <c r="C583" t="s">
        <v>3111</v>
      </c>
      <c r="D583" t="s">
        <v>105</v>
      </c>
      <c r="E583">
        <v>7156.8765532149901</v>
      </c>
      <c r="F583">
        <v>1502.45</v>
      </c>
      <c r="G583">
        <v>-21.2636548335289</v>
      </c>
      <c r="H583">
        <f>(Table2[[#This Row],[1Y Return vs Nifty]]-AVERAGE(Table2[1Y Return vs Nifty]))/_xlfn.STDEV.P(Table2[1Y Return vs Nifty])</f>
        <v>-0.74788857777395668</v>
      </c>
      <c r="I583">
        <v>1.4901206855848099</v>
      </c>
      <c r="J583">
        <f>(Table2[[#This Row],[1M Return vs Nifty]]-AVERAGE(Table2[1M Return vs Nifty]))/_xlfn.STDEV.P(Table2[1M Return vs Nifty])</f>
        <v>0.35224823612652462</v>
      </c>
      <c r="K583">
        <v>5.67125266520876</v>
      </c>
      <c r="L583">
        <f>(Table2[[#This Row],[6M Return vs Nifty]]-AVERAGE(Table2[6M Return vs Nifty]))/_xlfn.STDEV.P(Table2[6M Return vs Nifty])</f>
        <v>0.12261977214831542</v>
      </c>
      <c r="M583">
        <v>1.2408906320745801</v>
      </c>
      <c r="N583">
        <f>(Table2[[#This Row],[1W Return vs Nifty]]-AVERAGE(Table2[1W Return vs Nifty]))/_xlfn.STDEV.P(Table2[1W Return vs Nifty])</f>
        <v>0.58384322539219158</v>
      </c>
      <c r="O583">
        <v>1560.1</v>
      </c>
      <c r="P583">
        <v>1539.8905910245501</v>
      </c>
      <c r="Q583">
        <v>1469.3297406778699</v>
      </c>
      <c r="R583">
        <v>32.8851408841021</v>
      </c>
      <c r="S583" s="1">
        <f>(Table2[[#This Row],[Close Price]]-Table2[[#This Row],[20D EMA]])/Table2[[#This Row],[20D EMA]]</f>
        <v>-3.6952759438497448E-2</v>
      </c>
      <c r="T583" s="1">
        <f>(Table2[[#This Row],[Close Price]]-Table2[[#This Row],[50D EMA]])/Table2[[#This Row],[50D EMA]]</f>
        <v>-2.4313799462622424E-2</v>
      </c>
      <c r="U583" s="1">
        <f>(Table2[[#This Row],[Close Price]]-Table2[[#This Row],[200D EMA]])/Table2[[#This Row],[200D EMA]]</f>
        <v>2.2541066450373612E-2</v>
      </c>
      <c r="V583">
        <v>0.26502309606422703</v>
      </c>
      <c r="W583">
        <v>1456.85</v>
      </c>
      <c r="X583">
        <v>1505.95</v>
      </c>
      <c r="Y583">
        <v>1456.85</v>
      </c>
      <c r="Z583">
        <v>1505.95</v>
      </c>
      <c r="AA583">
        <v>1456.85</v>
      </c>
      <c r="AB583">
        <v>1686.05</v>
      </c>
      <c r="AC583" s="1">
        <f>(Table2[[#This Row],[Close Price]]/Table2[[#This Row],[Day Low]])-1</f>
        <v>3.1300408415416925E-2</v>
      </c>
      <c r="AD583" s="1">
        <f>(Table2[[#This Row],[Day High]]/Table2[[#This Row],[Close Price]])-1</f>
        <v>2.3295284368864966E-3</v>
      </c>
      <c r="AE583" s="1">
        <f>(Table2[[#This Row],[Close Price]]/Table2[[#This Row],[Current Week Low]])-1</f>
        <v>3.1300408415416925E-2</v>
      </c>
      <c r="AF583" s="1">
        <f>(Table2[[#This Row],[Current Week High]]/Table2[[#This Row],[Close Price]])-1</f>
        <v>2.3295284368864966E-3</v>
      </c>
      <c r="AG583" s="1">
        <f>(Table2[[#This Row],[Close Price]]/Table2[[#This Row],[Current Month Low]])-1</f>
        <v>3.1300408415416925E-2</v>
      </c>
      <c r="AH583" s="1">
        <f>(Table2[[#This Row],[Current Month High]]/Table2[[#This Row],[Close Price]])-1</f>
        <v>0.12220040600352755</v>
      </c>
      <c r="AI583">
        <v>14.499650570734399</v>
      </c>
      <c r="AJ583">
        <v>20.196000000000002</v>
      </c>
      <c r="AK583" t="str">
        <f>IF(AND(Table2[[#This Row],[20D EMA]]&gt;Table2[[#This Row],[50D EMA]],Table2[[#This Row],[50D EMA]]&gt;Table2[[#This Row],[200D EMA]]),"Uptrend","Downtrend/NoTrend")</f>
        <v>Uptrend</v>
      </c>
      <c r="AL583">
        <v>0.18</v>
      </c>
      <c r="AM583" t="s">
        <v>3148</v>
      </c>
      <c r="AN583">
        <v>-7.1</v>
      </c>
      <c r="AO583" t="s">
        <v>3147</v>
      </c>
      <c r="AP583">
        <v>-9.7599892151333995E-2</v>
      </c>
      <c r="AQ583">
        <f>(Table2[[#This Row],[Sharpe Ratio]]-AVERAGE(Table2[Sharpe Ratio]))/_xlfn.STDEV.P(Table2[Sharpe Ratio])</f>
        <v>-1.7993808535793756</v>
      </c>
      <c r="AR5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-1.4885581976863009</v>
      </c>
      <c r="AS583">
        <f>_xlfn.RANK.AVG(Table2[[#This Row],[1Y Return vs Nifty Z-Score]],Table2[1Y Return vs Nifty Z-Score])</f>
        <v>584</v>
      </c>
      <c r="AT583">
        <f>_xlfn.RANK.AVG(Table2[[#This Row],[6M Return vs Nifty Z-Score]],Table2[6M Return vs Nifty Z-Score])</f>
        <v>272</v>
      </c>
      <c r="AU583">
        <f>_xlfn.RANK.AVG(Table2[[#This Row],[Sharpe Ratio Z-Score]],Table2[Sharpe Ratio Z-Score])</f>
        <v>707</v>
      </c>
      <c r="AV583">
        <f>(Table2[[#This Row],[Rank 1Y]]+Table2[[#This Row],[Rank 6M]]+Table2[[#This Row],[Rank Sharpe]])/3</f>
        <v>521</v>
      </c>
    </row>
    <row r="584" spans="1:48" x14ac:dyDescent="0.3">
      <c r="A584" t="s">
        <v>650</v>
      </c>
      <c r="B584" t="s">
        <v>651</v>
      </c>
      <c r="C584" t="s">
        <v>3108</v>
      </c>
      <c r="D584" t="s">
        <v>565</v>
      </c>
      <c r="E584">
        <v>26977.600601064001</v>
      </c>
      <c r="F584">
        <v>61.02</v>
      </c>
      <c r="G584">
        <v>-18.4012868961896</v>
      </c>
      <c r="H584">
        <f>(Table2[[#This Row],[1Y Return vs Nifty]]-AVERAGE(Table2[1Y Return vs Nifty]))/_xlfn.STDEV.P(Table2[1Y Return vs Nifty])</f>
        <v>-0.68852748691868726</v>
      </c>
      <c r="I584">
        <v>1.0158568402357899</v>
      </c>
      <c r="J584">
        <f>(Table2[[#This Row],[1M Return vs Nifty]]-AVERAGE(Table2[1M Return vs Nifty]))/_xlfn.STDEV.P(Table2[1M Return vs Nifty])</f>
        <v>0.2985400170977916</v>
      </c>
      <c r="K584">
        <v>-16.1807132879132</v>
      </c>
      <c r="L584">
        <f>(Table2[[#This Row],[6M Return vs Nifty]]-AVERAGE(Table2[6M Return vs Nifty]))/_xlfn.STDEV.P(Table2[6M Return vs Nifty])</f>
        <v>-0.65381853570014248</v>
      </c>
      <c r="M584">
        <v>0.35141738794571697</v>
      </c>
      <c r="N584">
        <f>(Table2[[#This Row],[1W Return vs Nifty]]-AVERAGE(Table2[1W Return vs Nifty]))/_xlfn.STDEV.P(Table2[1W Return vs Nifty])</f>
        <v>0.37176181192978108</v>
      </c>
      <c r="O584">
        <v>63.25</v>
      </c>
      <c r="P584">
        <v>65.559719085755503</v>
      </c>
      <c r="Q584">
        <v>67.290476261830804</v>
      </c>
      <c r="R584">
        <v>33.817792053187802</v>
      </c>
      <c r="S584" s="1">
        <f>(Table2[[#This Row],[Close Price]]-Table2[[#This Row],[20D EMA]])/Table2[[#This Row],[20D EMA]]</f>
        <v>-3.5256916996047383E-2</v>
      </c>
      <c r="T584" s="1">
        <f>(Table2[[#This Row],[Close Price]]-Table2[[#This Row],[50D EMA]])/Table2[[#This Row],[50D EMA]]</f>
        <v>-6.9245554268121762E-2</v>
      </c>
      <c r="U584" s="1">
        <f>(Table2[[#This Row],[Close Price]]-Table2[[#This Row],[200D EMA]])/Table2[[#This Row],[200D EMA]]</f>
        <v>-9.3185196630679895E-2</v>
      </c>
      <c r="V584">
        <v>0.81259502089661395</v>
      </c>
      <c r="W584">
        <v>60</v>
      </c>
      <c r="X584">
        <v>61.85</v>
      </c>
      <c r="Y584">
        <v>60</v>
      </c>
      <c r="Z584">
        <v>61.85</v>
      </c>
      <c r="AA584">
        <v>60</v>
      </c>
      <c r="AB584">
        <v>66.38</v>
      </c>
      <c r="AC584" s="1">
        <f>(Table2[[#This Row],[Close Price]]/Table2[[#This Row],[Day Low]])-1</f>
        <v>1.7000000000000126E-2</v>
      </c>
      <c r="AD584" s="1">
        <f>(Table2[[#This Row],[Day High]]/Table2[[#This Row],[Close Price]])-1</f>
        <v>1.3602097672894109E-2</v>
      </c>
      <c r="AE584" s="1">
        <f>(Table2[[#This Row],[Close Price]]/Table2[[#This Row],[Current Week Low]])-1</f>
        <v>1.7000000000000126E-2</v>
      </c>
      <c r="AF584" s="1">
        <f>(Table2[[#This Row],[Current Week High]]/Table2[[#This Row],[Close Price]])-1</f>
        <v>1.3602097672894109E-2</v>
      </c>
      <c r="AG584" s="1">
        <f>(Table2[[#This Row],[Close Price]]/Table2[[#This Row],[Current Month Low]])-1</f>
        <v>1.7000000000000126E-2</v>
      </c>
      <c r="AH584" s="1">
        <f>(Table2[[#This Row],[Current Month High]]/Table2[[#This Row],[Close Price]])-1</f>
        <v>8.7840052441822136E-2</v>
      </c>
      <c r="AI584">
        <v>31.104555883316898</v>
      </c>
      <c r="AJ584">
        <v>3.42372881355932</v>
      </c>
      <c r="AK584" t="str">
        <f>IF(AND(Table2[[#This Row],[20D EMA]]&gt;Table2[[#This Row],[50D EMA]],Table2[[#This Row],[50D EMA]]&gt;Table2[[#This Row],[200D EMA]]),"Uptrend","Downtrend/NoTrend")</f>
        <v>Downtrend/NoTrend</v>
      </c>
      <c r="AL584">
        <v>-0.09</v>
      </c>
      <c r="AM584" t="s">
        <v>3147</v>
      </c>
      <c r="AN584">
        <v>-2.4</v>
      </c>
      <c r="AO584" t="s">
        <v>3147</v>
      </c>
      <c r="AP584">
        <v>1.8605441329002999E-2</v>
      </c>
      <c r="AQ584">
        <f>(Table2[[#This Row],[Sharpe Ratio]]-AVERAGE(Table2[Sharpe Ratio]))/_xlfn.STDEV.P(Table2[Sharpe Ratio])</f>
        <v>-0.44002818482721334</v>
      </c>
      <c r="AR5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4">
        <f>_xlfn.RANK.AVG(Table2[[#This Row],[1Y Return vs Nifty Z-Score]],Table2[1Y Return vs Nifty Z-Score])</f>
        <v>566</v>
      </c>
      <c r="AT584">
        <f>_xlfn.RANK.AVG(Table2[[#This Row],[6M Return vs Nifty Z-Score]],Table2[6M Return vs Nifty Z-Score])</f>
        <v>547</v>
      </c>
      <c r="AU584">
        <f>_xlfn.RANK.AVG(Table2[[#This Row],[Sharpe Ratio Z-Score]],Table2[Sharpe Ratio Z-Score])</f>
        <v>454</v>
      </c>
      <c r="AV584">
        <f>(Table2[[#This Row],[Rank 1Y]]+Table2[[#This Row],[Rank 6M]]+Table2[[#This Row],[Rank Sharpe]])/3</f>
        <v>522.33333333333337</v>
      </c>
    </row>
    <row r="585" spans="1:48" x14ac:dyDescent="0.3">
      <c r="A585" t="s">
        <v>95</v>
      </c>
      <c r="B585" t="s">
        <v>96</v>
      </c>
      <c r="C585" t="s">
        <v>3102</v>
      </c>
      <c r="D585" t="s">
        <v>40</v>
      </c>
      <c r="E585">
        <v>257670.04310559999</v>
      </c>
      <c r="F585">
        <v>1616</v>
      </c>
      <c r="G585">
        <v>-17.470054711126298</v>
      </c>
      <c r="H585">
        <f>(Table2[[#This Row],[1Y Return vs Nifty]]-AVERAGE(Table2[1Y Return vs Nifty]))/_xlfn.STDEV.P(Table2[1Y Return vs Nifty])</f>
        <v>-0.66921516944063519</v>
      </c>
      <c r="I585">
        <v>-3.90686234595033</v>
      </c>
      <c r="J585">
        <f>(Table2[[#This Row],[1M Return vs Nifty]]-AVERAGE(Table2[1M Return vs Nifty]))/_xlfn.STDEV.P(Table2[1M Return vs Nifty])</f>
        <v>-0.25893549544957589</v>
      </c>
      <c r="K585">
        <v>-0.93535804691376401</v>
      </c>
      <c r="L585">
        <f>(Table2[[#This Row],[6M Return vs Nifty]]-AVERAGE(Table2[6M Return vs Nifty]))/_xlfn.STDEV.P(Table2[6M Return vs Nifty])</f>
        <v>-0.11212458233851948</v>
      </c>
      <c r="M585">
        <v>-2.30849193044669</v>
      </c>
      <c r="N585">
        <f>(Table2[[#This Row],[1W Return vs Nifty]]-AVERAGE(Table2[1W Return vs Nifty]))/_xlfn.STDEV.P(Table2[1W Return vs Nifty])</f>
        <v>-0.26245324923148694</v>
      </c>
      <c r="O585">
        <v>1725.55</v>
      </c>
      <c r="P585">
        <v>1759.1329848022599</v>
      </c>
      <c r="Q585">
        <v>1686.5374439096499</v>
      </c>
      <c r="R585">
        <v>18.852739163797999</v>
      </c>
      <c r="S585" s="1">
        <f>(Table2[[#This Row],[Close Price]]-Table2[[#This Row],[20D EMA]])/Table2[[#This Row],[20D EMA]]</f>
        <v>-6.3487004143606363E-2</v>
      </c>
      <c r="T585" s="1">
        <f>(Table2[[#This Row],[Close Price]]-Table2[[#This Row],[50D EMA]])/Table2[[#This Row],[50D EMA]]</f>
        <v>-8.1365642074154587E-2</v>
      </c>
      <c r="U585" s="1">
        <f>(Table2[[#This Row],[Close Price]]-Table2[[#This Row],[200D EMA]])/Table2[[#This Row],[200D EMA]]</f>
        <v>-4.1823823220985497E-2</v>
      </c>
      <c r="V585">
        <v>0.54404090590584997</v>
      </c>
      <c r="W585">
        <v>1610</v>
      </c>
      <c r="X585">
        <v>1641.95</v>
      </c>
      <c r="Y585">
        <v>1610</v>
      </c>
      <c r="Z585">
        <v>1641.95</v>
      </c>
      <c r="AA585">
        <v>1610</v>
      </c>
      <c r="AB585">
        <v>1772.15</v>
      </c>
      <c r="AC585" s="1">
        <f>(Table2[[#This Row],[Close Price]]/Table2[[#This Row],[Day Low]])-1</f>
        <v>3.7267080745342351E-3</v>
      </c>
      <c r="AD585" s="1">
        <f>(Table2[[#This Row],[Day High]]/Table2[[#This Row],[Close Price]])-1</f>
        <v>1.6058168316831711E-2</v>
      </c>
      <c r="AE585" s="1">
        <f>(Table2[[#This Row],[Close Price]]/Table2[[#This Row],[Current Week Low]])-1</f>
        <v>3.7267080745342351E-3</v>
      </c>
      <c r="AF585" s="1">
        <f>(Table2[[#This Row],[Current Week High]]/Table2[[#This Row],[Close Price]])-1</f>
        <v>1.6058168316831711E-2</v>
      </c>
      <c r="AG585" s="1">
        <f>(Table2[[#This Row],[Close Price]]/Table2[[#This Row],[Current Month Low]])-1</f>
        <v>3.7267080745342351E-3</v>
      </c>
      <c r="AH585" s="1">
        <f>(Table2[[#This Row],[Current Month High]]/Table2[[#This Row],[Close Price]])-1</f>
        <v>9.6627475247524908E-2</v>
      </c>
      <c r="AI585">
        <v>25.612623762376199</v>
      </c>
      <c r="AJ585">
        <v>13.8790035587188</v>
      </c>
      <c r="AK585" t="str">
        <f>IF(AND(Table2[[#This Row],[20D EMA]]&gt;Table2[[#This Row],[50D EMA]],Table2[[#This Row],[50D EMA]]&gt;Table2[[#This Row],[200D EMA]]),"Uptrend","Downtrend/NoTrend")</f>
        <v>Downtrend/NoTrend</v>
      </c>
      <c r="AL585">
        <v>-7.0000000000000007E-2</v>
      </c>
      <c r="AM585" t="s">
        <v>3147</v>
      </c>
      <c r="AN585">
        <v>-7.79</v>
      </c>
      <c r="AO585" t="s">
        <v>3147</v>
      </c>
      <c r="AP585">
        <v>-5.3687734716706001E-2</v>
      </c>
      <c r="AQ585">
        <f>(Table2[[#This Row],[Sharpe Ratio]]-AVERAGE(Table2[Sharpe Ratio]))/_xlfn.STDEV.P(Table2[Sharpe Ratio])</f>
        <v>-1.28570298173258</v>
      </c>
      <c r="AR5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5">
        <f>_xlfn.RANK.AVG(Table2[[#This Row],[1Y Return vs Nifty Z-Score]],Table2[1Y Return vs Nifty Z-Score])</f>
        <v>558</v>
      </c>
      <c r="AT585">
        <f>_xlfn.RANK.AVG(Table2[[#This Row],[6M Return vs Nifty Z-Score]],Table2[6M Return vs Nifty Z-Score])</f>
        <v>346</v>
      </c>
      <c r="AU585">
        <f>_xlfn.RANK.AVG(Table2[[#This Row],[Sharpe Ratio Z-Score]],Table2[Sharpe Ratio Z-Score])</f>
        <v>669</v>
      </c>
      <c r="AV585">
        <f>(Table2[[#This Row],[Rank 1Y]]+Table2[[#This Row],[Rank 6M]]+Table2[[#This Row],[Rank Sharpe]])/3</f>
        <v>524.33333333333337</v>
      </c>
    </row>
    <row r="586" spans="1:48" x14ac:dyDescent="0.3">
      <c r="A586" t="s">
        <v>1936</v>
      </c>
      <c r="B586" t="s">
        <v>1937</v>
      </c>
      <c r="C586" t="s">
        <v>3120</v>
      </c>
      <c r="D586" t="s">
        <v>1475</v>
      </c>
      <c r="E586">
        <v>3545.5053814399998</v>
      </c>
      <c r="F586">
        <v>536.79999999999995</v>
      </c>
      <c r="G586">
        <v>-42.352119805728201</v>
      </c>
      <c r="H586">
        <f>(Table2[[#This Row],[1Y Return vs Nifty]]-AVERAGE(Table2[1Y Return vs Nifty]))/_xlfn.STDEV.P(Table2[1Y Return vs Nifty])</f>
        <v>-1.1852307757782168</v>
      </c>
      <c r="I586">
        <v>-4.6616758488271302</v>
      </c>
      <c r="J586">
        <f>(Table2[[#This Row],[1M Return vs Nifty]]-AVERAGE(Table2[1M Return vs Nifty]))/_xlfn.STDEV.P(Table2[1M Return vs Nifty])</f>
        <v>-0.34441468458852115</v>
      </c>
      <c r="K586">
        <v>-20.364325818327899</v>
      </c>
      <c r="L586">
        <f>(Table2[[#This Row],[6M Return vs Nifty]]-AVERAGE(Table2[6M Return vs Nifty]))/_xlfn.STDEV.P(Table2[6M Return vs Nifty])</f>
        <v>-0.80246955596885716</v>
      </c>
      <c r="M586">
        <v>1.78832210932705</v>
      </c>
      <c r="N586">
        <f>(Table2[[#This Row],[1W Return vs Nifty]]-AVERAGE(Table2[1W Return vs Nifty]))/_xlfn.STDEV.P(Table2[1W Return vs Nifty])</f>
        <v>0.71436996381390305</v>
      </c>
      <c r="O586">
        <v>561.74</v>
      </c>
      <c r="P586">
        <v>583.55029290089101</v>
      </c>
      <c r="Q586">
        <v>616.89098558008504</v>
      </c>
      <c r="R586">
        <v>32.415223607773797</v>
      </c>
      <c r="S586" s="1">
        <f>(Table2[[#This Row],[Close Price]]-Table2[[#This Row],[20D EMA]])/Table2[[#This Row],[20D EMA]]</f>
        <v>-4.4397764090148562E-2</v>
      </c>
      <c r="T586" s="1">
        <f>(Table2[[#This Row],[Close Price]]-Table2[[#This Row],[50D EMA]])/Table2[[#This Row],[50D EMA]]</f>
        <v>-8.011356256628771E-2</v>
      </c>
      <c r="U586" s="1">
        <f>(Table2[[#This Row],[Close Price]]-Table2[[#This Row],[200D EMA]])/Table2[[#This Row],[200D EMA]]</f>
        <v>-0.12983004688384711</v>
      </c>
      <c r="V586">
        <v>0.82216298771612095</v>
      </c>
      <c r="W586">
        <v>529</v>
      </c>
      <c r="X586">
        <v>551.45000000000005</v>
      </c>
      <c r="Y586">
        <v>529</v>
      </c>
      <c r="Z586">
        <v>551.45000000000005</v>
      </c>
      <c r="AA586">
        <v>524.1</v>
      </c>
      <c r="AB586">
        <v>581.95000000000005</v>
      </c>
      <c r="AC586" s="1">
        <f>(Table2[[#This Row],[Close Price]]/Table2[[#This Row],[Day Low]])-1</f>
        <v>1.4744801512287298E-2</v>
      </c>
      <c r="AD586" s="1">
        <f>(Table2[[#This Row],[Day High]]/Table2[[#This Row],[Close Price]])-1</f>
        <v>2.7291356184798943E-2</v>
      </c>
      <c r="AE586" s="1">
        <f>(Table2[[#This Row],[Close Price]]/Table2[[#This Row],[Current Week Low]])-1</f>
        <v>1.4744801512287298E-2</v>
      </c>
      <c r="AF586" s="1">
        <f>(Table2[[#This Row],[Current Week High]]/Table2[[#This Row],[Close Price]])-1</f>
        <v>2.7291356184798943E-2</v>
      </c>
      <c r="AG586" s="1">
        <f>(Table2[[#This Row],[Close Price]]/Table2[[#This Row],[Current Month Low]])-1</f>
        <v>2.4232016790688649E-2</v>
      </c>
      <c r="AH586" s="1">
        <f>(Table2[[#This Row],[Current Month High]]/Table2[[#This Row],[Close Price]])-1</f>
        <v>8.4109538002980822E-2</v>
      </c>
      <c r="AI586">
        <v>51.825633383010398</v>
      </c>
      <c r="AJ586">
        <v>2.42320167906886</v>
      </c>
      <c r="AK586" t="str">
        <f>IF(AND(Table2[[#This Row],[20D EMA]]&gt;Table2[[#This Row],[50D EMA]],Table2[[#This Row],[50D EMA]]&gt;Table2[[#This Row],[200D EMA]]),"Uptrend","Downtrend/NoTrend")</f>
        <v>Downtrend/NoTrend</v>
      </c>
      <c r="AL586">
        <v>-0.04</v>
      </c>
      <c r="AM586" t="s">
        <v>3147</v>
      </c>
      <c r="AN586">
        <v>-4.7699999999999996</v>
      </c>
      <c r="AO586" t="s">
        <v>3147</v>
      </c>
      <c r="AP586">
        <v>8.2158767709611003E-2</v>
      </c>
      <c r="AQ586">
        <f>(Table2[[#This Row],[Sharpe Ratio]]-AVERAGE(Table2[Sharpe Ratio]))/_xlfn.STDEV.P(Table2[Sharpe Ratio])</f>
        <v>0.30340915351298336</v>
      </c>
      <c r="AR5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6">
        <f>_xlfn.RANK.AVG(Table2[[#This Row],[1Y Return vs Nifty Z-Score]],Table2[1Y Return vs Nifty Z-Score])</f>
        <v>698</v>
      </c>
      <c r="AT586">
        <f>_xlfn.RANK.AVG(Table2[[#This Row],[6M Return vs Nifty Z-Score]],Table2[6M Return vs Nifty Z-Score])</f>
        <v>607</v>
      </c>
      <c r="AU586">
        <f>_xlfn.RANK.AVG(Table2[[#This Row],[Sharpe Ratio Z-Score]],Table2[Sharpe Ratio Z-Score])</f>
        <v>270</v>
      </c>
      <c r="AV586">
        <f>(Table2[[#This Row],[Rank 1Y]]+Table2[[#This Row],[Rank 6M]]+Table2[[#This Row],[Rank Sharpe]])/3</f>
        <v>525</v>
      </c>
    </row>
    <row r="587" spans="1:48" x14ac:dyDescent="0.3">
      <c r="A587" t="s">
        <v>1151</v>
      </c>
      <c r="B587" t="s">
        <v>1152</v>
      </c>
      <c r="C587" t="s">
        <v>3102</v>
      </c>
      <c r="D587" t="s">
        <v>24</v>
      </c>
      <c r="E587">
        <v>10277.335927179</v>
      </c>
      <c r="F587">
        <v>93.33</v>
      </c>
      <c r="G587">
        <v>-36.488724474818902</v>
      </c>
      <c r="H587">
        <f>(Table2[[#This Row],[1Y Return vs Nifty]]-AVERAGE(Table2[1Y Return vs Nifty]))/_xlfn.STDEV.P(Table2[1Y Return vs Nifty])</f>
        <v>-1.0636330110680638</v>
      </c>
      <c r="I587">
        <v>3.46266200576598</v>
      </c>
      <c r="J587">
        <f>(Table2[[#This Row],[1M Return vs Nifty]]-AVERAGE(Table2[1M Return vs Nifty]))/_xlfn.STDEV.P(Table2[1M Return vs Nifty])</f>
        <v>0.57562955078177069</v>
      </c>
      <c r="K587">
        <v>-30.845052719873099</v>
      </c>
      <c r="L587">
        <f>(Table2[[#This Row],[6M Return vs Nifty]]-AVERAGE(Table2[6M Return vs Nifty]))/_xlfn.STDEV.P(Table2[6M Return vs Nifty])</f>
        <v>-1.1748679881243382</v>
      </c>
      <c r="M587">
        <v>-4.9138985272363902</v>
      </c>
      <c r="N587">
        <f>(Table2[[#This Row],[1W Return vs Nifty]]-AVERAGE(Table2[1W Return vs Nifty]))/_xlfn.STDEV.P(Table2[1W Return vs Nifty])</f>
        <v>-0.88367296251540428</v>
      </c>
      <c r="O587">
        <v>98.82</v>
      </c>
      <c r="P587">
        <v>101.531508848755</v>
      </c>
      <c r="Q587">
        <v>109.6863032362</v>
      </c>
      <c r="R587">
        <v>30.529351112022798</v>
      </c>
      <c r="S587" s="1">
        <f>(Table2[[#This Row],[Close Price]]-Table2[[#This Row],[20D EMA]])/Table2[[#This Row],[20D EMA]]</f>
        <v>-5.5555555555555511E-2</v>
      </c>
      <c r="T587" s="1">
        <f>(Table2[[#This Row],[Close Price]]-Table2[[#This Row],[50D EMA]])/Table2[[#This Row],[50D EMA]]</f>
        <v>-8.0777966778492985E-2</v>
      </c>
      <c r="U587" s="1">
        <f>(Table2[[#This Row],[Close Price]]-Table2[[#This Row],[200D EMA]])/Table2[[#This Row],[200D EMA]]</f>
        <v>-0.14911892144799627</v>
      </c>
      <c r="V587">
        <v>1.2571642733530799</v>
      </c>
      <c r="W587">
        <v>92.66</v>
      </c>
      <c r="X587">
        <v>96.87</v>
      </c>
      <c r="Y587">
        <v>92.66</v>
      </c>
      <c r="Z587">
        <v>96.87</v>
      </c>
      <c r="AA587">
        <v>92.66</v>
      </c>
      <c r="AB587">
        <v>108.75</v>
      </c>
      <c r="AC587" s="1">
        <f>(Table2[[#This Row],[Close Price]]/Table2[[#This Row],[Day Low]])-1</f>
        <v>7.2307360241743446E-3</v>
      </c>
      <c r="AD587" s="1">
        <f>(Table2[[#This Row],[Day High]]/Table2[[#This Row],[Close Price]])-1</f>
        <v>3.79299260687882E-2</v>
      </c>
      <c r="AE587" s="1">
        <f>(Table2[[#This Row],[Close Price]]/Table2[[#This Row],[Current Week Low]])-1</f>
        <v>7.2307360241743446E-3</v>
      </c>
      <c r="AF587" s="1">
        <f>(Table2[[#This Row],[Current Week High]]/Table2[[#This Row],[Close Price]])-1</f>
        <v>3.79299260687882E-2</v>
      </c>
      <c r="AG587" s="1">
        <f>(Table2[[#This Row],[Close Price]]/Table2[[#This Row],[Current Month Low]])-1</f>
        <v>7.2307360241743446E-3</v>
      </c>
      <c r="AH587" s="1">
        <f>(Table2[[#This Row],[Current Month High]]/Table2[[#This Row],[Close Price]])-1</f>
        <v>0.16522018643522984</v>
      </c>
      <c r="AI587">
        <v>63.398692810457497</v>
      </c>
      <c r="AJ587">
        <v>5.9244126659856899</v>
      </c>
      <c r="AK587" t="str">
        <f>IF(AND(Table2[[#This Row],[20D EMA]]&gt;Table2[[#This Row],[50D EMA]],Table2[[#This Row],[50D EMA]]&gt;Table2[[#This Row],[200D EMA]]),"Uptrend","Downtrend/NoTrend")</f>
        <v>Downtrend/NoTrend</v>
      </c>
      <c r="AL587">
        <v>-0.15</v>
      </c>
      <c r="AM587" t="s">
        <v>3147</v>
      </c>
      <c r="AN587">
        <v>-6.92</v>
      </c>
      <c r="AO587" t="s">
        <v>3147</v>
      </c>
      <c r="AP587">
        <v>0.10004323097097501</v>
      </c>
      <c r="AQ587">
        <f>(Table2[[#This Row],[Sharpe Ratio]]-AVERAGE(Table2[Sharpe Ratio]))/_xlfn.STDEV.P(Table2[Sharpe Ratio])</f>
        <v>0.51261893877338927</v>
      </c>
      <c r="AR5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7">
        <f>_xlfn.RANK.AVG(Table2[[#This Row],[1Y Return vs Nifty Z-Score]],Table2[1Y Return vs Nifty Z-Score])</f>
        <v>668</v>
      </c>
      <c r="AT587">
        <f>_xlfn.RANK.AVG(Table2[[#This Row],[6M Return vs Nifty Z-Score]],Table2[6M Return vs Nifty Z-Score])</f>
        <v>694</v>
      </c>
      <c r="AU587">
        <f>_xlfn.RANK.AVG(Table2[[#This Row],[Sharpe Ratio Z-Score]],Table2[Sharpe Ratio Z-Score])</f>
        <v>216</v>
      </c>
      <c r="AV587">
        <f>(Table2[[#This Row],[Rank 1Y]]+Table2[[#This Row],[Rank 6M]]+Table2[[#This Row],[Rank Sharpe]])/3</f>
        <v>526</v>
      </c>
    </row>
    <row r="588" spans="1:48" x14ac:dyDescent="0.3">
      <c r="A588" t="s">
        <v>1940</v>
      </c>
      <c r="B588" t="s">
        <v>1941</v>
      </c>
      <c r="C588" t="s">
        <v>3113</v>
      </c>
      <c r="D588" t="s">
        <v>565</v>
      </c>
      <c r="E588">
        <v>3530.3928037649998</v>
      </c>
      <c r="F588">
        <v>316.95</v>
      </c>
      <c r="G588">
        <v>-24.5127576363233</v>
      </c>
      <c r="H588">
        <f>(Table2[[#This Row],[1Y Return vs Nifty]]-AVERAGE(Table2[1Y Return vs Nifty]))/_xlfn.STDEV.P(Table2[1Y Return vs Nifty])</f>
        <v>-0.81526995252973689</v>
      </c>
      <c r="I588">
        <v>2.5328676357331101</v>
      </c>
      <c r="J588">
        <f>(Table2[[#This Row],[1M Return vs Nifty]]-AVERAGE(Table2[1M Return vs Nifty]))/_xlfn.STDEV.P(Table2[1M Return vs Nifty])</f>
        <v>0.47033457591254335</v>
      </c>
      <c r="K588">
        <v>-12.3117264481721</v>
      </c>
      <c r="L588">
        <f>(Table2[[#This Row],[6M Return vs Nifty]]-AVERAGE(Table2[6M Return vs Nifty]))/_xlfn.STDEV.P(Table2[6M Return vs Nifty])</f>
        <v>-0.51634671273552046</v>
      </c>
      <c r="M588">
        <v>-12.059538606450699</v>
      </c>
      <c r="N588">
        <f>(Table2[[#This Row],[1W Return vs Nifty]]-AVERAGE(Table2[1W Return vs Nifty]))/_xlfn.STDEV.P(Table2[1W Return vs Nifty])</f>
        <v>-2.5874425341090252</v>
      </c>
      <c r="O588">
        <v>326.39</v>
      </c>
      <c r="P588">
        <v>329.57848037904699</v>
      </c>
      <c r="Q588">
        <v>330.403398566936</v>
      </c>
      <c r="R588">
        <v>43.007529173001998</v>
      </c>
      <c r="S588" s="1">
        <f>(Table2[[#This Row],[Close Price]]-Table2[[#This Row],[20D EMA]])/Table2[[#This Row],[20D EMA]]</f>
        <v>-2.8922454732068992E-2</v>
      </c>
      <c r="T588" s="1">
        <f>(Table2[[#This Row],[Close Price]]-Table2[[#This Row],[50D EMA]])/Table2[[#This Row],[50D EMA]]</f>
        <v>-3.8317065982351267E-2</v>
      </c>
      <c r="U588" s="1">
        <f>(Table2[[#This Row],[Close Price]]-Table2[[#This Row],[200D EMA]])/Table2[[#This Row],[200D EMA]]</f>
        <v>-4.0718099829746481E-2</v>
      </c>
      <c r="V588">
        <v>1.16957074294546</v>
      </c>
      <c r="W588">
        <v>295.5</v>
      </c>
      <c r="X588">
        <v>318.25</v>
      </c>
      <c r="Y588">
        <v>295.5</v>
      </c>
      <c r="Z588">
        <v>318.25</v>
      </c>
      <c r="AA588">
        <v>295.5</v>
      </c>
      <c r="AB588">
        <v>358</v>
      </c>
      <c r="AC588" s="1">
        <f>(Table2[[#This Row],[Close Price]]/Table2[[#This Row],[Day Low]])-1</f>
        <v>7.2588832487309629E-2</v>
      </c>
      <c r="AD588" s="1">
        <f>(Table2[[#This Row],[Day High]]/Table2[[#This Row],[Close Price]])-1</f>
        <v>4.1015933112478198E-3</v>
      </c>
      <c r="AE588" s="1">
        <f>(Table2[[#This Row],[Close Price]]/Table2[[#This Row],[Current Week Low]])-1</f>
        <v>7.2588832487309629E-2</v>
      </c>
      <c r="AF588" s="1">
        <f>(Table2[[#This Row],[Current Week High]]/Table2[[#This Row],[Close Price]])-1</f>
        <v>4.1015933112478198E-3</v>
      </c>
      <c r="AG588" s="1">
        <f>(Table2[[#This Row],[Close Price]]/Table2[[#This Row],[Current Month Low]])-1</f>
        <v>7.2588832487309629E-2</v>
      </c>
      <c r="AH588" s="1">
        <f>(Table2[[#This Row],[Current Month High]]/Table2[[#This Row],[Close Price]])-1</f>
        <v>0.12951569648209493</v>
      </c>
      <c r="AI588">
        <v>42.577693642530299</v>
      </c>
      <c r="AJ588">
        <v>34.700382490437697</v>
      </c>
      <c r="AK588" t="str">
        <f>IF(AND(Table2[[#This Row],[20D EMA]]&gt;Table2[[#This Row],[50D EMA]],Table2[[#This Row],[50D EMA]]&gt;Table2[[#This Row],[200D EMA]]),"Uptrend","Downtrend/NoTrend")</f>
        <v>Downtrend/NoTrend</v>
      </c>
      <c r="AL588">
        <v>0.02</v>
      </c>
      <c r="AM588" t="s">
        <v>3148</v>
      </c>
      <c r="AN588">
        <v>-6.09</v>
      </c>
      <c r="AO588" t="s">
        <v>3147</v>
      </c>
      <c r="AP588">
        <v>7.1023669288469999E-3</v>
      </c>
      <c r="AQ588">
        <f>(Table2[[#This Row],[Sharpe Ratio]]-AVERAGE(Table2[Sharpe Ratio]))/_xlfn.STDEV.P(Table2[Sharpe Ratio])</f>
        <v>-0.57458943443932875</v>
      </c>
      <c r="AR5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8">
        <f>_xlfn.RANK.AVG(Table2[[#This Row],[1Y Return vs Nifty Z-Score]],Table2[1Y Return vs Nifty Z-Score])</f>
        <v>598</v>
      </c>
      <c r="AT588">
        <f>_xlfn.RANK.AVG(Table2[[#This Row],[6M Return vs Nifty Z-Score]],Table2[6M Return vs Nifty Z-Score])</f>
        <v>488</v>
      </c>
      <c r="AU588">
        <f>_xlfn.RANK.AVG(Table2[[#This Row],[Sharpe Ratio Z-Score]],Table2[Sharpe Ratio Z-Score])</f>
        <v>493</v>
      </c>
      <c r="AV588">
        <f>(Table2[[#This Row],[Rank 1Y]]+Table2[[#This Row],[Rank 6M]]+Table2[[#This Row],[Rank Sharpe]])/3</f>
        <v>526.33333333333337</v>
      </c>
    </row>
    <row r="589" spans="1:48" x14ac:dyDescent="0.3">
      <c r="A589" t="s">
        <v>642</v>
      </c>
      <c r="B589" t="s">
        <v>643</v>
      </c>
      <c r="C589" t="s">
        <v>3102</v>
      </c>
      <c r="D589" t="s">
        <v>54</v>
      </c>
      <c r="E589">
        <v>27531.872148900002</v>
      </c>
      <c r="F589">
        <v>356.3</v>
      </c>
      <c r="G589">
        <v>-20.791592497434898</v>
      </c>
      <c r="H589">
        <f>(Table2[[#This Row],[1Y Return vs Nifty]]-AVERAGE(Table2[1Y Return vs Nifty]))/_xlfn.STDEV.P(Table2[1Y Return vs Nifty])</f>
        <v>-0.73809873389795422</v>
      </c>
      <c r="I589">
        <v>6.2860012967402804E-2</v>
      </c>
      <c r="J589">
        <f>(Table2[[#This Row],[1M Return vs Nifty]]-AVERAGE(Table2[1M Return vs Nifty]))/_xlfn.STDEV.P(Table2[1M Return vs Nifty])</f>
        <v>0.19061746969181967</v>
      </c>
      <c r="K589">
        <v>-27.714369021788599</v>
      </c>
      <c r="L589">
        <f>(Table2[[#This Row],[6M Return vs Nifty]]-AVERAGE(Table2[6M Return vs Nifty]))/_xlfn.STDEV.P(Table2[6M Return vs Nifty])</f>
        <v>-1.063629358237941</v>
      </c>
      <c r="M589">
        <v>0.43520543419761298</v>
      </c>
      <c r="N589">
        <f>(Table2[[#This Row],[1W Return vs Nifty]]-AVERAGE(Table2[1W Return vs Nifty]))/_xlfn.STDEV.P(Table2[1W Return vs Nifty])</f>
        <v>0.39173980159686711</v>
      </c>
      <c r="O589">
        <v>364.14</v>
      </c>
      <c r="P589">
        <v>374.02848508415502</v>
      </c>
      <c r="Q589">
        <v>401.09642020319399</v>
      </c>
      <c r="R589">
        <v>44.362284776943298</v>
      </c>
      <c r="S589" s="1">
        <f>(Table2[[#This Row],[Close Price]]-Table2[[#This Row],[20D EMA]])/Table2[[#This Row],[20D EMA]]</f>
        <v>-2.1530180699730804E-2</v>
      </c>
      <c r="T589" s="1">
        <f>(Table2[[#This Row],[Close Price]]-Table2[[#This Row],[50D EMA]])/Table2[[#This Row],[50D EMA]]</f>
        <v>-4.7398756488202146E-2</v>
      </c>
      <c r="U589" s="1">
        <f>(Table2[[#This Row],[Close Price]]-Table2[[#This Row],[200D EMA]])/Table2[[#This Row],[200D EMA]]</f>
        <v>-0.11168491651084862</v>
      </c>
      <c r="V589">
        <v>0.53493729152339498</v>
      </c>
      <c r="W589">
        <v>351.4</v>
      </c>
      <c r="X589">
        <v>360</v>
      </c>
      <c r="Y589">
        <v>351.4</v>
      </c>
      <c r="Z589">
        <v>360</v>
      </c>
      <c r="AA589">
        <v>340.05</v>
      </c>
      <c r="AB589">
        <v>383.7</v>
      </c>
      <c r="AC589" s="1">
        <f>(Table2[[#This Row],[Close Price]]/Table2[[#This Row],[Day Low]])-1</f>
        <v>1.3944223107569709E-2</v>
      </c>
      <c r="AD589" s="1">
        <f>(Table2[[#This Row],[Day High]]/Table2[[#This Row],[Close Price]])-1</f>
        <v>1.0384507437552593E-2</v>
      </c>
      <c r="AE589" s="1">
        <f>(Table2[[#This Row],[Close Price]]/Table2[[#This Row],[Current Week Low]])-1</f>
        <v>1.3944223107569709E-2</v>
      </c>
      <c r="AF589" s="1">
        <f>(Table2[[#This Row],[Current Week High]]/Table2[[#This Row],[Close Price]])-1</f>
        <v>1.0384507437552593E-2</v>
      </c>
      <c r="AG589" s="1">
        <f>(Table2[[#This Row],[Close Price]]/Table2[[#This Row],[Current Month Low]])-1</f>
        <v>4.7787090133803778E-2</v>
      </c>
      <c r="AH589" s="1">
        <f>(Table2[[#This Row],[Current Month High]]/Table2[[#This Row],[Close Price]])-1</f>
        <v>7.6901487510524724E-2</v>
      </c>
      <c r="AI589">
        <v>45.860230143137798</v>
      </c>
      <c r="AJ589">
        <v>31.938529901870002</v>
      </c>
      <c r="AK589" t="str">
        <f>IF(AND(Table2[[#This Row],[20D EMA]]&gt;Table2[[#This Row],[50D EMA]],Table2[[#This Row],[50D EMA]]&gt;Table2[[#This Row],[200D EMA]]),"Uptrend","Downtrend/NoTrend")</f>
        <v>Downtrend/NoTrend</v>
      </c>
      <c r="AL589">
        <v>-0.08</v>
      </c>
      <c r="AM589" t="s">
        <v>3147</v>
      </c>
      <c r="AN589">
        <v>-5.24</v>
      </c>
      <c r="AO589" t="s">
        <v>3147</v>
      </c>
      <c r="AP589">
        <v>6.7379964919372995E-2</v>
      </c>
      <c r="AQ589">
        <f>(Table2[[#This Row],[Sharpe Ratio]]-AVERAGE(Table2[Sharpe Ratio]))/_xlfn.STDEV.P(Table2[Sharpe Ratio])</f>
        <v>0.13052892149444797</v>
      </c>
      <c r="AR5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9">
        <f>_xlfn.RANK.AVG(Table2[[#This Row],[1Y Return vs Nifty Z-Score]],Table2[1Y Return vs Nifty Z-Score])</f>
        <v>582</v>
      </c>
      <c r="AT589">
        <f>_xlfn.RANK.AVG(Table2[[#This Row],[6M Return vs Nifty Z-Score]],Table2[6M Return vs Nifty Z-Score])</f>
        <v>683</v>
      </c>
      <c r="AU589">
        <f>_xlfn.RANK.AVG(Table2[[#This Row],[Sharpe Ratio Z-Score]],Table2[Sharpe Ratio Z-Score])</f>
        <v>315</v>
      </c>
      <c r="AV589">
        <f>(Table2[[#This Row],[Rank 1Y]]+Table2[[#This Row],[Rank 6M]]+Table2[[#This Row],[Rank Sharpe]])/3</f>
        <v>526.66666666666663</v>
      </c>
    </row>
    <row r="590" spans="1:48" x14ac:dyDescent="0.3">
      <c r="A590" t="s">
        <v>1433</v>
      </c>
      <c r="B590" t="s">
        <v>1434</v>
      </c>
      <c r="C590" t="s">
        <v>3114</v>
      </c>
      <c r="D590" t="s">
        <v>229</v>
      </c>
      <c r="E590">
        <v>7140.1104867399899</v>
      </c>
      <c r="F590">
        <v>354.2</v>
      </c>
      <c r="G590">
        <v>-29.879156183325499</v>
      </c>
      <c r="H590">
        <f>(Table2[[#This Row],[1Y Return vs Nifty]]-AVERAGE(Table2[1Y Return vs Nifty]))/_xlfn.STDEV.P(Table2[1Y Return vs Nifty])</f>
        <v>-0.92656077142085913</v>
      </c>
      <c r="I590">
        <v>-0.89784807681484502</v>
      </c>
      <c r="J590">
        <f>(Table2[[#This Row],[1M Return vs Nifty]]-AVERAGE(Table2[1M Return vs Nifty]))/_xlfn.STDEV.P(Table2[1M Return vs Nifty])</f>
        <v>8.1821656950224891E-2</v>
      </c>
      <c r="K590">
        <v>-17.2860809547165</v>
      </c>
      <c r="L590">
        <f>(Table2[[#This Row],[6M Return vs Nifty]]-AVERAGE(Table2[6M Return vs Nifty]))/_xlfn.STDEV.P(Table2[6M Return vs Nifty])</f>
        <v>-0.69309416895915077</v>
      </c>
      <c r="M590">
        <v>-0.50861748628477899</v>
      </c>
      <c r="N590">
        <f>(Table2[[#This Row],[1W Return vs Nifty]]-AVERAGE(Table2[1W Return vs Nifty]))/_xlfn.STDEV.P(Table2[1W Return vs Nifty])</f>
        <v>0.16669953157709064</v>
      </c>
      <c r="O590">
        <v>369.83</v>
      </c>
      <c r="P590">
        <v>384.61737645552302</v>
      </c>
      <c r="Q590">
        <v>400.077294611176</v>
      </c>
      <c r="R590">
        <v>27.8048958173746</v>
      </c>
      <c r="S590" s="1">
        <f>(Table2[[#This Row],[Close Price]]-Table2[[#This Row],[20D EMA]])/Table2[[#This Row],[20D EMA]]</f>
        <v>-4.2262661222723943E-2</v>
      </c>
      <c r="T590" s="1">
        <f>(Table2[[#This Row],[Close Price]]-Table2[[#This Row],[50D EMA]])/Table2[[#This Row],[50D EMA]]</f>
        <v>-7.908476922139393E-2</v>
      </c>
      <c r="U590" s="1">
        <f>(Table2[[#This Row],[Close Price]]-Table2[[#This Row],[200D EMA]])/Table2[[#This Row],[200D EMA]]</f>
        <v>-0.11467107788699402</v>
      </c>
      <c r="V590">
        <v>0.46180252933237798</v>
      </c>
      <c r="W590">
        <v>349.2</v>
      </c>
      <c r="X590">
        <v>358.45</v>
      </c>
      <c r="Y590">
        <v>349.2</v>
      </c>
      <c r="Z590">
        <v>358.45</v>
      </c>
      <c r="AA590">
        <v>349.2</v>
      </c>
      <c r="AB590">
        <v>383.5</v>
      </c>
      <c r="AC590" s="1">
        <f>(Table2[[#This Row],[Close Price]]/Table2[[#This Row],[Day Low]])-1</f>
        <v>1.4318442153493649E-2</v>
      </c>
      <c r="AD590" s="1">
        <f>(Table2[[#This Row],[Day High]]/Table2[[#This Row],[Close Price]])-1</f>
        <v>1.1998870694522878E-2</v>
      </c>
      <c r="AE590" s="1">
        <f>(Table2[[#This Row],[Close Price]]/Table2[[#This Row],[Current Week Low]])-1</f>
        <v>1.4318442153493649E-2</v>
      </c>
      <c r="AF590" s="1">
        <f>(Table2[[#This Row],[Current Week High]]/Table2[[#This Row],[Close Price]])-1</f>
        <v>1.1998870694522878E-2</v>
      </c>
      <c r="AG590" s="1">
        <f>(Table2[[#This Row],[Close Price]]/Table2[[#This Row],[Current Month Low]])-1</f>
        <v>1.4318442153493649E-2</v>
      </c>
      <c r="AH590" s="1">
        <f>(Table2[[#This Row],[Current Month High]]/Table2[[#This Row],[Close Price]])-1</f>
        <v>8.2721626199887099E-2</v>
      </c>
      <c r="AI590">
        <v>42.574816487859898</v>
      </c>
      <c r="AJ590">
        <v>1.8547807332853901</v>
      </c>
      <c r="AK590" t="str">
        <f>IF(AND(Table2[[#This Row],[20D EMA]]&gt;Table2[[#This Row],[50D EMA]],Table2[[#This Row],[50D EMA]]&gt;Table2[[#This Row],[200D EMA]]),"Uptrend","Downtrend/NoTrend")</f>
        <v>Downtrend/NoTrend</v>
      </c>
      <c r="AL590">
        <v>-0.11</v>
      </c>
      <c r="AM590" t="s">
        <v>3147</v>
      </c>
      <c r="AN590">
        <v>-5.52</v>
      </c>
      <c r="AO590" t="s">
        <v>3147</v>
      </c>
      <c r="AP590">
        <v>4.9303785454079999E-2</v>
      </c>
      <c r="AQ590">
        <f>(Table2[[#This Row],[Sharpe Ratio]]-AVERAGE(Table2[Sharpe Ratio]))/_xlfn.STDEV.P(Table2[Sharpe Ratio])</f>
        <v>-8.0923531341091245E-2</v>
      </c>
      <c r="AR5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0">
        <f>_xlfn.RANK.AVG(Table2[[#This Row],[1Y Return vs Nifty Z-Score]],Table2[1Y Return vs Nifty Z-Score])</f>
        <v>632</v>
      </c>
      <c r="AT590">
        <f>_xlfn.RANK.AVG(Table2[[#This Row],[6M Return vs Nifty Z-Score]],Table2[6M Return vs Nifty Z-Score])</f>
        <v>570</v>
      </c>
      <c r="AU590">
        <f>_xlfn.RANK.AVG(Table2[[#This Row],[Sharpe Ratio Z-Score]],Table2[Sharpe Ratio Z-Score])</f>
        <v>378</v>
      </c>
      <c r="AV590">
        <f>(Table2[[#This Row],[Rank 1Y]]+Table2[[#This Row],[Rank 6M]]+Table2[[#This Row],[Rank Sharpe]])/3</f>
        <v>526.66666666666663</v>
      </c>
    </row>
    <row r="591" spans="1:48" x14ac:dyDescent="0.3">
      <c r="A591" t="s">
        <v>145</v>
      </c>
      <c r="B591" t="s">
        <v>146</v>
      </c>
      <c r="C591" t="s">
        <v>3109</v>
      </c>
      <c r="D591" t="s">
        <v>114</v>
      </c>
      <c r="E591">
        <v>176279.948890461</v>
      </c>
      <c r="F591">
        <v>141.21</v>
      </c>
      <c r="G591">
        <v>-7.9019550034886201</v>
      </c>
      <c r="H591">
        <f>(Table2[[#This Row],[1Y Return vs Nifty]]-AVERAGE(Table2[1Y Return vs Nifty]))/_xlfn.STDEV.P(Table2[1Y Return vs Nifty])</f>
        <v>-0.47078755688663437</v>
      </c>
      <c r="I591">
        <v>-3.4701936678397098</v>
      </c>
      <c r="J591">
        <f>(Table2[[#This Row],[1M Return vs Nifty]]-AVERAGE(Table2[1M Return vs Nifty]))/_xlfn.STDEV.P(Table2[1M Return vs Nifty])</f>
        <v>-0.2094847577706512</v>
      </c>
      <c r="K591">
        <v>-22.049977266265302</v>
      </c>
      <c r="L591">
        <f>(Table2[[#This Row],[6M Return vs Nifty]]-AVERAGE(Table2[6M Return vs Nifty]))/_xlfn.STDEV.P(Table2[6M Return vs Nifty])</f>
        <v>-0.86236367994225793</v>
      </c>
      <c r="M591">
        <v>-2.8520191640895902</v>
      </c>
      <c r="N591">
        <f>(Table2[[#This Row],[1W Return vs Nifty]]-AVERAGE(Table2[1W Return vs Nifty]))/_xlfn.STDEV.P(Table2[1W Return vs Nifty])</f>
        <v>-0.39204907994047677</v>
      </c>
      <c r="O591">
        <v>147.57</v>
      </c>
      <c r="P591">
        <v>152.04438786346299</v>
      </c>
      <c r="Q591">
        <v>152.764601355087</v>
      </c>
      <c r="R591">
        <v>35.604157938043002</v>
      </c>
      <c r="S591" s="1">
        <f>(Table2[[#This Row],[Close Price]]-Table2[[#This Row],[20D EMA]])/Table2[[#This Row],[20D EMA]]</f>
        <v>-4.3098190689164366E-2</v>
      </c>
      <c r="T591" s="1">
        <f>(Table2[[#This Row],[Close Price]]-Table2[[#This Row],[50D EMA]])/Table2[[#This Row],[50D EMA]]</f>
        <v>-7.1258058358538962E-2</v>
      </c>
      <c r="U591" s="1">
        <f>(Table2[[#This Row],[Close Price]]-Table2[[#This Row],[200D EMA]])/Table2[[#This Row],[200D EMA]]</f>
        <v>-7.5636641293812562E-2</v>
      </c>
      <c r="V591">
        <v>1.09311360283353</v>
      </c>
      <c r="W591">
        <v>138</v>
      </c>
      <c r="X591">
        <v>143.25</v>
      </c>
      <c r="Y591">
        <v>138</v>
      </c>
      <c r="Z591">
        <v>143.25</v>
      </c>
      <c r="AA591">
        <v>137.5</v>
      </c>
      <c r="AB591">
        <v>156.91999999999999</v>
      </c>
      <c r="AC591" s="1">
        <f>(Table2[[#This Row],[Close Price]]/Table2[[#This Row],[Day Low]])-1</f>
        <v>2.3260869565217446E-2</v>
      </c>
      <c r="AD591" s="1">
        <f>(Table2[[#This Row],[Day High]]/Table2[[#This Row],[Close Price]])-1</f>
        <v>1.4446568939876725E-2</v>
      </c>
      <c r="AE591" s="1">
        <f>(Table2[[#This Row],[Close Price]]/Table2[[#This Row],[Current Week Low]])-1</f>
        <v>2.3260869565217446E-2</v>
      </c>
      <c r="AF591" s="1">
        <f>(Table2[[#This Row],[Current Week High]]/Table2[[#This Row],[Close Price]])-1</f>
        <v>1.4446568939876725E-2</v>
      </c>
      <c r="AG591" s="1">
        <f>(Table2[[#This Row],[Close Price]]/Table2[[#This Row],[Current Month Low]])-1</f>
        <v>2.6981818181818218E-2</v>
      </c>
      <c r="AH591" s="1">
        <f>(Table2[[#This Row],[Current Month High]]/Table2[[#This Row],[Close Price]])-1</f>
        <v>0.11125274413993336</v>
      </c>
      <c r="AI591">
        <v>30.727285603002599</v>
      </c>
      <c r="AJ591">
        <v>13.833131801692801</v>
      </c>
      <c r="AK591" t="str">
        <f>IF(AND(Table2[[#This Row],[20D EMA]]&gt;Table2[[#This Row],[50D EMA]],Table2[[#This Row],[50D EMA]]&gt;Table2[[#This Row],[200D EMA]]),"Uptrend","Downtrend/NoTrend")</f>
        <v>Downtrend/NoTrend</v>
      </c>
      <c r="AL591">
        <v>-0.04</v>
      </c>
      <c r="AM591" t="s">
        <v>3147</v>
      </c>
      <c r="AN591">
        <v>-5.21</v>
      </c>
      <c r="AO591" t="s">
        <v>3147</v>
      </c>
      <c r="AP591">
        <v>9.3076659478790007E-3</v>
      </c>
      <c r="AQ591">
        <f>(Table2[[#This Row],[Sharpe Ratio]]-AVERAGE(Table2[Sharpe Ratio]))/_xlfn.STDEV.P(Table2[Sharpe Ratio])</f>
        <v>-0.54879217525049007</v>
      </c>
      <c r="AR5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1">
        <f>_xlfn.RANK.AVG(Table2[[#This Row],[1Y Return vs Nifty Z-Score]],Table2[1Y Return vs Nifty Z-Score])</f>
        <v>477</v>
      </c>
      <c r="AT591">
        <f>_xlfn.RANK.AVG(Table2[[#This Row],[6M Return vs Nifty Z-Score]],Table2[6M Return vs Nifty Z-Score])</f>
        <v>625</v>
      </c>
      <c r="AU591">
        <f>_xlfn.RANK.AVG(Table2[[#This Row],[Sharpe Ratio Z-Score]],Table2[Sharpe Ratio Z-Score])</f>
        <v>486</v>
      </c>
      <c r="AV591">
        <f>(Table2[[#This Row],[Rank 1Y]]+Table2[[#This Row],[Rank 6M]]+Table2[[#This Row],[Rank Sharpe]])/3</f>
        <v>529.33333333333337</v>
      </c>
    </row>
    <row r="592" spans="1:48" x14ac:dyDescent="0.3">
      <c r="A592" t="s">
        <v>612</v>
      </c>
      <c r="B592" t="s">
        <v>613</v>
      </c>
      <c r="C592" t="s">
        <v>3106</v>
      </c>
      <c r="D592" t="s">
        <v>51</v>
      </c>
      <c r="E592">
        <v>29215.423039590001</v>
      </c>
      <c r="F592">
        <v>1773.3</v>
      </c>
      <c r="G592">
        <v>-9.9751544967336798</v>
      </c>
      <c r="H592">
        <f>(Table2[[#This Row],[1Y Return vs Nifty]]-AVERAGE(Table2[1Y Return vs Nifty]))/_xlfn.STDEV.P(Table2[1Y Return vs Nifty])</f>
        <v>-0.51378251287192778</v>
      </c>
      <c r="I592">
        <v>14.135419705623599</v>
      </c>
      <c r="J592">
        <f>(Table2[[#This Row],[1M Return vs Nifty]]-AVERAGE(Table2[1M Return vs Nifty]))/_xlfn.STDEV.P(Table2[1M Return vs Nifty])</f>
        <v>1.784270719207143</v>
      </c>
      <c r="K592">
        <v>-4.5221124229405003</v>
      </c>
      <c r="L592">
        <f>(Table2[[#This Row],[6M Return vs Nifty]]-AVERAGE(Table2[6M Return vs Nifty]))/_xlfn.STDEV.P(Table2[6M Return vs Nifty])</f>
        <v>-0.23956819562093801</v>
      </c>
      <c r="M592">
        <v>2.5107381601681502</v>
      </c>
      <c r="N592">
        <f>(Table2[[#This Row],[1W Return vs Nifty]]-AVERAGE(Table2[1W Return vs Nifty]))/_xlfn.STDEV.P(Table2[1W Return vs Nifty])</f>
        <v>0.88661912159533318</v>
      </c>
      <c r="O592">
        <v>1734.88</v>
      </c>
      <c r="P592">
        <v>1759.0140189129099</v>
      </c>
      <c r="Q592">
        <v>1801.0040786372399</v>
      </c>
      <c r="R592">
        <v>55.452549897319699</v>
      </c>
      <c r="S592" s="1">
        <f>(Table2[[#This Row],[Close Price]]-Table2[[#This Row],[20D EMA]])/Table2[[#This Row],[20D EMA]]</f>
        <v>2.2145623904823299E-2</v>
      </c>
      <c r="T592" s="1">
        <f>(Table2[[#This Row],[Close Price]]-Table2[[#This Row],[50D EMA]])/Table2[[#This Row],[50D EMA]]</f>
        <v>8.1215845544647305E-3</v>
      </c>
      <c r="U592" s="1">
        <f>(Table2[[#This Row],[Close Price]]-Table2[[#This Row],[200D EMA]])/Table2[[#This Row],[200D EMA]]</f>
        <v>-1.5382574068462246E-2</v>
      </c>
      <c r="V592">
        <v>2.1345683002248901</v>
      </c>
      <c r="W592">
        <v>1726.45</v>
      </c>
      <c r="X592">
        <v>1792.45</v>
      </c>
      <c r="Y592">
        <v>1726.45</v>
      </c>
      <c r="Z592">
        <v>1792.45</v>
      </c>
      <c r="AA592">
        <v>1600</v>
      </c>
      <c r="AB592">
        <v>1871.7</v>
      </c>
      <c r="AC592" s="1">
        <f>(Table2[[#This Row],[Close Price]]/Table2[[#This Row],[Day Low]])-1</f>
        <v>2.7136609806249767E-2</v>
      </c>
      <c r="AD592" s="1">
        <f>(Table2[[#This Row],[Day High]]/Table2[[#This Row],[Close Price]])-1</f>
        <v>1.0799075170585981E-2</v>
      </c>
      <c r="AE592" s="1">
        <f>(Table2[[#This Row],[Close Price]]/Table2[[#This Row],[Current Week Low]])-1</f>
        <v>2.7136609806249767E-2</v>
      </c>
      <c r="AF592" s="1">
        <f>(Table2[[#This Row],[Current Week High]]/Table2[[#This Row],[Close Price]])-1</f>
        <v>1.0799075170585981E-2</v>
      </c>
      <c r="AG592" s="1">
        <f>(Table2[[#This Row],[Close Price]]/Table2[[#This Row],[Current Month Low]])-1</f>
        <v>0.10831250000000003</v>
      </c>
      <c r="AH592" s="1">
        <f>(Table2[[#This Row],[Current Month High]]/Table2[[#This Row],[Close Price]])-1</f>
        <v>5.5489764845203959E-2</v>
      </c>
      <c r="AI592">
        <v>25.243895561946601</v>
      </c>
      <c r="AJ592">
        <v>11.8307372138487</v>
      </c>
      <c r="AK592" t="str">
        <f>IF(AND(Table2[[#This Row],[20D EMA]]&gt;Table2[[#This Row],[50D EMA]],Table2[[#This Row],[50D EMA]]&gt;Table2[[#This Row],[200D EMA]]),"Uptrend","Downtrend/NoTrend")</f>
        <v>Downtrend/NoTrend</v>
      </c>
      <c r="AL592">
        <v>0.02</v>
      </c>
      <c r="AM592" t="s">
        <v>3148</v>
      </c>
      <c r="AN592">
        <v>7.99</v>
      </c>
      <c r="AO592" t="s">
        <v>3148</v>
      </c>
      <c r="AP592">
        <v>-9.9692061713904004E-2</v>
      </c>
      <c r="AQ592">
        <f>(Table2[[#This Row],[Sharpe Ratio]]-AVERAGE(Table2[Sharpe Ratio]))/_xlfn.STDEV.P(Table2[Sharpe Ratio])</f>
        <v>-1.8238547412503128</v>
      </c>
      <c r="AR5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2">
        <f>_xlfn.RANK.AVG(Table2[[#This Row],[1Y Return vs Nifty Z-Score]],Table2[1Y Return vs Nifty Z-Score])</f>
        <v>493</v>
      </c>
      <c r="AT592">
        <f>_xlfn.RANK.AVG(Table2[[#This Row],[6M Return vs Nifty Z-Score]],Table2[6M Return vs Nifty Z-Score])</f>
        <v>390</v>
      </c>
      <c r="AU592">
        <f>_xlfn.RANK.AVG(Table2[[#This Row],[Sharpe Ratio Z-Score]],Table2[Sharpe Ratio Z-Score])</f>
        <v>709</v>
      </c>
      <c r="AV592">
        <f>(Table2[[#This Row],[Rank 1Y]]+Table2[[#This Row],[Rank 6M]]+Table2[[#This Row],[Rank Sharpe]])/3</f>
        <v>530.66666666666663</v>
      </c>
    </row>
    <row r="593" spans="1:48" x14ac:dyDescent="0.3">
      <c r="A593" t="s">
        <v>1746</v>
      </c>
      <c r="B593" t="s">
        <v>1747</v>
      </c>
      <c r="C593" t="s">
        <v>3112</v>
      </c>
      <c r="D593" t="s">
        <v>141</v>
      </c>
      <c r="E593">
        <v>4591.3500000000004</v>
      </c>
      <c r="F593">
        <v>161.1</v>
      </c>
      <c r="G593">
        <v>-4.5671025967985797</v>
      </c>
      <c r="H593">
        <f>(Table2[[#This Row],[1Y Return vs Nifty]]-AVERAGE(Table2[1Y Return vs Nifty]))/_xlfn.STDEV.P(Table2[1Y Return vs Nifty])</f>
        <v>-0.40162786776349013</v>
      </c>
      <c r="I593">
        <v>-4.8912746559438398</v>
      </c>
      <c r="J593">
        <f>(Table2[[#This Row],[1M Return vs Nifty]]-AVERAGE(Table2[1M Return vs Nifty]))/_xlfn.STDEV.P(Table2[1M Return vs Nifty])</f>
        <v>-0.37041570309813404</v>
      </c>
      <c r="K593">
        <v>-25.8901333172298</v>
      </c>
      <c r="L593">
        <f>(Table2[[#This Row],[6M Return vs Nifty]]-AVERAGE(Table2[6M Return vs Nifty]))/_xlfn.STDEV.P(Table2[6M Return vs Nifty])</f>
        <v>-0.9988110949016844</v>
      </c>
      <c r="M593">
        <v>-5.4369692065197501</v>
      </c>
      <c r="N593">
        <f>(Table2[[#This Row],[1W Return vs Nifty]]-AVERAGE(Table2[1W Return vs Nifty]))/_xlfn.STDEV.P(Table2[1W Return vs Nifty])</f>
        <v>-1.0083912378940019</v>
      </c>
      <c r="O593">
        <v>176.93</v>
      </c>
      <c r="P593">
        <v>184.76479122929501</v>
      </c>
      <c r="Q593">
        <v>186.910997817755</v>
      </c>
      <c r="R593">
        <v>20.139418000190702</v>
      </c>
      <c r="S593" s="1">
        <f>(Table2[[#This Row],[Close Price]]-Table2[[#This Row],[20D EMA]])/Table2[[#This Row],[20D EMA]]</f>
        <v>-8.947041202735552E-2</v>
      </c>
      <c r="T593" s="1">
        <f>(Table2[[#This Row],[Close Price]]-Table2[[#This Row],[50D EMA]])/Table2[[#This Row],[50D EMA]]</f>
        <v>-0.12808063198538064</v>
      </c>
      <c r="U593" s="1">
        <f>(Table2[[#This Row],[Close Price]]-Table2[[#This Row],[200D EMA]])/Table2[[#This Row],[200D EMA]]</f>
        <v>-0.13809245105481524</v>
      </c>
      <c r="V593">
        <v>0.64848263101320502</v>
      </c>
      <c r="W593">
        <v>158.35</v>
      </c>
      <c r="X593">
        <v>166.39</v>
      </c>
      <c r="Y593">
        <v>158.35</v>
      </c>
      <c r="Z593">
        <v>166.39</v>
      </c>
      <c r="AA593">
        <v>158.35</v>
      </c>
      <c r="AB593">
        <v>186.5</v>
      </c>
      <c r="AC593" s="1">
        <f>(Table2[[#This Row],[Close Price]]/Table2[[#This Row],[Day Low]])-1</f>
        <v>1.7366592990211593E-2</v>
      </c>
      <c r="AD593" s="1">
        <f>(Table2[[#This Row],[Day High]]/Table2[[#This Row],[Close Price]])-1</f>
        <v>3.2836747361886909E-2</v>
      </c>
      <c r="AE593" s="1">
        <f>(Table2[[#This Row],[Close Price]]/Table2[[#This Row],[Current Week Low]])-1</f>
        <v>1.7366592990211593E-2</v>
      </c>
      <c r="AF593" s="1">
        <f>(Table2[[#This Row],[Current Week High]]/Table2[[#This Row],[Close Price]])-1</f>
        <v>3.2836747361886909E-2</v>
      </c>
      <c r="AG593" s="1">
        <f>(Table2[[#This Row],[Close Price]]/Table2[[#This Row],[Current Month Low]])-1</f>
        <v>1.7366592990211593E-2</v>
      </c>
      <c r="AH593" s="1">
        <f>(Table2[[#This Row],[Current Month High]]/Table2[[#This Row],[Close Price]])-1</f>
        <v>0.1576660459342023</v>
      </c>
      <c r="AI593">
        <v>64.4630664183736</v>
      </c>
      <c r="AJ593">
        <v>19.245003700962201</v>
      </c>
      <c r="AK593" t="str">
        <f>IF(AND(Table2[[#This Row],[20D EMA]]&gt;Table2[[#This Row],[50D EMA]],Table2[[#This Row],[50D EMA]]&gt;Table2[[#This Row],[200D EMA]]),"Uptrend","Downtrend/NoTrend")</f>
        <v>Downtrend/NoTrend</v>
      </c>
      <c r="AL593">
        <v>-0.13</v>
      </c>
      <c r="AM593" t="s">
        <v>3147</v>
      </c>
      <c r="AN593">
        <v>-10.7</v>
      </c>
      <c r="AO593" t="s">
        <v>3147</v>
      </c>
      <c r="AP593">
        <v>1.1314183166028001E-2</v>
      </c>
      <c r="AQ593">
        <f>(Table2[[#This Row],[Sharpe Ratio]]-AVERAGE(Table2[Sharpe Ratio]))/_xlfn.STDEV.P(Table2[Sharpe Ratio])</f>
        <v>-0.5253202359367104</v>
      </c>
      <c r="AR5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3">
        <f>_xlfn.RANK.AVG(Table2[[#This Row],[1Y Return vs Nifty Z-Score]],Table2[1Y Return vs Nifty Z-Score])</f>
        <v>447</v>
      </c>
      <c r="AT593">
        <f>_xlfn.RANK.AVG(Table2[[#This Row],[6M Return vs Nifty Z-Score]],Table2[6M Return vs Nifty Z-Score])</f>
        <v>667</v>
      </c>
      <c r="AU593">
        <f>_xlfn.RANK.AVG(Table2[[#This Row],[Sharpe Ratio Z-Score]],Table2[Sharpe Ratio Z-Score])</f>
        <v>481</v>
      </c>
      <c r="AV593">
        <f>(Table2[[#This Row],[Rank 1Y]]+Table2[[#This Row],[Rank 6M]]+Table2[[#This Row],[Rank Sharpe]])/3</f>
        <v>531.66666666666663</v>
      </c>
    </row>
    <row r="594" spans="1:48" x14ac:dyDescent="0.3">
      <c r="A594" t="s">
        <v>381</v>
      </c>
      <c r="B594" t="s">
        <v>382</v>
      </c>
      <c r="C594" t="s">
        <v>3102</v>
      </c>
      <c r="D594" t="s">
        <v>24</v>
      </c>
      <c r="E594">
        <v>60442.5803333199</v>
      </c>
      <c r="F594">
        <v>19.28</v>
      </c>
      <c r="G594">
        <v>-23.031686680167599</v>
      </c>
      <c r="H594">
        <f>(Table2[[#This Row],[1Y Return vs Nifty]]-AVERAGE(Table2[1Y Return vs Nifty]))/_xlfn.STDEV.P(Table2[1Y Return vs Nifty])</f>
        <v>-0.78455482801881082</v>
      </c>
      <c r="I594">
        <v>-1.9295368236259201</v>
      </c>
      <c r="J594">
        <f>(Table2[[#This Row],[1M Return vs Nifty]]-AVERAGE(Table2[1M Return vs Nifty]))/_xlfn.STDEV.P(Table2[1M Return vs Nifty])</f>
        <v>-3.5012391705604766E-2</v>
      </c>
      <c r="K594">
        <v>-21.531773430750899</v>
      </c>
      <c r="L594">
        <f>(Table2[[#This Row],[6M Return vs Nifty]]-AVERAGE(Table2[6M Return vs Nifty]))/_xlfn.STDEV.P(Table2[6M Return vs Nifty])</f>
        <v>-0.84395099753049996</v>
      </c>
      <c r="M594">
        <v>-1.2257052944554401</v>
      </c>
      <c r="N594">
        <f>(Table2[[#This Row],[1W Return vs Nifty]]-AVERAGE(Table2[1W Return vs Nifty]))/_xlfn.STDEV.P(Table2[1W Return vs Nifty])</f>
        <v>-4.2791874988738201E-3</v>
      </c>
      <c r="O594">
        <v>20.239999999999998</v>
      </c>
      <c r="P594">
        <v>21.293791539008499</v>
      </c>
      <c r="Q594">
        <v>22.4204382511268</v>
      </c>
      <c r="R594">
        <v>30.810247960823901</v>
      </c>
      <c r="S594" s="1">
        <f>(Table2[[#This Row],[Close Price]]-Table2[[#This Row],[20D EMA]])/Table2[[#This Row],[20D EMA]]</f>
        <v>-4.7430830039525564E-2</v>
      </c>
      <c r="T594" s="1">
        <f>(Table2[[#This Row],[Close Price]]-Table2[[#This Row],[50D EMA]])/Table2[[#This Row],[50D EMA]]</f>
        <v>-9.4571769208851089E-2</v>
      </c>
      <c r="U594" s="1">
        <f>(Table2[[#This Row],[Close Price]]-Table2[[#This Row],[200D EMA]])/Table2[[#This Row],[200D EMA]]</f>
        <v>-0.14007033296813312</v>
      </c>
      <c r="V594">
        <v>0.75444579138638102</v>
      </c>
      <c r="W594">
        <v>19.149999999999999</v>
      </c>
      <c r="X594">
        <v>19.5</v>
      </c>
      <c r="Y594">
        <v>19.149999999999999</v>
      </c>
      <c r="Z594">
        <v>19.5</v>
      </c>
      <c r="AA594">
        <v>19.02</v>
      </c>
      <c r="AB594">
        <v>21.14</v>
      </c>
      <c r="AC594" s="1">
        <f>(Table2[[#This Row],[Close Price]]/Table2[[#This Row],[Day Low]])-1</f>
        <v>6.788511749347359E-3</v>
      </c>
      <c r="AD594" s="1">
        <f>(Table2[[#This Row],[Day High]]/Table2[[#This Row],[Close Price]])-1</f>
        <v>1.1410788381742698E-2</v>
      </c>
      <c r="AE594" s="1">
        <f>(Table2[[#This Row],[Close Price]]/Table2[[#This Row],[Current Week Low]])-1</f>
        <v>6.788511749347359E-3</v>
      </c>
      <c r="AF594" s="1">
        <f>(Table2[[#This Row],[Current Week High]]/Table2[[#This Row],[Close Price]])-1</f>
        <v>1.1410788381742698E-2</v>
      </c>
      <c r="AG594" s="1">
        <f>(Table2[[#This Row],[Close Price]]/Table2[[#This Row],[Current Month Low]])-1</f>
        <v>1.3669821240799296E-2</v>
      </c>
      <c r="AH594" s="1">
        <f>(Table2[[#This Row],[Current Month High]]/Table2[[#This Row],[Close Price]])-1</f>
        <v>9.6473029045643033E-2</v>
      </c>
      <c r="AI594">
        <v>70.383817427385793</v>
      </c>
      <c r="AJ594">
        <v>1.36698212407992</v>
      </c>
      <c r="AK594" t="str">
        <f>IF(AND(Table2[[#This Row],[20D EMA]]&gt;Table2[[#This Row],[50D EMA]],Table2[[#This Row],[50D EMA]]&gt;Table2[[#This Row],[200D EMA]]),"Uptrend","Downtrend/NoTrend")</f>
        <v>Downtrend/NoTrend</v>
      </c>
      <c r="AL594">
        <v>-0.17</v>
      </c>
      <c r="AM594" t="s">
        <v>3147</v>
      </c>
      <c r="AN594">
        <v>-6.95</v>
      </c>
      <c r="AO594" t="s">
        <v>3147</v>
      </c>
      <c r="AP594">
        <v>4.3047131666115998E-2</v>
      </c>
      <c r="AQ594">
        <f>(Table2[[#This Row],[Sharpe Ratio]]-AVERAGE(Table2[Sharpe Ratio]))/_xlfn.STDEV.P(Table2[Sharpe Ratio])</f>
        <v>-0.15411293469637108</v>
      </c>
      <c r="AR5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4">
        <f>_xlfn.RANK.AVG(Table2[[#This Row],[1Y Return vs Nifty Z-Score]],Table2[1Y Return vs Nifty Z-Score])</f>
        <v>588</v>
      </c>
      <c r="AT594">
        <f>_xlfn.RANK.AVG(Table2[[#This Row],[6M Return vs Nifty Z-Score]],Table2[6M Return vs Nifty Z-Score])</f>
        <v>619</v>
      </c>
      <c r="AU594">
        <f>_xlfn.RANK.AVG(Table2[[#This Row],[Sharpe Ratio Z-Score]],Table2[Sharpe Ratio Z-Score])</f>
        <v>392</v>
      </c>
      <c r="AV594">
        <f>(Table2[[#This Row],[Rank 1Y]]+Table2[[#This Row],[Rank 6M]]+Table2[[#This Row],[Rank Sharpe]])/3</f>
        <v>533</v>
      </c>
    </row>
    <row r="595" spans="1:48" x14ac:dyDescent="0.3">
      <c r="A595" t="s">
        <v>1415</v>
      </c>
      <c r="B595" t="s">
        <v>1416</v>
      </c>
      <c r="C595" t="s">
        <v>3115</v>
      </c>
      <c r="D595" t="s">
        <v>141</v>
      </c>
      <c r="E595">
        <v>7276.5057890750004</v>
      </c>
      <c r="F595">
        <v>469.25</v>
      </c>
      <c r="G595">
        <v>-27.984671952578601</v>
      </c>
      <c r="H595">
        <f>(Table2[[#This Row],[1Y Return vs Nifty]]-AVERAGE(Table2[1Y Return vs Nifty]))/_xlfn.STDEV.P(Table2[1Y Return vs Nifty])</f>
        <v>-0.8872720940016392</v>
      </c>
      <c r="I595">
        <v>-2.2503311571037501</v>
      </c>
      <c r="J595">
        <f>(Table2[[#This Row],[1M Return vs Nifty]]-AVERAGE(Table2[1M Return vs Nifty]))/_xlfn.STDEV.P(Table2[1M Return vs Nifty])</f>
        <v>-7.1340887952086166E-2</v>
      </c>
      <c r="K595">
        <v>-28.126786654569599</v>
      </c>
      <c r="L595">
        <f>(Table2[[#This Row],[6M Return vs Nifty]]-AVERAGE(Table2[6M Return vs Nifty]))/_xlfn.STDEV.P(Table2[6M Return vs Nifty])</f>
        <v>-1.0782832731127077</v>
      </c>
      <c r="M595">
        <v>-4.8294639070368497</v>
      </c>
      <c r="N595">
        <f>(Table2[[#This Row],[1W Return vs Nifty]]-AVERAGE(Table2[1W Return vs Nifty]))/_xlfn.STDEV.P(Table2[1W Return vs Nifty])</f>
        <v>-0.86354080709051773</v>
      </c>
      <c r="O595">
        <v>494.64</v>
      </c>
      <c r="P595">
        <v>516.14156421466703</v>
      </c>
      <c r="Q595">
        <v>550.59218948959403</v>
      </c>
      <c r="R595">
        <v>30.5916340203541</v>
      </c>
      <c r="S595" s="1">
        <f>(Table2[[#This Row],[Close Price]]-Table2[[#This Row],[20D EMA]])/Table2[[#This Row],[20D EMA]]</f>
        <v>-5.1330260391395738E-2</v>
      </c>
      <c r="T595" s="1">
        <f>(Table2[[#This Row],[Close Price]]-Table2[[#This Row],[50D EMA]])/Table2[[#This Row],[50D EMA]]</f>
        <v>-9.0850199762568404E-2</v>
      </c>
      <c r="U595" s="1">
        <f>(Table2[[#This Row],[Close Price]]-Table2[[#This Row],[200D EMA]])/Table2[[#This Row],[200D EMA]]</f>
        <v>-0.14773582161599363</v>
      </c>
      <c r="V595">
        <v>0.99336955674806604</v>
      </c>
      <c r="W595">
        <v>459.55</v>
      </c>
      <c r="X595">
        <v>475.95</v>
      </c>
      <c r="Y595">
        <v>459.55</v>
      </c>
      <c r="Z595">
        <v>475.95</v>
      </c>
      <c r="AA595">
        <v>459.55</v>
      </c>
      <c r="AB595">
        <v>530.29999999999995</v>
      </c>
      <c r="AC595" s="1">
        <f>(Table2[[#This Row],[Close Price]]/Table2[[#This Row],[Day Low]])-1</f>
        <v>2.1107605266021068E-2</v>
      </c>
      <c r="AD595" s="1">
        <f>(Table2[[#This Row],[Day High]]/Table2[[#This Row],[Close Price]])-1</f>
        <v>1.427810335641988E-2</v>
      </c>
      <c r="AE595" s="1">
        <f>(Table2[[#This Row],[Close Price]]/Table2[[#This Row],[Current Week Low]])-1</f>
        <v>2.1107605266021068E-2</v>
      </c>
      <c r="AF595" s="1">
        <f>(Table2[[#This Row],[Current Week High]]/Table2[[#This Row],[Close Price]])-1</f>
        <v>1.427810335641988E-2</v>
      </c>
      <c r="AG595" s="1">
        <f>(Table2[[#This Row],[Close Price]]/Table2[[#This Row],[Current Month Low]])-1</f>
        <v>2.1107605266021068E-2</v>
      </c>
      <c r="AH595" s="1">
        <f>(Table2[[#This Row],[Current Month High]]/Table2[[#This Row],[Close Price]])-1</f>
        <v>0.13010122535961632</v>
      </c>
      <c r="AI595">
        <v>44.656366542354803</v>
      </c>
      <c r="AJ595">
        <v>2.1107605266021001</v>
      </c>
      <c r="AK595" t="str">
        <f>IF(AND(Table2[[#This Row],[20D EMA]]&gt;Table2[[#This Row],[50D EMA]],Table2[[#This Row],[50D EMA]]&gt;Table2[[#This Row],[200D EMA]]),"Uptrend","Downtrend/NoTrend")</f>
        <v>Downtrend/NoTrend</v>
      </c>
      <c r="AL595">
        <v>-0.12</v>
      </c>
      <c r="AM595" t="s">
        <v>3147</v>
      </c>
      <c r="AN595">
        <v>-3.62</v>
      </c>
      <c r="AO595" t="s">
        <v>3147</v>
      </c>
      <c r="AP595">
        <v>7.6698779882188997E-2</v>
      </c>
      <c r="AQ595">
        <f>(Table2[[#This Row],[Sharpe Ratio]]-AVERAGE(Table2[Sharpe Ratio]))/_xlfn.STDEV.P(Table2[Sharpe Ratio])</f>
        <v>0.23953902980806493</v>
      </c>
      <c r="AR5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5">
        <f>_xlfn.RANK.AVG(Table2[[#This Row],[1Y Return vs Nifty Z-Score]],Table2[1Y Return vs Nifty Z-Score])</f>
        <v>625</v>
      </c>
      <c r="AT595">
        <f>_xlfn.RANK.AVG(Table2[[#This Row],[6M Return vs Nifty Z-Score]],Table2[6M Return vs Nifty Z-Score])</f>
        <v>686</v>
      </c>
      <c r="AU595">
        <f>_xlfn.RANK.AVG(Table2[[#This Row],[Sharpe Ratio Z-Score]],Table2[Sharpe Ratio Z-Score])</f>
        <v>289</v>
      </c>
      <c r="AV595">
        <f>(Table2[[#This Row],[Rank 1Y]]+Table2[[#This Row],[Rank 6M]]+Table2[[#This Row],[Rank Sharpe]])/3</f>
        <v>533.33333333333337</v>
      </c>
    </row>
    <row r="596" spans="1:48" x14ac:dyDescent="0.3">
      <c r="A596" t="s">
        <v>41</v>
      </c>
      <c r="B596" t="s">
        <v>42</v>
      </c>
      <c r="C596" t="s">
        <v>3104</v>
      </c>
      <c r="D596" t="s">
        <v>43</v>
      </c>
      <c r="E596">
        <v>569282.46686997998</v>
      </c>
      <c r="F596">
        <v>2422.9</v>
      </c>
      <c r="G596">
        <v>-23.540883127032</v>
      </c>
      <c r="H596">
        <f>(Table2[[#This Row],[1Y Return vs Nifty]]-AVERAGE(Table2[1Y Return vs Nifty]))/_xlfn.STDEV.P(Table2[1Y Return vs Nifty])</f>
        <v>-0.79511477600844449</v>
      </c>
      <c r="I596">
        <v>-6.9888533257376002</v>
      </c>
      <c r="J596">
        <f>(Table2[[#This Row],[1M Return vs Nifty]]-AVERAGE(Table2[1M Return vs Nifty]))/_xlfn.STDEV.P(Table2[1M Return vs Nifty])</f>
        <v>-0.60795692773939891</v>
      </c>
      <c r="K596">
        <v>-1.5634946900078399</v>
      </c>
      <c r="L596">
        <f>(Table2[[#This Row],[6M Return vs Nifty]]-AVERAGE(Table2[6M Return vs Nifty]))/_xlfn.STDEV.P(Table2[6M Return vs Nifty])</f>
        <v>-0.13444336836023651</v>
      </c>
      <c r="M596">
        <v>-1.88522677042646</v>
      </c>
      <c r="N596">
        <f>(Table2[[#This Row],[1W Return vs Nifty]]-AVERAGE(Table2[1W Return vs Nifty]))/_xlfn.STDEV.P(Table2[1W Return vs Nifty])</f>
        <v>-0.16153208718529202</v>
      </c>
      <c r="O596">
        <v>2537.21</v>
      </c>
      <c r="P596">
        <v>2644.7947616010802</v>
      </c>
      <c r="Q596">
        <v>2606.58785532805</v>
      </c>
      <c r="R596">
        <v>30.646061212336399</v>
      </c>
      <c r="S596" s="1">
        <f>(Table2[[#This Row],[Close Price]]-Table2[[#This Row],[20D EMA]])/Table2[[#This Row],[20D EMA]]</f>
        <v>-4.5053424824906076E-2</v>
      </c>
      <c r="T596" s="1">
        <f>(Table2[[#This Row],[Close Price]]-Table2[[#This Row],[50D EMA]])/Table2[[#This Row],[50D EMA]]</f>
        <v>-8.3898669500824169E-2</v>
      </c>
      <c r="U596" s="1">
        <f>(Table2[[#This Row],[Close Price]]-Table2[[#This Row],[200D EMA]])/Table2[[#This Row],[200D EMA]]</f>
        <v>-7.0470617344655734E-2</v>
      </c>
      <c r="V596">
        <v>0.81501787983729701</v>
      </c>
      <c r="W596">
        <v>2375.75</v>
      </c>
      <c r="X596">
        <v>2425</v>
      </c>
      <c r="Y596">
        <v>2375.75</v>
      </c>
      <c r="Z596">
        <v>2425</v>
      </c>
      <c r="AA596">
        <v>2375.75</v>
      </c>
      <c r="AB596">
        <v>2547</v>
      </c>
      <c r="AC596" s="1">
        <f>(Table2[[#This Row],[Close Price]]/Table2[[#This Row],[Day Low]])-1</f>
        <v>1.9846364306008724E-2</v>
      </c>
      <c r="AD596" s="1">
        <f>(Table2[[#This Row],[Day High]]/Table2[[#This Row],[Close Price]])-1</f>
        <v>8.6672995171066525E-4</v>
      </c>
      <c r="AE596" s="1">
        <f>(Table2[[#This Row],[Close Price]]/Table2[[#This Row],[Current Week Low]])-1</f>
        <v>1.9846364306008724E-2</v>
      </c>
      <c r="AF596" s="1">
        <f>(Table2[[#This Row],[Current Week High]]/Table2[[#This Row],[Close Price]])-1</f>
        <v>8.6672995171066525E-4</v>
      </c>
      <c r="AG596" s="1">
        <f>(Table2[[#This Row],[Close Price]]/Table2[[#This Row],[Current Month Low]])-1</f>
        <v>1.9846364306008724E-2</v>
      </c>
      <c r="AH596" s="1">
        <f>(Table2[[#This Row],[Current Month High]]/Table2[[#This Row],[Close Price]])-1</f>
        <v>5.1219612860621488E-2</v>
      </c>
      <c r="AI596">
        <v>25.2631144496264</v>
      </c>
      <c r="AJ596">
        <v>11.548997490849599</v>
      </c>
      <c r="AK596" t="str">
        <f>IF(AND(Table2[[#This Row],[20D EMA]]&gt;Table2[[#This Row],[50D EMA]],Table2[[#This Row],[50D EMA]]&gt;Table2[[#This Row],[200D EMA]]),"Uptrend","Downtrend/NoTrend")</f>
        <v>Downtrend/NoTrend</v>
      </c>
      <c r="AL596">
        <v>-0.02</v>
      </c>
      <c r="AM596" t="s">
        <v>3147</v>
      </c>
      <c r="AN596">
        <v>-5.17</v>
      </c>
      <c r="AO596" t="s">
        <v>3147</v>
      </c>
      <c r="AP596">
        <v>-5.2994820248298997E-2</v>
      </c>
      <c r="AQ596">
        <f>(Table2[[#This Row],[Sharpe Ratio]]-AVERAGE(Table2[Sharpe Ratio]))/_xlfn.STDEV.P(Table2[Sharpe Ratio])</f>
        <v>-1.2775973715713613</v>
      </c>
      <c r="AR5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6">
        <f>_xlfn.RANK.AVG(Table2[[#This Row],[1Y Return vs Nifty Z-Score]],Table2[1Y Return vs Nifty Z-Score])</f>
        <v>591</v>
      </c>
      <c r="AT596">
        <f>_xlfn.RANK.AVG(Table2[[#This Row],[6M Return vs Nifty Z-Score]],Table2[6M Return vs Nifty Z-Score])</f>
        <v>350</v>
      </c>
      <c r="AU596">
        <f>_xlfn.RANK.AVG(Table2[[#This Row],[Sharpe Ratio Z-Score]],Table2[Sharpe Ratio Z-Score])</f>
        <v>666</v>
      </c>
      <c r="AV596">
        <f>(Table2[[#This Row],[Rank 1Y]]+Table2[[#This Row],[Rank 6M]]+Table2[[#This Row],[Rank Sharpe]])/3</f>
        <v>535.66666666666663</v>
      </c>
    </row>
    <row r="597" spans="1:48" x14ac:dyDescent="0.3">
      <c r="A597" t="s">
        <v>1932</v>
      </c>
      <c r="B597" t="s">
        <v>1933</v>
      </c>
      <c r="C597" t="s">
        <v>3102</v>
      </c>
      <c r="D597" t="s">
        <v>24</v>
      </c>
      <c r="E597">
        <v>3551.1431233919998</v>
      </c>
      <c r="F597">
        <v>113.16</v>
      </c>
      <c r="G597">
        <v>-18.509439153059301</v>
      </c>
      <c r="H597">
        <f>(Table2[[#This Row],[1Y Return vs Nifty]]-AVERAGE(Table2[1Y Return vs Nifty]))/_xlfn.STDEV.P(Table2[1Y Return vs Nifty])</f>
        <v>-0.69077039771380067</v>
      </c>
      <c r="I597">
        <v>5.4668430010950404</v>
      </c>
      <c r="J597">
        <f>(Table2[[#This Row],[1M Return vs Nifty]]-AVERAGE(Table2[1M Return vs Nifty]))/_xlfn.STDEV.P(Table2[1M Return vs Nifty])</f>
        <v>0.80259391444972472</v>
      </c>
      <c r="K597">
        <v>-18.109254654547701</v>
      </c>
      <c r="L597">
        <f>(Table2[[#This Row],[6M Return vs Nifty]]-AVERAGE(Table2[6M Return vs Nifty]))/_xlfn.STDEV.P(Table2[6M Return vs Nifty])</f>
        <v>-0.72234296039207802</v>
      </c>
      <c r="M597">
        <v>-1.2079499815558301</v>
      </c>
      <c r="N597">
        <f>(Table2[[#This Row],[1W Return vs Nifty]]-AVERAGE(Table2[1W Return vs Nifty]))/_xlfn.STDEV.P(Table2[1W Return vs Nifty])</f>
        <v>-4.5702252328157443E-5</v>
      </c>
      <c r="O597">
        <v>117.54</v>
      </c>
      <c r="P597">
        <v>119.014123006392</v>
      </c>
      <c r="Q597">
        <v>123.85864121271</v>
      </c>
      <c r="R597">
        <v>29.012846883648699</v>
      </c>
      <c r="S597" s="1">
        <f>(Table2[[#This Row],[Close Price]]-Table2[[#This Row],[20D EMA]])/Table2[[#This Row],[20D EMA]]</f>
        <v>-3.7263910158244082E-2</v>
      </c>
      <c r="T597" s="1">
        <f>(Table2[[#This Row],[Close Price]]-Table2[[#This Row],[50D EMA]])/Table2[[#This Row],[50D EMA]]</f>
        <v>-4.918847325436821E-2</v>
      </c>
      <c r="U597" s="1">
        <f>(Table2[[#This Row],[Close Price]]-Table2[[#This Row],[200D EMA]])/Table2[[#This Row],[200D EMA]]</f>
        <v>-8.6377834505196704E-2</v>
      </c>
      <c r="V597">
        <v>0.790706813260179</v>
      </c>
      <c r="W597">
        <v>110.43</v>
      </c>
      <c r="X597">
        <v>114.64</v>
      </c>
      <c r="Y597">
        <v>110.43</v>
      </c>
      <c r="Z597">
        <v>114.64</v>
      </c>
      <c r="AA597">
        <v>110.43</v>
      </c>
      <c r="AB597">
        <v>124.4</v>
      </c>
      <c r="AC597" s="1">
        <f>(Table2[[#This Row],[Close Price]]/Table2[[#This Row],[Day Low]])-1</f>
        <v>2.4721543058951356E-2</v>
      </c>
      <c r="AD597" s="1">
        <f>(Table2[[#This Row],[Day High]]/Table2[[#This Row],[Close Price]])-1</f>
        <v>1.3078826440438451E-2</v>
      </c>
      <c r="AE597" s="1">
        <f>(Table2[[#This Row],[Close Price]]/Table2[[#This Row],[Current Week Low]])-1</f>
        <v>2.4721543058951356E-2</v>
      </c>
      <c r="AF597" s="1">
        <f>(Table2[[#This Row],[Current Week High]]/Table2[[#This Row],[Close Price]])-1</f>
        <v>1.3078826440438451E-2</v>
      </c>
      <c r="AG597" s="1">
        <f>(Table2[[#This Row],[Close Price]]/Table2[[#This Row],[Current Month Low]])-1</f>
        <v>2.4721543058951356E-2</v>
      </c>
      <c r="AH597" s="1">
        <f>(Table2[[#This Row],[Current Month High]]/Table2[[#This Row],[Close Price]])-1</f>
        <v>9.9328384588193819E-2</v>
      </c>
      <c r="AI597">
        <v>44.441498762813701</v>
      </c>
      <c r="AJ597">
        <v>4.1126138559204897</v>
      </c>
      <c r="AK597" t="str">
        <f>IF(AND(Table2[[#This Row],[20D EMA]]&gt;Table2[[#This Row],[50D EMA]],Table2[[#This Row],[50D EMA]]&gt;Table2[[#This Row],[200D EMA]]),"Uptrend","Downtrend/NoTrend")</f>
        <v>Downtrend/NoTrend</v>
      </c>
      <c r="AL597">
        <v>-0.05</v>
      </c>
      <c r="AM597" t="s">
        <v>3147</v>
      </c>
      <c r="AN597">
        <v>-5.4</v>
      </c>
      <c r="AO597" t="s">
        <v>3147</v>
      </c>
      <c r="AP597">
        <v>1.5433110246232999E-2</v>
      </c>
      <c r="AQ597">
        <f>(Table2[[#This Row],[Sharpe Ratio]]-AVERAGE(Table2[Sharpe Ratio]))/_xlfn.STDEV.P(Table2[Sharpe Ratio])</f>
        <v>-0.47713764094575301</v>
      </c>
      <c r="AR5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7">
        <f>_xlfn.RANK.AVG(Table2[[#This Row],[1Y Return vs Nifty Z-Score]],Table2[1Y Return vs Nifty Z-Score])</f>
        <v>567</v>
      </c>
      <c r="AT597">
        <f>_xlfn.RANK.AVG(Table2[[#This Row],[6M Return vs Nifty Z-Score]],Table2[6M Return vs Nifty Z-Score])</f>
        <v>580</v>
      </c>
      <c r="AU597">
        <f>_xlfn.RANK.AVG(Table2[[#This Row],[Sharpe Ratio Z-Score]],Table2[Sharpe Ratio Z-Score])</f>
        <v>466</v>
      </c>
      <c r="AV597">
        <f>(Table2[[#This Row],[Rank 1Y]]+Table2[[#This Row],[Rank 6M]]+Table2[[#This Row],[Rank Sharpe]])/3</f>
        <v>537.66666666666663</v>
      </c>
    </row>
    <row r="598" spans="1:48" x14ac:dyDescent="0.3">
      <c r="A598" t="s">
        <v>618</v>
      </c>
      <c r="B598" t="s">
        <v>619</v>
      </c>
      <c r="C598" t="s">
        <v>3102</v>
      </c>
      <c r="D598" t="s">
        <v>40</v>
      </c>
      <c r="E598">
        <v>28871.312000000002</v>
      </c>
      <c r="F598">
        <v>175.19</v>
      </c>
      <c r="G598">
        <v>-5.2823070275621804</v>
      </c>
      <c r="H598">
        <f>(Table2[[#This Row],[1Y Return vs Nifty]]-AVERAGE(Table2[1Y Return vs Nifty]))/_xlfn.STDEV.P(Table2[1Y Return vs Nifty])</f>
        <v>-0.41646010321471366</v>
      </c>
      <c r="I598">
        <v>-9.2231969316037095</v>
      </c>
      <c r="J598">
        <f>(Table2[[#This Row],[1M Return vs Nifty]]-AVERAGE(Table2[1M Return vs Nifty]))/_xlfn.STDEV.P(Table2[1M Return vs Nifty])</f>
        <v>-0.86098615808478562</v>
      </c>
      <c r="K598">
        <v>-29.537440635550698</v>
      </c>
      <c r="L598">
        <f>(Table2[[#This Row],[6M Return vs Nifty]]-AVERAGE(Table2[6M Return vs Nifty]))/_xlfn.STDEV.P(Table2[6M Return vs Nifty])</f>
        <v>-1.1284062594061297</v>
      </c>
      <c r="M598">
        <v>-2.1184449965135101</v>
      </c>
      <c r="N598">
        <f>(Table2[[#This Row],[1W Return vs Nifty]]-AVERAGE(Table2[1W Return vs Nifty]))/_xlfn.STDEV.P(Table2[1W Return vs Nifty])</f>
        <v>-0.21713943834533642</v>
      </c>
      <c r="O598">
        <v>191.07</v>
      </c>
      <c r="P598">
        <v>209.63539747333101</v>
      </c>
      <c r="Q598">
        <v>223.50921839009999</v>
      </c>
      <c r="R598">
        <v>24.509335261241201</v>
      </c>
      <c r="S598" s="1">
        <f>(Table2[[#This Row],[Close Price]]-Table2[[#This Row],[20D EMA]])/Table2[[#This Row],[20D EMA]]</f>
        <v>-8.311090176375148E-2</v>
      </c>
      <c r="T598" s="1">
        <f>(Table2[[#This Row],[Close Price]]-Table2[[#This Row],[50D EMA]])/Table2[[#This Row],[50D EMA]]</f>
        <v>-0.16431097938845476</v>
      </c>
      <c r="U598" s="1">
        <f>(Table2[[#This Row],[Close Price]]-Table2[[#This Row],[200D EMA]])/Table2[[#This Row],[200D EMA]]</f>
        <v>-0.21618445421685667</v>
      </c>
      <c r="V598">
        <v>0.74914251508403795</v>
      </c>
      <c r="W598">
        <v>172.14</v>
      </c>
      <c r="X598">
        <v>178.13</v>
      </c>
      <c r="Y598">
        <v>172.14</v>
      </c>
      <c r="Z598">
        <v>178.13</v>
      </c>
      <c r="AA598">
        <v>172.14</v>
      </c>
      <c r="AB598">
        <v>200.62</v>
      </c>
      <c r="AC598" s="1">
        <f>(Table2[[#This Row],[Close Price]]/Table2[[#This Row],[Day Low]])-1</f>
        <v>1.7718136400604267E-2</v>
      </c>
      <c r="AD598" s="1">
        <f>(Table2[[#This Row],[Day High]]/Table2[[#This Row],[Close Price]])-1</f>
        <v>1.6781779781950945E-2</v>
      </c>
      <c r="AE598" s="1">
        <f>(Table2[[#This Row],[Close Price]]/Table2[[#This Row],[Current Week Low]])-1</f>
        <v>1.7718136400604267E-2</v>
      </c>
      <c r="AF598" s="1">
        <f>(Table2[[#This Row],[Current Week High]]/Table2[[#This Row],[Close Price]])-1</f>
        <v>1.6781779781950945E-2</v>
      </c>
      <c r="AG598" s="1">
        <f>(Table2[[#This Row],[Close Price]]/Table2[[#This Row],[Current Month Low]])-1</f>
        <v>1.7718136400604267E-2</v>
      </c>
      <c r="AH598" s="1">
        <f>(Table2[[#This Row],[Current Month High]]/Table2[[#This Row],[Close Price]])-1</f>
        <v>0.14515668702551521</v>
      </c>
      <c r="AI598">
        <v>85.341629088418202</v>
      </c>
      <c r="AJ598">
        <v>17.577181208053599</v>
      </c>
      <c r="AK598" t="str">
        <f>IF(AND(Table2[[#This Row],[20D EMA]]&gt;Table2[[#This Row],[50D EMA]],Table2[[#This Row],[50D EMA]]&gt;Table2[[#This Row],[200D EMA]]),"Uptrend","Downtrend/NoTrend")</f>
        <v>Downtrend/NoTrend</v>
      </c>
      <c r="AL598">
        <v>-0.32</v>
      </c>
      <c r="AM598" t="s">
        <v>3147</v>
      </c>
      <c r="AN598">
        <v>-12.44</v>
      </c>
      <c r="AO598" t="s">
        <v>3147</v>
      </c>
      <c r="AP598">
        <v>1.4777881900012E-2</v>
      </c>
      <c r="AQ598">
        <f>(Table2[[#This Row],[Sharpe Ratio]]-AVERAGE(Table2[Sharpe Ratio]))/_xlfn.STDEV.P(Table2[Sharpe Ratio])</f>
        <v>-0.48480240446737133</v>
      </c>
      <c r="AR5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8">
        <f>_xlfn.RANK.AVG(Table2[[#This Row],[1Y Return vs Nifty Z-Score]],Table2[1Y Return vs Nifty Z-Score])</f>
        <v>456</v>
      </c>
      <c r="AT598">
        <f>_xlfn.RANK.AVG(Table2[[#This Row],[6M Return vs Nifty Z-Score]],Table2[6M Return vs Nifty Z-Score])</f>
        <v>690</v>
      </c>
      <c r="AU598">
        <f>_xlfn.RANK.AVG(Table2[[#This Row],[Sharpe Ratio Z-Score]],Table2[Sharpe Ratio Z-Score])</f>
        <v>468</v>
      </c>
      <c r="AV598">
        <f>(Table2[[#This Row],[Rank 1Y]]+Table2[[#This Row],[Rank 6M]]+Table2[[#This Row],[Rank Sharpe]])/3</f>
        <v>538</v>
      </c>
    </row>
    <row r="599" spans="1:48" x14ac:dyDescent="0.3">
      <c r="A599" t="s">
        <v>724</v>
      </c>
      <c r="B599" t="s">
        <v>725</v>
      </c>
      <c r="C599" t="s">
        <v>3113</v>
      </c>
      <c r="D599" t="s">
        <v>268</v>
      </c>
      <c r="E599">
        <v>23207.4656</v>
      </c>
      <c r="F599">
        <v>2096.0500000000002</v>
      </c>
      <c r="G599">
        <v>-20.229946683229201</v>
      </c>
      <c r="H599">
        <f>(Table2[[#This Row],[1Y Return vs Nifty]]-AVERAGE(Table2[1Y Return vs Nifty]))/_xlfn.STDEV.P(Table2[1Y Return vs Nifty])</f>
        <v>-0.72645106702374485</v>
      </c>
      <c r="I599">
        <v>-8.0407744671690207</v>
      </c>
      <c r="J599">
        <f>(Table2[[#This Row],[1M Return vs Nifty]]-AVERAGE(Table2[1M Return vs Nifty]))/_xlfn.STDEV.P(Table2[1M Return vs Nifty])</f>
        <v>-0.72708220287686265</v>
      </c>
      <c r="K599">
        <v>-16.036606251119199</v>
      </c>
      <c r="L599">
        <f>(Table2[[#This Row],[6M Return vs Nifty]]-AVERAGE(Table2[6M Return vs Nifty]))/_xlfn.STDEV.P(Table2[6M Return vs Nifty])</f>
        <v>-0.64869816236451572</v>
      </c>
      <c r="M599">
        <v>0.26837755951710501</v>
      </c>
      <c r="N599">
        <f>(Table2[[#This Row],[1W Return vs Nifty]]-AVERAGE(Table2[1W Return vs Nifty]))/_xlfn.STDEV.P(Table2[1W Return vs Nifty])</f>
        <v>0.3519622234620422</v>
      </c>
      <c r="O599">
        <v>2191.04</v>
      </c>
      <c r="P599">
        <v>2294.5897376664202</v>
      </c>
      <c r="Q599">
        <v>2340.0271448305698</v>
      </c>
      <c r="R599">
        <v>32.747272649832198</v>
      </c>
      <c r="S599" s="1">
        <f>(Table2[[#This Row],[Close Price]]-Table2[[#This Row],[20D EMA]])/Table2[[#This Row],[20D EMA]]</f>
        <v>-4.3353841098291122E-2</v>
      </c>
      <c r="T599" s="1">
        <f>(Table2[[#This Row],[Close Price]]-Table2[[#This Row],[50D EMA]])/Table2[[#This Row],[50D EMA]]</f>
        <v>-8.6525157158740443E-2</v>
      </c>
      <c r="U599" s="1">
        <f>(Table2[[#This Row],[Close Price]]-Table2[[#This Row],[200D EMA]])/Table2[[#This Row],[200D EMA]]</f>
        <v>-0.10426252762475319</v>
      </c>
      <c r="V599">
        <v>0.56055124025201997</v>
      </c>
      <c r="W599">
        <v>2081</v>
      </c>
      <c r="X599">
        <v>2124</v>
      </c>
      <c r="Y599">
        <v>2081</v>
      </c>
      <c r="Z599">
        <v>2124</v>
      </c>
      <c r="AA599">
        <v>2060.5</v>
      </c>
      <c r="AB599">
        <v>2304.75</v>
      </c>
      <c r="AC599" s="1">
        <f>(Table2[[#This Row],[Close Price]]/Table2[[#This Row],[Day Low]])-1</f>
        <v>7.2320999519461804E-3</v>
      </c>
      <c r="AD599" s="1">
        <f>(Table2[[#This Row],[Day High]]/Table2[[#This Row],[Close Price]])-1</f>
        <v>1.3334605567615121E-2</v>
      </c>
      <c r="AE599" s="1">
        <f>(Table2[[#This Row],[Close Price]]/Table2[[#This Row],[Current Week Low]])-1</f>
        <v>7.2320999519461804E-3</v>
      </c>
      <c r="AF599" s="1">
        <f>(Table2[[#This Row],[Current Week High]]/Table2[[#This Row],[Close Price]])-1</f>
        <v>1.3334605567615121E-2</v>
      </c>
      <c r="AG599" s="1">
        <f>(Table2[[#This Row],[Close Price]]/Table2[[#This Row],[Current Month Low]])-1</f>
        <v>1.7253093909245454E-2</v>
      </c>
      <c r="AH599" s="1">
        <f>(Table2[[#This Row],[Current Month High]]/Table2[[#This Row],[Close Price]])-1</f>
        <v>9.9568235490565593E-2</v>
      </c>
      <c r="AI599">
        <v>41.218005295675098</v>
      </c>
      <c r="AJ599">
        <v>11.7774104095563</v>
      </c>
      <c r="AK599" t="str">
        <f>IF(AND(Table2[[#This Row],[20D EMA]]&gt;Table2[[#This Row],[50D EMA]],Table2[[#This Row],[50D EMA]]&gt;Table2[[#This Row],[200D EMA]]),"Uptrend","Downtrend/NoTrend")</f>
        <v>Downtrend/NoTrend</v>
      </c>
      <c r="AL599">
        <v>-0.05</v>
      </c>
      <c r="AM599" t="s">
        <v>3147</v>
      </c>
      <c r="AN599">
        <v>-2.57</v>
      </c>
      <c r="AO599" t="s">
        <v>3147</v>
      </c>
      <c r="AP599">
        <v>2.1950827931899999E-3</v>
      </c>
      <c r="AQ599">
        <f>(Table2[[#This Row],[Sharpe Ratio]]-AVERAGE(Table2[Sharpe Ratio]))/_xlfn.STDEV.P(Table2[Sharpe Ratio])</f>
        <v>-0.63199411274748263</v>
      </c>
      <c r="AR5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9">
        <f>_xlfn.RANK.AVG(Table2[[#This Row],[1Y Return vs Nifty Z-Score]],Table2[1Y Return vs Nifty Z-Score])</f>
        <v>576</v>
      </c>
      <c r="AT599">
        <f>_xlfn.RANK.AVG(Table2[[#This Row],[6M Return vs Nifty Z-Score]],Table2[6M Return vs Nifty Z-Score])</f>
        <v>543</v>
      </c>
      <c r="AU599">
        <f>_xlfn.RANK.AVG(Table2[[#This Row],[Sharpe Ratio Z-Score]],Table2[Sharpe Ratio Z-Score])</f>
        <v>506</v>
      </c>
      <c r="AV599">
        <f>(Table2[[#This Row],[Rank 1Y]]+Table2[[#This Row],[Rank 6M]]+Table2[[#This Row],[Rank Sharpe]])/3</f>
        <v>541.66666666666663</v>
      </c>
    </row>
    <row r="600" spans="1:48" x14ac:dyDescent="0.3">
      <c r="A600" t="s">
        <v>1593</v>
      </c>
      <c r="B600" t="s">
        <v>1594</v>
      </c>
      <c r="C600" t="s">
        <v>3114</v>
      </c>
      <c r="D600" t="s">
        <v>440</v>
      </c>
      <c r="E600">
        <v>5738.1845050800002</v>
      </c>
      <c r="F600">
        <v>1062.45</v>
      </c>
      <c r="G600">
        <v>-31.894507871740402</v>
      </c>
      <c r="H600">
        <f>(Table2[[#This Row],[1Y Return vs Nifty]]-AVERAGE(Table2[1Y Return vs Nifty]))/_xlfn.STDEV.P(Table2[1Y Return vs Nifty])</f>
        <v>-0.96835605326450724</v>
      </c>
      <c r="I600">
        <v>-6.3912726659866301</v>
      </c>
      <c r="J600">
        <f>(Table2[[#This Row],[1M Return vs Nifty]]-AVERAGE(Table2[1M Return vs Nifty]))/_xlfn.STDEV.P(Table2[1M Return vs Nifty])</f>
        <v>-0.54028364149591446</v>
      </c>
      <c r="K600">
        <v>1.8275188589081</v>
      </c>
      <c r="L600">
        <f>(Table2[[#This Row],[6M Return vs Nifty]]-AVERAGE(Table2[6M Return vs Nifty]))/_xlfn.STDEV.P(Table2[6M Return vs Nifty])</f>
        <v>-1.395476667287549E-2</v>
      </c>
      <c r="M600">
        <v>-6.4939385072953897</v>
      </c>
      <c r="N600">
        <f>(Table2[[#This Row],[1W Return vs Nifty]]-AVERAGE(Table2[1W Return vs Nifty]))/_xlfn.STDEV.P(Table2[1W Return vs Nifty])</f>
        <v>-1.2604095473535695</v>
      </c>
      <c r="O600">
        <v>1167.8399999999999</v>
      </c>
      <c r="P600">
        <v>1191.3413100571699</v>
      </c>
      <c r="Q600">
        <v>1161.3755902397299</v>
      </c>
      <c r="R600">
        <v>19.604031963521301</v>
      </c>
      <c r="S600" s="1">
        <f>(Table2[[#This Row],[Close Price]]-Table2[[#This Row],[20D EMA]])/Table2[[#This Row],[20D EMA]]</f>
        <v>-9.0243526510480787E-2</v>
      </c>
      <c r="T600" s="1">
        <f>(Table2[[#This Row],[Close Price]]-Table2[[#This Row],[50D EMA]])/Table2[[#This Row],[50D EMA]]</f>
        <v>-0.10819007866938206</v>
      </c>
      <c r="U600" s="1">
        <f>(Table2[[#This Row],[Close Price]]-Table2[[#This Row],[200D EMA]])/Table2[[#This Row],[200D EMA]]</f>
        <v>-8.5179670617418254E-2</v>
      </c>
      <c r="V600">
        <v>0.77848320041914798</v>
      </c>
      <c r="W600">
        <v>1050.7</v>
      </c>
      <c r="X600">
        <v>1110</v>
      </c>
      <c r="Y600">
        <v>1050.7</v>
      </c>
      <c r="Z600">
        <v>1110</v>
      </c>
      <c r="AA600">
        <v>1050.7</v>
      </c>
      <c r="AB600">
        <v>1252</v>
      </c>
      <c r="AC600" s="1">
        <f>(Table2[[#This Row],[Close Price]]/Table2[[#This Row],[Day Low]])-1</f>
        <v>1.1183020843247293E-2</v>
      </c>
      <c r="AD600" s="1">
        <f>(Table2[[#This Row],[Day High]]/Table2[[#This Row],[Close Price]])-1</f>
        <v>4.4755047296343387E-2</v>
      </c>
      <c r="AE600" s="1">
        <f>(Table2[[#This Row],[Close Price]]/Table2[[#This Row],[Current Week Low]])-1</f>
        <v>1.1183020843247293E-2</v>
      </c>
      <c r="AF600" s="1">
        <f>(Table2[[#This Row],[Current Week High]]/Table2[[#This Row],[Close Price]])-1</f>
        <v>4.4755047296343387E-2</v>
      </c>
      <c r="AG600" s="1">
        <f>(Table2[[#This Row],[Close Price]]/Table2[[#This Row],[Current Month Low]])-1</f>
        <v>1.1183020843247293E-2</v>
      </c>
      <c r="AH600" s="1">
        <f>(Table2[[#This Row],[Current Month High]]/Table2[[#This Row],[Close Price]])-1</f>
        <v>0.17840839568920885</v>
      </c>
      <c r="AI600">
        <v>32.5050590616028</v>
      </c>
      <c r="AJ600">
        <v>13.837994214079</v>
      </c>
      <c r="AK600" t="str">
        <f>IF(AND(Table2[[#This Row],[20D EMA]]&gt;Table2[[#This Row],[50D EMA]],Table2[[#This Row],[50D EMA]]&gt;Table2[[#This Row],[200D EMA]]),"Uptrend","Downtrend/NoTrend")</f>
        <v>Downtrend/NoTrend</v>
      </c>
      <c r="AL600">
        <v>-0.01</v>
      </c>
      <c r="AM600" t="s">
        <v>3147</v>
      </c>
      <c r="AN600">
        <v>-5.44</v>
      </c>
      <c r="AO600" t="s">
        <v>3147</v>
      </c>
      <c r="AP600">
        <v>-5.2586818895281003E-2</v>
      </c>
      <c r="AQ600">
        <f>(Table2[[#This Row],[Sharpe Ratio]]-AVERAGE(Table2[Sharpe Ratio]))/_xlfn.STDEV.P(Table2[Sharpe Ratio])</f>
        <v>-1.272824632563015</v>
      </c>
      <c r="AR6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0">
        <f>_xlfn.RANK.AVG(Table2[[#This Row],[1Y Return vs Nifty Z-Score]],Table2[1Y Return vs Nifty Z-Score])</f>
        <v>643</v>
      </c>
      <c r="AT600">
        <f>_xlfn.RANK.AVG(Table2[[#This Row],[6M Return vs Nifty Z-Score]],Table2[6M Return vs Nifty Z-Score])</f>
        <v>317</v>
      </c>
      <c r="AU600">
        <f>_xlfn.RANK.AVG(Table2[[#This Row],[Sharpe Ratio Z-Score]],Table2[Sharpe Ratio Z-Score])</f>
        <v>665</v>
      </c>
      <c r="AV600">
        <f>(Table2[[#This Row],[Rank 1Y]]+Table2[[#This Row],[Rank 6M]]+Table2[[#This Row],[Rank Sharpe]])/3</f>
        <v>541.66666666666663</v>
      </c>
    </row>
    <row r="601" spans="1:48" x14ac:dyDescent="0.3">
      <c r="A601" t="s">
        <v>1916</v>
      </c>
      <c r="B601" t="s">
        <v>1917</v>
      </c>
      <c r="C601" t="s">
        <v>3118</v>
      </c>
      <c r="D601" t="s">
        <v>460</v>
      </c>
      <c r="E601">
        <v>3615.8229891000001</v>
      </c>
      <c r="F601">
        <v>23.45</v>
      </c>
      <c r="G601">
        <v>-33.279010583013097</v>
      </c>
      <c r="H601">
        <f>(Table2[[#This Row],[1Y Return vs Nifty]]-AVERAGE(Table2[1Y Return vs Nifty]))/_xlfn.STDEV.P(Table2[1Y Return vs Nifty])</f>
        <v>-0.99706850150050186</v>
      </c>
      <c r="I601">
        <v>-3.9596052813234301</v>
      </c>
      <c r="J601">
        <f>(Table2[[#This Row],[1M Return vs Nifty]]-AVERAGE(Table2[1M Return vs Nifty]))/_xlfn.STDEV.P(Table2[1M Return vs Nifty])</f>
        <v>-0.2649083925046995</v>
      </c>
      <c r="K601">
        <v>-7.9527899588338702</v>
      </c>
      <c r="L601">
        <f>(Table2[[#This Row],[6M Return vs Nifty]]-AVERAGE(Table2[6M Return vs Nifty]))/_xlfn.STDEV.P(Table2[6M Return vs Nifty])</f>
        <v>-0.36146612766316716</v>
      </c>
      <c r="M601">
        <v>8.1488345708802205E-3</v>
      </c>
      <c r="N601">
        <f>(Table2[[#This Row],[1W Return vs Nifty]]-AVERAGE(Table2[1W Return vs Nifty]))/_xlfn.STDEV.P(Table2[1W Return vs Nifty])</f>
        <v>0.28991462824273001</v>
      </c>
      <c r="O601">
        <v>22.78</v>
      </c>
      <c r="P601">
        <v>22.868342956012</v>
      </c>
      <c r="Q601">
        <v>23.6241008896903</v>
      </c>
      <c r="R601">
        <v>61.8887792698455</v>
      </c>
      <c r="S601" s="1">
        <f>(Table2[[#This Row],[Close Price]]-Table2[[#This Row],[20D EMA]])/Table2[[#This Row],[20D EMA]]</f>
        <v>2.9411764705882269E-2</v>
      </c>
      <c r="T601" s="1">
        <f>(Table2[[#This Row],[Close Price]]-Table2[[#This Row],[50D EMA]])/Table2[[#This Row],[50D EMA]]</f>
        <v>2.543503239857978E-2</v>
      </c>
      <c r="U601" s="1">
        <f>(Table2[[#This Row],[Close Price]]-Table2[[#This Row],[200D EMA]])/Table2[[#This Row],[200D EMA]]</f>
        <v>-7.369630298449995E-3</v>
      </c>
      <c r="V601">
        <v>0.25596156866959802</v>
      </c>
      <c r="W601">
        <v>22.57</v>
      </c>
      <c r="X601">
        <v>23.77</v>
      </c>
      <c r="Y601">
        <v>22.57</v>
      </c>
      <c r="Z601">
        <v>23.77</v>
      </c>
      <c r="AA601">
        <v>21.65</v>
      </c>
      <c r="AB601">
        <v>25.15</v>
      </c>
      <c r="AC601" s="1">
        <f>(Table2[[#This Row],[Close Price]]/Table2[[#This Row],[Day Low]])-1</f>
        <v>3.8989809481612792E-2</v>
      </c>
      <c r="AD601" s="1">
        <f>(Table2[[#This Row],[Day High]]/Table2[[#This Row],[Close Price]])-1</f>
        <v>1.3646055437100291E-2</v>
      </c>
      <c r="AE601" s="1">
        <f>(Table2[[#This Row],[Close Price]]/Table2[[#This Row],[Current Week Low]])-1</f>
        <v>3.8989809481612792E-2</v>
      </c>
      <c r="AF601" s="1">
        <f>(Table2[[#This Row],[Current Week High]]/Table2[[#This Row],[Close Price]])-1</f>
        <v>1.3646055437100291E-2</v>
      </c>
      <c r="AG601" s="1">
        <f>(Table2[[#This Row],[Close Price]]/Table2[[#This Row],[Current Month Low]])-1</f>
        <v>8.3140877598152363E-2</v>
      </c>
      <c r="AH601" s="1">
        <f>(Table2[[#This Row],[Current Month High]]/Table2[[#This Row],[Close Price]])-1</f>
        <v>7.2494669509594933E-2</v>
      </c>
      <c r="AI601">
        <v>92.537313432835802</v>
      </c>
      <c r="AJ601">
        <v>40.419161676646603</v>
      </c>
      <c r="AK601" t="str">
        <f>IF(AND(Table2[[#This Row],[20D EMA]]&gt;Table2[[#This Row],[50D EMA]],Table2[[#This Row],[50D EMA]]&gt;Table2[[#This Row],[200D EMA]]),"Uptrend","Downtrend/NoTrend")</f>
        <v>Downtrend/NoTrend</v>
      </c>
      <c r="AL601">
        <v>0.09</v>
      </c>
      <c r="AM601" t="s">
        <v>3148</v>
      </c>
      <c r="AN601">
        <v>5.58</v>
      </c>
      <c r="AO601" t="s">
        <v>3148</v>
      </c>
      <c r="AQ601">
        <f>(Table2[[#This Row],[Sharpe Ratio]]-AVERAGE(Table2[Sharpe Ratio]))/_xlfn.STDEV.P(Table2[Sharpe Ratio])</f>
        <v>-0.65767186404931655</v>
      </c>
      <c r="AR6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1">
        <f>_xlfn.RANK.AVG(Table2[[#This Row],[1Y Return vs Nifty Z-Score]],Table2[1Y Return vs Nifty Z-Score])</f>
        <v>651</v>
      </c>
      <c r="AT601">
        <f>_xlfn.RANK.AVG(Table2[[#This Row],[6M Return vs Nifty Z-Score]],Table2[6M Return vs Nifty Z-Score])</f>
        <v>442</v>
      </c>
      <c r="AU601">
        <f>_xlfn.RANK.AVG(Table2[[#This Row],[Sharpe Ratio Z-Score]],Table2[Sharpe Ratio Z-Score])</f>
        <v>532</v>
      </c>
      <c r="AV601">
        <f>(Table2[[#This Row],[Rank 1Y]]+Table2[[#This Row],[Rank 6M]]+Table2[[#This Row],[Rank Sharpe]])/3</f>
        <v>541.66666666666663</v>
      </c>
    </row>
    <row r="602" spans="1:48" x14ac:dyDescent="0.3">
      <c r="A602" t="s">
        <v>1696</v>
      </c>
      <c r="B602" t="s">
        <v>1697</v>
      </c>
      <c r="C602" t="s">
        <v>3113</v>
      </c>
      <c r="D602" t="s">
        <v>268</v>
      </c>
      <c r="E602">
        <v>4941.5645864400003</v>
      </c>
      <c r="F602">
        <v>623.1</v>
      </c>
      <c r="G602">
        <v>-24.544940510457501</v>
      </c>
      <c r="H602">
        <f>(Table2[[#This Row],[1Y Return vs Nifty]]-AVERAGE(Table2[1Y Return vs Nifty]))/_xlfn.STDEV.P(Table2[1Y Return vs Nifty])</f>
        <v>-0.81593737564140001</v>
      </c>
      <c r="I602">
        <v>-2.8036093463640599</v>
      </c>
      <c r="J602">
        <f>(Table2[[#This Row],[1M Return vs Nifty]]-AVERAGE(Table2[1M Return vs Nifty]))/_xlfn.STDEV.P(Table2[1M Return vs Nifty])</f>
        <v>-0.13399712132097227</v>
      </c>
      <c r="K602">
        <v>-12.8996541373036</v>
      </c>
      <c r="L602">
        <f>(Table2[[#This Row],[6M Return vs Nifty]]-AVERAGE(Table2[6M Return vs Nifty]))/_xlfn.STDEV.P(Table2[6M Return vs Nifty])</f>
        <v>-0.53723680477876268</v>
      </c>
      <c r="M602">
        <v>-2.2659051342226602</v>
      </c>
      <c r="N602">
        <f>(Table2[[#This Row],[1W Return vs Nifty]]-AVERAGE(Table2[1W Return vs Nifty]))/_xlfn.STDEV.P(Table2[1W Return vs Nifty])</f>
        <v>-0.25229907315295458</v>
      </c>
      <c r="O602">
        <v>644.92999999999995</v>
      </c>
      <c r="P602">
        <v>671.65596647360599</v>
      </c>
      <c r="Q602">
        <v>690.70751689648102</v>
      </c>
      <c r="R602">
        <v>40.338035357645602</v>
      </c>
      <c r="S602" s="1">
        <f>(Table2[[#This Row],[Close Price]]-Table2[[#This Row],[20D EMA]])/Table2[[#This Row],[20D EMA]]</f>
        <v>-3.3848634735552587E-2</v>
      </c>
      <c r="T602" s="1">
        <f>(Table2[[#This Row],[Close Price]]-Table2[[#This Row],[50D EMA]])/Table2[[#This Row],[50D EMA]]</f>
        <v>-7.2292913183722995E-2</v>
      </c>
      <c r="U602" s="1">
        <f>(Table2[[#This Row],[Close Price]]-Table2[[#This Row],[200D EMA]])/Table2[[#This Row],[200D EMA]]</f>
        <v>-9.7881542103752148E-2</v>
      </c>
      <c r="V602">
        <v>0.704657280910434</v>
      </c>
      <c r="W602">
        <v>618.4</v>
      </c>
      <c r="X602">
        <v>639</v>
      </c>
      <c r="Y602">
        <v>618.4</v>
      </c>
      <c r="Z602">
        <v>639</v>
      </c>
      <c r="AA602">
        <v>611.20000000000005</v>
      </c>
      <c r="AB602">
        <v>668.9</v>
      </c>
      <c r="AC602" s="1">
        <f>(Table2[[#This Row],[Close Price]]/Table2[[#This Row],[Day Low]])-1</f>
        <v>7.6002587322121506E-3</v>
      </c>
      <c r="AD602" s="1">
        <f>(Table2[[#This Row],[Day High]]/Table2[[#This Row],[Close Price]])-1</f>
        <v>2.5517573423206485E-2</v>
      </c>
      <c r="AE602" s="1">
        <f>(Table2[[#This Row],[Close Price]]/Table2[[#This Row],[Current Week Low]])-1</f>
        <v>7.6002587322121506E-3</v>
      </c>
      <c r="AF602" s="1">
        <f>(Table2[[#This Row],[Current Week High]]/Table2[[#This Row],[Close Price]])-1</f>
        <v>2.5517573423206485E-2</v>
      </c>
      <c r="AG602" s="1">
        <f>(Table2[[#This Row],[Close Price]]/Table2[[#This Row],[Current Month Low]])-1</f>
        <v>1.9469895287958172E-2</v>
      </c>
      <c r="AH602" s="1">
        <f>(Table2[[#This Row],[Current Month High]]/Table2[[#This Row],[Close Price]])-1</f>
        <v>7.3503450489488031E-2</v>
      </c>
      <c r="AI602">
        <v>41.839191141068802</v>
      </c>
      <c r="AJ602">
        <v>7.3200137788494697</v>
      </c>
      <c r="AK602" t="str">
        <f>IF(AND(Table2[[#This Row],[20D EMA]]&gt;Table2[[#This Row],[50D EMA]],Table2[[#This Row],[50D EMA]]&gt;Table2[[#This Row],[200D EMA]]),"Uptrend","Downtrend/NoTrend")</f>
        <v>Downtrend/NoTrend</v>
      </c>
      <c r="AL602">
        <v>-0.08</v>
      </c>
      <c r="AM602" t="s">
        <v>3147</v>
      </c>
      <c r="AN602">
        <v>-1.61</v>
      </c>
      <c r="AO602" t="s">
        <v>3147</v>
      </c>
      <c r="AQ602">
        <f>(Table2[[#This Row],[Sharpe Ratio]]-AVERAGE(Table2[Sharpe Ratio]))/_xlfn.STDEV.P(Table2[Sharpe Ratio])</f>
        <v>-0.65767186404931655</v>
      </c>
      <c r="AR6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2">
        <f>_xlfn.RANK.AVG(Table2[[#This Row],[1Y Return vs Nifty Z-Score]],Table2[1Y Return vs Nifty Z-Score])</f>
        <v>599</v>
      </c>
      <c r="AT602">
        <f>_xlfn.RANK.AVG(Table2[[#This Row],[6M Return vs Nifty Z-Score]],Table2[6M Return vs Nifty Z-Score])</f>
        <v>499</v>
      </c>
      <c r="AU602">
        <f>_xlfn.RANK.AVG(Table2[[#This Row],[Sharpe Ratio Z-Score]],Table2[Sharpe Ratio Z-Score])</f>
        <v>532</v>
      </c>
      <c r="AV602">
        <f>(Table2[[#This Row],[Rank 1Y]]+Table2[[#This Row],[Rank 6M]]+Table2[[#This Row],[Rank Sharpe]])/3</f>
        <v>543.33333333333337</v>
      </c>
    </row>
    <row r="603" spans="1:48" x14ac:dyDescent="0.3">
      <c r="A603" t="s">
        <v>1347</v>
      </c>
      <c r="B603" t="s">
        <v>1348</v>
      </c>
      <c r="C603" t="s">
        <v>3113</v>
      </c>
      <c r="D603" t="s">
        <v>472</v>
      </c>
      <c r="E603">
        <v>8174.6243682599998</v>
      </c>
      <c r="F603">
        <v>610.04999999999995</v>
      </c>
      <c r="G603">
        <v>-53.012597309944702</v>
      </c>
      <c r="H603">
        <f>(Table2[[#This Row],[1Y Return vs Nifty]]-AVERAGE(Table2[1Y Return vs Nifty]))/_xlfn.STDEV.P(Table2[1Y Return vs Nifty])</f>
        <v>-1.4063126169466111</v>
      </c>
      <c r="I603">
        <v>5.7492119056952404</v>
      </c>
      <c r="J603">
        <f>(Table2[[#This Row],[1M Return vs Nifty]]-AVERAGE(Table2[1M Return vs Nifty]))/_xlfn.STDEV.P(Table2[1M Return vs Nifty])</f>
        <v>0.83457090599967165</v>
      </c>
      <c r="K603">
        <v>-31.568878937510199</v>
      </c>
      <c r="L603">
        <f>(Table2[[#This Row],[6M Return vs Nifty]]-AVERAGE(Table2[6M Return vs Nifty]))/_xlfn.STDEV.P(Table2[6M Return vs Nifty])</f>
        <v>-1.2005867909452901</v>
      </c>
      <c r="M603">
        <v>-1.44385969810786</v>
      </c>
      <c r="N603">
        <f>(Table2[[#This Row],[1W Return vs Nifty]]-AVERAGE(Table2[1W Return vs Nifty]))/_xlfn.STDEV.P(Table2[1W Return vs Nifty])</f>
        <v>-5.6294798519267317E-2</v>
      </c>
      <c r="O603">
        <v>618.1</v>
      </c>
      <c r="P603">
        <v>626.32741038464496</v>
      </c>
      <c r="Q603">
        <v>684.91059722592797</v>
      </c>
      <c r="R603">
        <v>44.3082663902753</v>
      </c>
      <c r="S603" s="1">
        <f>(Table2[[#This Row],[Close Price]]-Table2[[#This Row],[20D EMA]])/Table2[[#This Row],[20D EMA]]</f>
        <v>-1.3023782559456508E-2</v>
      </c>
      <c r="T603" s="1">
        <f>(Table2[[#This Row],[Close Price]]-Table2[[#This Row],[50D EMA]])/Table2[[#This Row],[50D EMA]]</f>
        <v>-2.5988660427057792E-2</v>
      </c>
      <c r="U603" s="1">
        <f>(Table2[[#This Row],[Close Price]]-Table2[[#This Row],[200D EMA]])/Table2[[#This Row],[200D EMA]]</f>
        <v>-0.10929980865989453</v>
      </c>
      <c r="V603">
        <v>0.74118024585445597</v>
      </c>
      <c r="W603">
        <v>598.04999999999995</v>
      </c>
      <c r="X603">
        <v>623.54999999999995</v>
      </c>
      <c r="Y603">
        <v>598.04999999999995</v>
      </c>
      <c r="Z603">
        <v>623.54999999999995</v>
      </c>
      <c r="AA603">
        <v>598.04999999999995</v>
      </c>
      <c r="AB603">
        <v>660</v>
      </c>
      <c r="AC603" s="1">
        <f>(Table2[[#This Row],[Close Price]]/Table2[[#This Row],[Day Low]])-1</f>
        <v>2.0065211938801175E-2</v>
      </c>
      <c r="AD603" s="1">
        <f>(Table2[[#This Row],[Day High]]/Table2[[#This Row],[Close Price]])-1</f>
        <v>2.2129333661175421E-2</v>
      </c>
      <c r="AE603" s="1">
        <f>(Table2[[#This Row],[Close Price]]/Table2[[#This Row],[Current Week Low]])-1</f>
        <v>2.0065211938801175E-2</v>
      </c>
      <c r="AF603" s="1">
        <f>(Table2[[#This Row],[Current Week High]]/Table2[[#This Row],[Close Price]])-1</f>
        <v>2.2129333661175421E-2</v>
      </c>
      <c r="AG603" s="1">
        <f>(Table2[[#This Row],[Close Price]]/Table2[[#This Row],[Current Month Low]])-1</f>
        <v>2.0065211938801175E-2</v>
      </c>
      <c r="AH603" s="1">
        <f>(Table2[[#This Row],[Current Month High]]/Table2[[#This Row],[Close Price]])-1</f>
        <v>8.1878534546348636E-2</v>
      </c>
      <c r="AI603">
        <v>79.821326120809701</v>
      </c>
      <c r="AJ603">
        <v>7.6875551632833199</v>
      </c>
      <c r="AK603" t="str">
        <f>IF(AND(Table2[[#This Row],[20D EMA]]&gt;Table2[[#This Row],[50D EMA]],Table2[[#This Row],[50D EMA]]&gt;Table2[[#This Row],[200D EMA]]),"Uptrend","Downtrend/NoTrend")</f>
        <v>Downtrend/NoTrend</v>
      </c>
      <c r="AL603">
        <v>-0.06</v>
      </c>
      <c r="AM603" t="s">
        <v>3147</v>
      </c>
      <c r="AN603">
        <v>-2.71</v>
      </c>
      <c r="AO603" t="s">
        <v>3147</v>
      </c>
      <c r="AP603">
        <v>0.101850035366139</v>
      </c>
      <c r="AQ603">
        <f>(Table2[[#This Row],[Sharpe Ratio]]-AVERAGE(Table2[Sharpe Ratio]))/_xlfn.STDEV.P(Table2[Sharpe Ratio])</f>
        <v>0.53375466725434495</v>
      </c>
      <c r="AR6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3">
        <f>_xlfn.RANK.AVG(Table2[[#This Row],[1Y Return vs Nifty Z-Score]],Table2[1Y Return vs Nifty Z-Score])</f>
        <v>720</v>
      </c>
      <c r="AT603">
        <f>_xlfn.RANK.AVG(Table2[[#This Row],[6M Return vs Nifty Z-Score]],Table2[6M Return vs Nifty Z-Score])</f>
        <v>698</v>
      </c>
      <c r="AU603">
        <f>_xlfn.RANK.AVG(Table2[[#This Row],[Sharpe Ratio Z-Score]],Table2[Sharpe Ratio Z-Score])</f>
        <v>214</v>
      </c>
      <c r="AV603">
        <f>(Table2[[#This Row],[Rank 1Y]]+Table2[[#This Row],[Rank 6M]]+Table2[[#This Row],[Rank Sharpe]])/3</f>
        <v>544</v>
      </c>
    </row>
    <row r="604" spans="1:48" x14ac:dyDescent="0.3">
      <c r="A604" t="s">
        <v>1117</v>
      </c>
      <c r="B604" t="s">
        <v>1118</v>
      </c>
      <c r="C604" t="s">
        <v>3116</v>
      </c>
      <c r="D604" t="s">
        <v>481</v>
      </c>
      <c r="E604">
        <v>10792.835069639999</v>
      </c>
      <c r="F604">
        <v>814.2</v>
      </c>
      <c r="G604">
        <v>-26.289451933938299</v>
      </c>
      <c r="H604">
        <f>(Table2[[#This Row],[1Y Return vs Nifty]]-AVERAGE(Table2[1Y Return vs Nifty]))/_xlfn.STDEV.P(Table2[1Y Return vs Nifty])</f>
        <v>-0.85211584863099032</v>
      </c>
      <c r="I604">
        <v>-5.82997325361295</v>
      </c>
      <c r="J604">
        <f>(Table2[[#This Row],[1M Return vs Nifty]]-AVERAGE(Table2[1M Return vs Nifty]))/_xlfn.STDEV.P(Table2[1M Return vs Nifty])</f>
        <v>-0.47671904116615627</v>
      </c>
      <c r="K604">
        <v>-5.9675649539467699</v>
      </c>
      <c r="L604">
        <f>(Table2[[#This Row],[6M Return vs Nifty]]-AVERAGE(Table2[6M Return vs Nifty]))/_xlfn.STDEV.P(Table2[6M Return vs Nifty])</f>
        <v>-0.29092763484290124</v>
      </c>
      <c r="M604">
        <v>1.5313916910806</v>
      </c>
      <c r="N604">
        <f>(Table2[[#This Row],[1W Return vs Nifty]]-AVERAGE(Table2[1W Return vs Nifty]))/_xlfn.STDEV.P(Table2[1W Return vs Nifty])</f>
        <v>0.65310879983525816</v>
      </c>
      <c r="O604">
        <v>846.32</v>
      </c>
      <c r="P604">
        <v>876.70696222204697</v>
      </c>
      <c r="Q604">
        <v>886.077700187711</v>
      </c>
      <c r="R604">
        <v>32.2363843515108</v>
      </c>
      <c r="S604" s="1">
        <f>(Table2[[#This Row],[Close Price]]-Table2[[#This Row],[20D EMA]])/Table2[[#This Row],[20D EMA]]</f>
        <v>-3.7952547499763685E-2</v>
      </c>
      <c r="T604" s="1">
        <f>(Table2[[#This Row],[Close Price]]-Table2[[#This Row],[50D EMA]])/Table2[[#This Row],[50D EMA]]</f>
        <v>-7.1297440211516808E-2</v>
      </c>
      <c r="U604" s="1">
        <f>(Table2[[#This Row],[Close Price]]-Table2[[#This Row],[200D EMA]])/Table2[[#This Row],[200D EMA]]</f>
        <v>-8.1118958498203983E-2</v>
      </c>
      <c r="V604">
        <v>0.17743237974345699</v>
      </c>
      <c r="W604">
        <v>800</v>
      </c>
      <c r="X604">
        <v>818.95</v>
      </c>
      <c r="Y604">
        <v>800</v>
      </c>
      <c r="Z604">
        <v>818.95</v>
      </c>
      <c r="AA604">
        <v>800</v>
      </c>
      <c r="AB604">
        <v>878.25</v>
      </c>
      <c r="AC604" s="1">
        <f>(Table2[[#This Row],[Close Price]]/Table2[[#This Row],[Day Low]])-1</f>
        <v>1.7750000000000155E-2</v>
      </c>
      <c r="AD604" s="1">
        <f>(Table2[[#This Row],[Day High]]/Table2[[#This Row],[Close Price]])-1</f>
        <v>5.8339474330630914E-3</v>
      </c>
      <c r="AE604" s="1">
        <f>(Table2[[#This Row],[Close Price]]/Table2[[#This Row],[Current Week Low]])-1</f>
        <v>1.7750000000000155E-2</v>
      </c>
      <c r="AF604" s="1">
        <f>(Table2[[#This Row],[Current Week High]]/Table2[[#This Row],[Close Price]])-1</f>
        <v>5.8339474330630914E-3</v>
      </c>
      <c r="AG604" s="1">
        <f>(Table2[[#This Row],[Close Price]]/Table2[[#This Row],[Current Month Low]])-1</f>
        <v>1.7750000000000155E-2</v>
      </c>
      <c r="AH604" s="1">
        <f>(Table2[[#This Row],[Current Month High]]/Table2[[#This Row],[Close Price]])-1</f>
        <v>7.8666175386882697E-2</v>
      </c>
      <c r="AI604">
        <v>31.540162122328599</v>
      </c>
      <c r="AJ604">
        <v>6.9135316131573896</v>
      </c>
      <c r="AK604" t="str">
        <f>IF(AND(Table2[[#This Row],[20D EMA]]&gt;Table2[[#This Row],[50D EMA]],Table2[[#This Row],[50D EMA]]&gt;Table2[[#This Row],[200D EMA]]),"Uptrend","Downtrend/NoTrend")</f>
        <v>Downtrend/NoTrend</v>
      </c>
      <c r="AL604">
        <v>0.04</v>
      </c>
      <c r="AM604" t="s">
        <v>3148</v>
      </c>
      <c r="AN604">
        <v>-2.4</v>
      </c>
      <c r="AO604" t="s">
        <v>3147</v>
      </c>
      <c r="AP604">
        <v>-2.8137443916013E-2</v>
      </c>
      <c r="AQ604">
        <f>(Table2[[#This Row],[Sharpe Ratio]]-AVERAGE(Table2[Sharpe Ratio]))/_xlfn.STDEV.P(Table2[Sharpe Ratio])</f>
        <v>-0.98681948863376467</v>
      </c>
      <c r="AR6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4">
        <f>_xlfn.RANK.AVG(Table2[[#This Row],[1Y Return vs Nifty Z-Score]],Table2[1Y Return vs Nifty Z-Score])</f>
        <v>613</v>
      </c>
      <c r="AT604">
        <f>_xlfn.RANK.AVG(Table2[[#This Row],[6M Return vs Nifty Z-Score]],Table2[6M Return vs Nifty Z-Score])</f>
        <v>407</v>
      </c>
      <c r="AU604">
        <f>_xlfn.RANK.AVG(Table2[[#This Row],[Sharpe Ratio Z-Score]],Table2[Sharpe Ratio Z-Score])</f>
        <v>614</v>
      </c>
      <c r="AV604">
        <f>(Table2[[#This Row],[Rank 1Y]]+Table2[[#This Row],[Rank 6M]]+Table2[[#This Row],[Rank Sharpe]])/3</f>
        <v>544.66666666666663</v>
      </c>
    </row>
    <row r="605" spans="1:48" x14ac:dyDescent="0.3">
      <c r="A605" t="s">
        <v>496</v>
      </c>
      <c r="B605" t="s">
        <v>497</v>
      </c>
      <c r="C605" t="s">
        <v>3110</v>
      </c>
      <c r="D605" t="s">
        <v>75</v>
      </c>
      <c r="E605">
        <v>41076.58590862</v>
      </c>
      <c r="F605">
        <v>2187.4</v>
      </c>
      <c r="G605">
        <v>0.809447931467978</v>
      </c>
      <c r="H605">
        <f>(Table2[[#This Row],[1Y Return vs Nifty]]-AVERAGE(Table2[1Y Return vs Nifty]))/_xlfn.STDEV.P(Table2[1Y Return vs Nifty])</f>
        <v>-0.29012651245797705</v>
      </c>
      <c r="I605">
        <v>2.8785187895379698</v>
      </c>
      <c r="J605">
        <f>(Table2[[#This Row],[1M Return vs Nifty]]-AVERAGE(Table2[1M Return vs Nifty]))/_xlfn.STDEV.P(Table2[1M Return vs Nifty])</f>
        <v>0.5094779937761249</v>
      </c>
      <c r="K605">
        <v>-17.6030325618269</v>
      </c>
      <c r="L605">
        <f>(Table2[[#This Row],[6M Return vs Nifty]]-AVERAGE(Table2[6M Return vs Nifty]))/_xlfn.STDEV.P(Table2[6M Return vs Nifty])</f>
        <v>-0.70435601011443083</v>
      </c>
      <c r="M605">
        <v>-1.2606016113902401</v>
      </c>
      <c r="N605">
        <f>(Table2[[#This Row],[1W Return vs Nifty]]-AVERAGE(Table2[1W Return vs Nifty]))/_xlfn.STDEV.P(Table2[1W Return vs Nifty])</f>
        <v>-1.2599685354222945E-2</v>
      </c>
      <c r="O605">
        <v>2279.4</v>
      </c>
      <c r="P605">
        <v>2336.5219605739298</v>
      </c>
      <c r="Q605">
        <v>2385.7120777243399</v>
      </c>
      <c r="R605">
        <v>25.733462352565301</v>
      </c>
      <c r="S605" s="1">
        <f>(Table2[[#This Row],[Close Price]]-Table2[[#This Row],[20D EMA]])/Table2[[#This Row],[20D EMA]]</f>
        <v>-4.0361498639992978E-2</v>
      </c>
      <c r="T605" s="1">
        <f>(Table2[[#This Row],[Close Price]]-Table2[[#This Row],[50D EMA]])/Table2[[#This Row],[50D EMA]]</f>
        <v>-6.3822195164517218E-2</v>
      </c>
      <c r="U605" s="1">
        <f>(Table2[[#This Row],[Close Price]]-Table2[[#This Row],[200D EMA]])/Table2[[#This Row],[200D EMA]]</f>
        <v>-8.3124899930717477E-2</v>
      </c>
      <c r="V605">
        <v>0.49008765823427802</v>
      </c>
      <c r="W605">
        <v>2162.9</v>
      </c>
      <c r="X605">
        <v>2211.9</v>
      </c>
      <c r="Y605">
        <v>2162.9</v>
      </c>
      <c r="Z605">
        <v>2211.9</v>
      </c>
      <c r="AA605">
        <v>2162.9</v>
      </c>
      <c r="AB605">
        <v>2367</v>
      </c>
      <c r="AC605" s="1">
        <f>(Table2[[#This Row],[Close Price]]/Table2[[#This Row],[Day Low]])-1</f>
        <v>1.1327384530029017E-2</v>
      </c>
      <c r="AD605" s="1">
        <f>(Table2[[#This Row],[Day High]]/Table2[[#This Row],[Close Price]])-1</f>
        <v>1.1200512023406883E-2</v>
      </c>
      <c r="AE605" s="1">
        <f>(Table2[[#This Row],[Close Price]]/Table2[[#This Row],[Current Week Low]])-1</f>
        <v>1.1327384530029017E-2</v>
      </c>
      <c r="AF605" s="1">
        <f>(Table2[[#This Row],[Current Week High]]/Table2[[#This Row],[Close Price]])-1</f>
        <v>1.1200512023406883E-2</v>
      </c>
      <c r="AG605" s="1">
        <f>(Table2[[#This Row],[Close Price]]/Table2[[#This Row],[Current Month Low]])-1</f>
        <v>1.1327384530029017E-2</v>
      </c>
      <c r="AH605" s="1">
        <f>(Table2[[#This Row],[Current Month High]]/Table2[[#This Row],[Close Price]])-1</f>
        <v>8.2106610587912465E-2</v>
      </c>
      <c r="AI605">
        <v>30.017372222730099</v>
      </c>
      <c r="AJ605">
        <v>21.320022185246799</v>
      </c>
      <c r="AK605" t="str">
        <f>IF(AND(Table2[[#This Row],[20D EMA]]&gt;Table2[[#This Row],[50D EMA]],Table2[[#This Row],[50D EMA]]&gt;Table2[[#This Row],[200D EMA]]),"Uptrend","Downtrend/NoTrend")</f>
        <v>Downtrend/NoTrend</v>
      </c>
      <c r="AL605">
        <v>0.06</v>
      </c>
      <c r="AM605" t="s">
        <v>3148</v>
      </c>
      <c r="AN605">
        <v>-6.2</v>
      </c>
      <c r="AO605" t="s">
        <v>3147</v>
      </c>
      <c r="AP605">
        <v>-4.5636110216653002E-2</v>
      </c>
      <c r="AQ605">
        <f>(Table2[[#This Row],[Sharpe Ratio]]-AVERAGE(Table2[Sharpe Ratio]))/_xlfn.STDEV.P(Table2[Sharpe Ratio])</f>
        <v>-1.1915162785569522</v>
      </c>
      <c r="AR6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5">
        <f>_xlfn.RANK.AVG(Table2[[#This Row],[1Y Return vs Nifty Z-Score]],Table2[1Y Return vs Nifty Z-Score])</f>
        <v>413</v>
      </c>
      <c r="AT605">
        <f>_xlfn.RANK.AVG(Table2[[#This Row],[6M Return vs Nifty Z-Score]],Table2[6M Return vs Nifty Z-Score])</f>
        <v>573</v>
      </c>
      <c r="AU605">
        <f>_xlfn.RANK.AVG(Table2[[#This Row],[Sharpe Ratio Z-Score]],Table2[Sharpe Ratio Z-Score])</f>
        <v>649</v>
      </c>
      <c r="AV605">
        <f>(Table2[[#This Row],[Rank 1Y]]+Table2[[#This Row],[Rank 6M]]+Table2[[#This Row],[Rank Sharpe]])/3</f>
        <v>545</v>
      </c>
    </row>
    <row r="606" spans="1:48" x14ac:dyDescent="0.3">
      <c r="A606" t="s">
        <v>947</v>
      </c>
      <c r="B606" t="s">
        <v>948</v>
      </c>
      <c r="C606" t="s">
        <v>3101</v>
      </c>
      <c r="D606" t="s">
        <v>21</v>
      </c>
      <c r="E606">
        <v>15114.847546589999</v>
      </c>
      <c r="F606">
        <v>546.45000000000005</v>
      </c>
      <c r="G606">
        <v>-30.924426279615201</v>
      </c>
      <c r="H606">
        <f>(Table2[[#This Row],[1Y Return vs Nifty]]-AVERAGE(Table2[1Y Return vs Nifty]))/_xlfn.STDEV.P(Table2[1Y Return vs Nifty])</f>
        <v>-0.94823805907655656</v>
      </c>
      <c r="I606">
        <v>-6.5460159954825195E-2</v>
      </c>
      <c r="J606">
        <f>(Table2[[#This Row],[1M Return vs Nifty]]-AVERAGE(Table2[1M Return vs Nifty]))/_xlfn.STDEV.P(Table2[1M Return vs Nifty])</f>
        <v>0.17608579492744864</v>
      </c>
      <c r="K606">
        <v>-13.1690304742683</v>
      </c>
      <c r="L606">
        <f>(Table2[[#This Row],[6M Return vs Nifty]]-AVERAGE(Table2[6M Return vs Nifty]))/_xlfn.STDEV.P(Table2[6M Return vs Nifty])</f>
        <v>-0.54680821394606494</v>
      </c>
      <c r="M606">
        <v>1.83887796770803</v>
      </c>
      <c r="N606">
        <f>(Table2[[#This Row],[1W Return vs Nifty]]-AVERAGE(Table2[1W Return vs Nifty]))/_xlfn.STDEV.P(Table2[1W Return vs Nifty])</f>
        <v>0.72642424197799171</v>
      </c>
      <c r="O606">
        <v>568.88</v>
      </c>
      <c r="P606">
        <v>590.47559120725703</v>
      </c>
      <c r="Q606">
        <v>625.28699729283198</v>
      </c>
      <c r="R606">
        <v>36.825907796071803</v>
      </c>
      <c r="S606" s="1">
        <f>(Table2[[#This Row],[Close Price]]-Table2[[#This Row],[20D EMA]])/Table2[[#This Row],[20D EMA]]</f>
        <v>-3.9428350442975581E-2</v>
      </c>
      <c r="T606" s="1">
        <f>(Table2[[#This Row],[Close Price]]-Table2[[#This Row],[50D EMA]])/Table2[[#This Row],[50D EMA]]</f>
        <v>-7.4559544649838022E-2</v>
      </c>
      <c r="U606" s="1">
        <f>(Table2[[#This Row],[Close Price]]-Table2[[#This Row],[200D EMA]])/Table2[[#This Row],[200D EMA]]</f>
        <v>-0.12608129968183443</v>
      </c>
      <c r="V606">
        <v>0.42945779055445499</v>
      </c>
      <c r="W606">
        <v>540.1</v>
      </c>
      <c r="X606">
        <v>563</v>
      </c>
      <c r="Y606">
        <v>540.1</v>
      </c>
      <c r="Z606">
        <v>563</v>
      </c>
      <c r="AA606">
        <v>536.29999999999995</v>
      </c>
      <c r="AB606">
        <v>585</v>
      </c>
      <c r="AC606" s="1">
        <f>(Table2[[#This Row],[Close Price]]/Table2[[#This Row],[Day Low]])-1</f>
        <v>1.1757082021847776E-2</v>
      </c>
      <c r="AD606" s="1">
        <f>(Table2[[#This Row],[Day High]]/Table2[[#This Row],[Close Price]])-1</f>
        <v>3.0286393997621008E-2</v>
      </c>
      <c r="AE606" s="1">
        <f>(Table2[[#This Row],[Close Price]]/Table2[[#This Row],[Current Week Low]])-1</f>
        <v>1.1757082021847776E-2</v>
      </c>
      <c r="AF606" s="1">
        <f>(Table2[[#This Row],[Current Week High]]/Table2[[#This Row],[Close Price]])-1</f>
        <v>3.0286393997621008E-2</v>
      </c>
      <c r="AG606" s="1">
        <f>(Table2[[#This Row],[Close Price]]/Table2[[#This Row],[Current Month Low]])-1</f>
        <v>1.8925974268133583E-2</v>
      </c>
      <c r="AH606" s="1">
        <f>(Table2[[#This Row],[Current Month High]]/Table2[[#This Row],[Close Price]])-1</f>
        <v>7.0546253088114019E-2</v>
      </c>
      <c r="AI606">
        <v>57.717997987007003</v>
      </c>
      <c r="AJ606">
        <v>1.8925974268133501</v>
      </c>
      <c r="AK606" t="str">
        <f>IF(AND(Table2[[#This Row],[20D EMA]]&gt;Table2[[#This Row],[50D EMA]],Table2[[#This Row],[50D EMA]]&gt;Table2[[#This Row],[200D EMA]]),"Uptrend","Downtrend/NoTrend")</f>
        <v>Downtrend/NoTrend</v>
      </c>
      <c r="AL606">
        <v>-0.17</v>
      </c>
      <c r="AM606" t="s">
        <v>3147</v>
      </c>
      <c r="AN606">
        <v>-4.99</v>
      </c>
      <c r="AO606" t="s">
        <v>3147</v>
      </c>
      <c r="AP606">
        <v>2.9108817572920001E-3</v>
      </c>
      <c r="AQ606">
        <f>(Table2[[#This Row],[Sharpe Ratio]]-AVERAGE(Table2[Sharpe Ratio]))/_xlfn.STDEV.P(Table2[Sharpe Ratio])</f>
        <v>-0.62362080316693114</v>
      </c>
      <c r="AR6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6">
        <f>_xlfn.RANK.AVG(Table2[[#This Row],[1Y Return vs Nifty Z-Score]],Table2[1Y Return vs Nifty Z-Score])</f>
        <v>637</v>
      </c>
      <c r="AT606">
        <f>_xlfn.RANK.AVG(Table2[[#This Row],[6M Return vs Nifty Z-Score]],Table2[6M Return vs Nifty Z-Score])</f>
        <v>501</v>
      </c>
      <c r="AU606">
        <f>_xlfn.RANK.AVG(Table2[[#This Row],[Sharpe Ratio Z-Score]],Table2[Sharpe Ratio Z-Score])</f>
        <v>502</v>
      </c>
      <c r="AV606">
        <f>(Table2[[#This Row],[Rank 1Y]]+Table2[[#This Row],[Rank 6M]]+Table2[[#This Row],[Rank Sharpe]])/3</f>
        <v>546.66666666666663</v>
      </c>
    </row>
    <row r="607" spans="1:48" x14ac:dyDescent="0.3">
      <c r="A607" t="s">
        <v>1061</v>
      </c>
      <c r="B607" t="s">
        <v>1062</v>
      </c>
      <c r="C607" t="s">
        <v>3110</v>
      </c>
      <c r="D607" t="s">
        <v>75</v>
      </c>
      <c r="E607">
        <v>11937.944414025</v>
      </c>
      <c r="F607">
        <v>334.25</v>
      </c>
      <c r="G607">
        <v>-23.2709407765843</v>
      </c>
      <c r="H607">
        <f>(Table2[[#This Row],[1Y Return vs Nifty]]-AVERAGE(Table2[1Y Return vs Nifty]))/_xlfn.STDEV.P(Table2[1Y Return vs Nifty])</f>
        <v>-0.78951658851424489</v>
      </c>
      <c r="I607">
        <v>-1.3999606227236601</v>
      </c>
      <c r="J607">
        <f>(Table2[[#This Row],[1M Return vs Nifty]]-AVERAGE(Table2[1M Return vs Nifty]))/_xlfn.STDEV.P(Table2[1M Return vs Nifty])</f>
        <v>2.4959699503522566E-2</v>
      </c>
      <c r="K607">
        <v>-0.88314666772233397</v>
      </c>
      <c r="L607">
        <f>(Table2[[#This Row],[6M Return vs Nifty]]-AVERAGE(Table2[6M Return vs Nifty]))/_xlfn.STDEV.P(Table2[6M Return vs Nifty])</f>
        <v>-0.11026942134308344</v>
      </c>
      <c r="M607">
        <v>-1.50559454983643</v>
      </c>
      <c r="N607">
        <f>(Table2[[#This Row],[1W Return vs Nifty]]-AVERAGE(Table2[1W Return vs Nifty]))/_xlfn.STDEV.P(Table2[1W Return vs Nifty])</f>
        <v>-7.1014538208919675E-2</v>
      </c>
      <c r="O607">
        <v>345.25</v>
      </c>
      <c r="P607">
        <v>347.74777583820998</v>
      </c>
      <c r="Q607">
        <v>345.489720253293</v>
      </c>
      <c r="R607">
        <v>35.647030513033897</v>
      </c>
      <c r="S607" s="1">
        <f>(Table2[[#This Row],[Close Price]]-Table2[[#This Row],[20D EMA]])/Table2[[#This Row],[20D EMA]]</f>
        <v>-3.1860970311368572E-2</v>
      </c>
      <c r="T607" s="1">
        <f>(Table2[[#This Row],[Close Price]]-Table2[[#This Row],[50D EMA]])/Table2[[#This Row],[50D EMA]]</f>
        <v>-3.8814844482254376E-2</v>
      </c>
      <c r="U607" s="1">
        <f>(Table2[[#This Row],[Close Price]]-Table2[[#This Row],[200D EMA]])/Table2[[#This Row],[200D EMA]]</f>
        <v>-3.2532719772538216E-2</v>
      </c>
      <c r="V607">
        <v>0.195840604474387</v>
      </c>
      <c r="W607">
        <v>327.7</v>
      </c>
      <c r="X607">
        <v>336</v>
      </c>
      <c r="Y607">
        <v>327.7</v>
      </c>
      <c r="Z607">
        <v>336</v>
      </c>
      <c r="AA607">
        <v>327.39999999999998</v>
      </c>
      <c r="AB607">
        <v>362.65</v>
      </c>
      <c r="AC607" s="1">
        <f>(Table2[[#This Row],[Close Price]]/Table2[[#This Row],[Day Low]])-1</f>
        <v>1.9987793713762692E-2</v>
      </c>
      <c r="AD607" s="1">
        <f>(Table2[[#This Row],[Day High]]/Table2[[#This Row],[Close Price]])-1</f>
        <v>5.2356020942407877E-3</v>
      </c>
      <c r="AE607" s="1">
        <f>(Table2[[#This Row],[Close Price]]/Table2[[#This Row],[Current Week Low]])-1</f>
        <v>1.9987793713762692E-2</v>
      </c>
      <c r="AF607" s="1">
        <f>(Table2[[#This Row],[Current Week High]]/Table2[[#This Row],[Close Price]])-1</f>
        <v>5.2356020942407877E-3</v>
      </c>
      <c r="AG607" s="1">
        <f>(Table2[[#This Row],[Close Price]]/Table2[[#This Row],[Current Month Low]])-1</f>
        <v>2.0922419059254738E-2</v>
      </c>
      <c r="AH607" s="1">
        <f>(Table2[[#This Row],[Current Month High]]/Table2[[#This Row],[Close Price]])-1</f>
        <v>8.4966342557965424E-2</v>
      </c>
      <c r="AI607">
        <v>19.072550486162999</v>
      </c>
      <c r="AJ607">
        <v>14.7442499141778</v>
      </c>
      <c r="AK607" t="str">
        <f>IF(AND(Table2[[#This Row],[20D EMA]]&gt;Table2[[#This Row],[50D EMA]],Table2[[#This Row],[50D EMA]]&gt;Table2[[#This Row],[200D EMA]]),"Uptrend","Downtrend/NoTrend")</f>
        <v>Downtrend/NoTrend</v>
      </c>
      <c r="AL607">
        <v>0.09</v>
      </c>
      <c r="AM607" t="s">
        <v>3148</v>
      </c>
      <c r="AN607">
        <v>-2.86</v>
      </c>
      <c r="AO607" t="s">
        <v>3147</v>
      </c>
      <c r="AP607">
        <v>-9.9534077040855998E-2</v>
      </c>
      <c r="AQ607">
        <f>(Table2[[#This Row],[Sharpe Ratio]]-AVERAGE(Table2[Sharpe Ratio]))/_xlfn.STDEV.P(Table2[Sharpe Ratio])</f>
        <v>-1.8220066600951903</v>
      </c>
      <c r="AR6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7">
        <f>_xlfn.RANK.AVG(Table2[[#This Row],[1Y Return vs Nifty Z-Score]],Table2[1Y Return vs Nifty Z-Score])</f>
        <v>589</v>
      </c>
      <c r="AT607">
        <f>_xlfn.RANK.AVG(Table2[[#This Row],[6M Return vs Nifty Z-Score]],Table2[6M Return vs Nifty Z-Score])</f>
        <v>343</v>
      </c>
      <c r="AU607">
        <f>_xlfn.RANK.AVG(Table2[[#This Row],[Sharpe Ratio Z-Score]],Table2[Sharpe Ratio Z-Score])</f>
        <v>708</v>
      </c>
      <c r="AV607">
        <f>(Table2[[#This Row],[Rank 1Y]]+Table2[[#This Row],[Rank 6M]]+Table2[[#This Row],[Rank Sharpe]])/3</f>
        <v>546.66666666666663</v>
      </c>
    </row>
    <row r="608" spans="1:48" x14ac:dyDescent="0.3">
      <c r="A608" t="s">
        <v>1795</v>
      </c>
      <c r="B608" t="s">
        <v>1796</v>
      </c>
      <c r="C608" t="s">
        <v>3106</v>
      </c>
      <c r="D608" t="s">
        <v>51</v>
      </c>
      <c r="E608">
        <v>4202.0708000000004</v>
      </c>
      <c r="F608">
        <v>460.4</v>
      </c>
      <c r="G608">
        <v>-20.125180020976199</v>
      </c>
      <c r="H608">
        <f>(Table2[[#This Row],[1Y Return vs Nifty]]-AVERAGE(Table2[1Y Return vs Nifty]))/_xlfn.STDEV.P(Table2[1Y Return vs Nifty])</f>
        <v>-0.72427836823283243</v>
      </c>
      <c r="I608">
        <v>-0.67412411829739305</v>
      </c>
      <c r="J608">
        <f>(Table2[[#This Row],[1M Return vs Nifty]]-AVERAGE(Table2[1M Return vs Nifty]))/_xlfn.STDEV.P(Table2[1M Return vs Nifty])</f>
        <v>0.10715737563058901</v>
      </c>
      <c r="K608">
        <v>-8.0121340587683605</v>
      </c>
      <c r="L608">
        <f>(Table2[[#This Row],[6M Return vs Nifty]]-AVERAGE(Table2[6M Return vs Nifty]))/_xlfn.STDEV.P(Table2[6M Return vs Nifty])</f>
        <v>-0.36357472661635842</v>
      </c>
      <c r="M608">
        <v>-0.57810911407237497</v>
      </c>
      <c r="N608">
        <f>(Table2[[#This Row],[1W Return vs Nifty]]-AVERAGE(Table2[1W Return vs Nifty]))/_xlfn.STDEV.P(Table2[1W Return vs Nifty])</f>
        <v>0.15013030620434642</v>
      </c>
      <c r="O608">
        <v>484.15</v>
      </c>
      <c r="P608">
        <v>500.07812817739</v>
      </c>
      <c r="Q608">
        <v>507.996644652893</v>
      </c>
      <c r="R608">
        <v>21.335919801337798</v>
      </c>
      <c r="S608" s="1">
        <f>(Table2[[#This Row],[Close Price]]-Table2[[#This Row],[20D EMA]])/Table2[[#This Row],[20D EMA]]</f>
        <v>-4.9055044924093773E-2</v>
      </c>
      <c r="T608" s="1">
        <f>(Table2[[#This Row],[Close Price]]-Table2[[#This Row],[50D EMA]])/Table2[[#This Row],[50D EMA]]</f>
        <v>-7.9343858372696544E-2</v>
      </c>
      <c r="U608" s="1">
        <f>(Table2[[#This Row],[Close Price]]-Table2[[#This Row],[200D EMA]])/Table2[[#This Row],[200D EMA]]</f>
        <v>-9.3694801243057693E-2</v>
      </c>
      <c r="V608">
        <v>0.36472475257185</v>
      </c>
      <c r="W608">
        <v>457.25</v>
      </c>
      <c r="X608">
        <v>470.7</v>
      </c>
      <c r="Y608">
        <v>457.25</v>
      </c>
      <c r="Z608">
        <v>470.7</v>
      </c>
      <c r="AA608">
        <v>453</v>
      </c>
      <c r="AB608">
        <v>502</v>
      </c>
      <c r="AC608" s="1">
        <f>(Table2[[#This Row],[Close Price]]/Table2[[#This Row],[Day Low]])-1</f>
        <v>6.8890103881902309E-3</v>
      </c>
      <c r="AD608" s="1">
        <f>(Table2[[#This Row],[Day High]]/Table2[[#This Row],[Close Price]])-1</f>
        <v>2.2371850564726348E-2</v>
      </c>
      <c r="AE608" s="1">
        <f>(Table2[[#This Row],[Close Price]]/Table2[[#This Row],[Current Week Low]])-1</f>
        <v>6.8890103881902309E-3</v>
      </c>
      <c r="AF608" s="1">
        <f>(Table2[[#This Row],[Current Week High]]/Table2[[#This Row],[Close Price]])-1</f>
        <v>2.2371850564726348E-2</v>
      </c>
      <c r="AG608" s="1">
        <f>(Table2[[#This Row],[Close Price]]/Table2[[#This Row],[Current Month Low]])-1</f>
        <v>1.6335540838852136E-2</v>
      </c>
      <c r="AH608" s="1">
        <f>(Table2[[#This Row],[Current Month High]]/Table2[[#This Row],[Close Price]])-1</f>
        <v>9.0356211989574442E-2</v>
      </c>
      <c r="AI608">
        <v>37.9235447437011</v>
      </c>
      <c r="AJ608">
        <v>6.8089548776243998</v>
      </c>
      <c r="AK608" t="str">
        <f>IF(AND(Table2[[#This Row],[20D EMA]]&gt;Table2[[#This Row],[50D EMA]],Table2[[#This Row],[50D EMA]]&gt;Table2[[#This Row],[200D EMA]]),"Uptrend","Downtrend/NoTrend")</f>
        <v>Downtrend/NoTrend</v>
      </c>
      <c r="AL608">
        <v>-0.16</v>
      </c>
      <c r="AM608" t="s">
        <v>3147</v>
      </c>
      <c r="AN608">
        <v>-5.01</v>
      </c>
      <c r="AO608" t="s">
        <v>3147</v>
      </c>
      <c r="AP608">
        <v>-3.3339648690226001E-2</v>
      </c>
      <c r="AQ608">
        <f>(Table2[[#This Row],[Sharpe Ratio]]-AVERAGE(Table2[Sharpe Ratio]))/_xlfn.STDEV.P(Table2[Sharpe Ratio])</f>
        <v>-1.0476741046090139</v>
      </c>
      <c r="AR6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8">
        <f>_xlfn.RANK.AVG(Table2[[#This Row],[1Y Return vs Nifty Z-Score]],Table2[1Y Return vs Nifty Z-Score])</f>
        <v>575</v>
      </c>
      <c r="AT608">
        <f>_xlfn.RANK.AVG(Table2[[#This Row],[6M Return vs Nifty Z-Score]],Table2[6M Return vs Nifty Z-Score])</f>
        <v>443</v>
      </c>
      <c r="AU608">
        <f>_xlfn.RANK.AVG(Table2[[#This Row],[Sharpe Ratio Z-Score]],Table2[Sharpe Ratio Z-Score])</f>
        <v>622</v>
      </c>
      <c r="AV608">
        <f>(Table2[[#This Row],[Rank 1Y]]+Table2[[#This Row],[Rank 6M]]+Table2[[#This Row],[Rank Sharpe]])/3</f>
        <v>546.66666666666663</v>
      </c>
    </row>
    <row r="609" spans="1:48" x14ac:dyDescent="0.3">
      <c r="A609" t="s">
        <v>1698</v>
      </c>
      <c r="B609" t="s">
        <v>1699</v>
      </c>
      <c r="C609" t="s">
        <v>3107</v>
      </c>
      <c r="D609" t="s">
        <v>974</v>
      </c>
      <c r="E609">
        <v>4930.9066112179999</v>
      </c>
      <c r="F609">
        <v>166.58</v>
      </c>
      <c r="G609">
        <v>-14.5611362840309</v>
      </c>
      <c r="H609">
        <f>(Table2[[#This Row],[1Y Return vs Nifty]]-AVERAGE(Table2[1Y Return vs Nifty]))/_xlfn.STDEV.P(Table2[1Y Return vs Nifty])</f>
        <v>-0.60888869331266116</v>
      </c>
      <c r="I609">
        <v>-4.7978994200318699</v>
      </c>
      <c r="J609">
        <f>(Table2[[#This Row],[1M Return vs Nifty]]-AVERAGE(Table2[1M Return vs Nifty]))/_xlfn.STDEV.P(Table2[1M Return vs Nifty])</f>
        <v>-0.35984138318865611</v>
      </c>
      <c r="K609">
        <v>-30.963956638353299</v>
      </c>
      <c r="L609">
        <f>(Table2[[#This Row],[6M Return vs Nifty]]-AVERAGE(Table2[6M Return vs Nifty]))/_xlfn.STDEV.P(Table2[6M Return vs Nifty])</f>
        <v>-1.1790928508876872</v>
      </c>
      <c r="M609">
        <v>-4.8900806070009999</v>
      </c>
      <c r="N609">
        <f>(Table2[[#This Row],[1W Return vs Nifty]]-AVERAGE(Table2[1W Return vs Nifty]))/_xlfn.STDEV.P(Table2[1W Return vs Nifty])</f>
        <v>-0.87799394043958712</v>
      </c>
      <c r="O609">
        <v>179.33</v>
      </c>
      <c r="P609">
        <v>190.445662284045</v>
      </c>
      <c r="Q609">
        <v>195.59582714867901</v>
      </c>
      <c r="R609">
        <v>26.645679093655499</v>
      </c>
      <c r="S609" s="1">
        <f>(Table2[[#This Row],[Close Price]]-Table2[[#This Row],[20D EMA]])/Table2[[#This Row],[20D EMA]]</f>
        <v>-7.1097975798806667E-2</v>
      </c>
      <c r="T609" s="1">
        <f>(Table2[[#This Row],[Close Price]]-Table2[[#This Row],[50D EMA]])/Table2[[#This Row],[50D EMA]]</f>
        <v>-0.12531481157312968</v>
      </c>
      <c r="U609" s="1">
        <f>(Table2[[#This Row],[Close Price]]-Table2[[#This Row],[200D EMA]])/Table2[[#This Row],[200D EMA]]</f>
        <v>-0.14834583933441015</v>
      </c>
      <c r="V609">
        <v>0.71623044504963096</v>
      </c>
      <c r="W609">
        <v>163.71</v>
      </c>
      <c r="X609">
        <v>170.19</v>
      </c>
      <c r="Y609">
        <v>163.71</v>
      </c>
      <c r="Z609">
        <v>170.19</v>
      </c>
      <c r="AA609">
        <v>163.71</v>
      </c>
      <c r="AB609">
        <v>189.78</v>
      </c>
      <c r="AC609" s="1">
        <f>(Table2[[#This Row],[Close Price]]/Table2[[#This Row],[Day Low]])-1</f>
        <v>1.7530999938916381E-2</v>
      </c>
      <c r="AD609" s="1">
        <f>(Table2[[#This Row],[Day High]]/Table2[[#This Row],[Close Price]])-1</f>
        <v>2.1671269059911014E-2</v>
      </c>
      <c r="AE609" s="1">
        <f>(Table2[[#This Row],[Close Price]]/Table2[[#This Row],[Current Week Low]])-1</f>
        <v>1.7530999938916381E-2</v>
      </c>
      <c r="AF609" s="1">
        <f>(Table2[[#This Row],[Current Week High]]/Table2[[#This Row],[Close Price]])-1</f>
        <v>2.1671269059911014E-2</v>
      </c>
      <c r="AG609" s="1">
        <f>(Table2[[#This Row],[Close Price]]/Table2[[#This Row],[Current Month Low]])-1</f>
        <v>1.7530999938916381E-2</v>
      </c>
      <c r="AH609" s="1">
        <f>(Table2[[#This Row],[Current Month High]]/Table2[[#This Row],[Close Price]])-1</f>
        <v>0.13927242165926268</v>
      </c>
      <c r="AI609">
        <v>52.839476527794403</v>
      </c>
      <c r="AJ609">
        <v>9.1254503766786801</v>
      </c>
      <c r="AK609" t="str">
        <f>IF(AND(Table2[[#This Row],[20D EMA]]&gt;Table2[[#This Row],[50D EMA]],Table2[[#This Row],[50D EMA]]&gt;Table2[[#This Row],[200D EMA]]),"Uptrend","Downtrend/NoTrend")</f>
        <v>Downtrend/NoTrend</v>
      </c>
      <c r="AL609">
        <v>-0.06</v>
      </c>
      <c r="AM609" t="s">
        <v>3147</v>
      </c>
      <c r="AN609">
        <v>-10.89</v>
      </c>
      <c r="AO609" t="s">
        <v>3147</v>
      </c>
      <c r="AP609">
        <v>3.7109772278311998E-2</v>
      </c>
      <c r="AQ609">
        <f>(Table2[[#This Row],[Sharpe Ratio]]-AVERAGE(Table2[Sharpe Ratio]))/_xlfn.STDEV.P(Table2[Sharpe Ratio])</f>
        <v>-0.22356727975461879</v>
      </c>
      <c r="AR6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9">
        <f>_xlfn.RANK.AVG(Table2[[#This Row],[1Y Return vs Nifty Z-Score]],Table2[1Y Return vs Nifty Z-Score])</f>
        <v>543</v>
      </c>
      <c r="AT609">
        <f>_xlfn.RANK.AVG(Table2[[#This Row],[6M Return vs Nifty Z-Score]],Table2[6M Return vs Nifty Z-Score])</f>
        <v>695</v>
      </c>
      <c r="AU609">
        <f>_xlfn.RANK.AVG(Table2[[#This Row],[Sharpe Ratio Z-Score]],Table2[Sharpe Ratio Z-Score])</f>
        <v>406</v>
      </c>
      <c r="AV609">
        <f>(Table2[[#This Row],[Rank 1Y]]+Table2[[#This Row],[Rank 6M]]+Table2[[#This Row],[Rank Sharpe]])/3</f>
        <v>548</v>
      </c>
    </row>
    <row r="610" spans="1:48" x14ac:dyDescent="0.3">
      <c r="A610" t="s">
        <v>363</v>
      </c>
      <c r="B610" t="s">
        <v>364</v>
      </c>
      <c r="C610" t="s">
        <v>3116</v>
      </c>
      <c r="D610" t="s">
        <v>163</v>
      </c>
      <c r="E610">
        <v>64601.344236375</v>
      </c>
      <c r="F610">
        <v>2179.35</v>
      </c>
      <c r="G610">
        <v>-25.298500112003701</v>
      </c>
      <c r="H610">
        <f>(Table2[[#This Row],[1Y Return vs Nifty]]-AVERAGE(Table2[1Y Return vs Nifty]))/_xlfn.STDEV.P(Table2[1Y Return vs Nifty])</f>
        <v>-0.8315650381053058</v>
      </c>
      <c r="I610">
        <v>4.1160354777277304</v>
      </c>
      <c r="J610">
        <f>(Table2[[#This Row],[1M Return vs Nifty]]-AVERAGE(Table2[1M Return vs Nifty]))/_xlfn.STDEV.P(Table2[1M Return vs Nifty])</f>
        <v>0.64962111873243511</v>
      </c>
      <c r="K610">
        <v>-5.9814560906186198</v>
      </c>
      <c r="L610">
        <f>(Table2[[#This Row],[6M Return vs Nifty]]-AVERAGE(Table2[6M Return vs Nifty]))/_xlfn.STDEV.P(Table2[6M Return vs Nifty])</f>
        <v>-0.29142121105818192</v>
      </c>
      <c r="M610">
        <v>0.23578709702007999</v>
      </c>
      <c r="N610">
        <f>(Table2[[#This Row],[1W Return vs Nifty]]-AVERAGE(Table2[1W Return vs Nifty]))/_xlfn.STDEV.P(Table2[1W Return vs Nifty])</f>
        <v>0.34419152164792294</v>
      </c>
      <c r="O610">
        <v>2272.84</v>
      </c>
      <c r="P610">
        <v>2332.2045101123499</v>
      </c>
      <c r="Q610">
        <v>2391.3310287879399</v>
      </c>
      <c r="R610">
        <v>34.412683812033798</v>
      </c>
      <c r="S610" s="1">
        <f>(Table2[[#This Row],[Close Price]]-Table2[[#This Row],[20D EMA]])/Table2[[#This Row],[20D EMA]]</f>
        <v>-4.1133559775435237E-2</v>
      </c>
      <c r="T610" s="1">
        <f>(Table2[[#This Row],[Close Price]]-Table2[[#This Row],[50D EMA]])/Table2[[#This Row],[50D EMA]]</f>
        <v>-6.5540783172993042E-2</v>
      </c>
      <c r="U610" s="1">
        <f>(Table2[[#This Row],[Close Price]]-Table2[[#This Row],[200D EMA]])/Table2[[#This Row],[200D EMA]]</f>
        <v>-8.8645622975662974E-2</v>
      </c>
      <c r="V610">
        <v>0.51049437410012499</v>
      </c>
      <c r="W610">
        <v>2171.85</v>
      </c>
      <c r="X610">
        <v>2242.3000000000002</v>
      </c>
      <c r="Y610">
        <v>2171.85</v>
      </c>
      <c r="Z610">
        <v>2242.3000000000002</v>
      </c>
      <c r="AA610">
        <v>2171.85</v>
      </c>
      <c r="AB610">
        <v>2389</v>
      </c>
      <c r="AC610" s="1">
        <f>(Table2[[#This Row],[Close Price]]/Table2[[#This Row],[Day Low]])-1</f>
        <v>3.4532771600248591E-3</v>
      </c>
      <c r="AD610" s="1">
        <f>(Table2[[#This Row],[Day High]]/Table2[[#This Row],[Close Price]])-1</f>
        <v>2.8884759217197908E-2</v>
      </c>
      <c r="AE610" s="1">
        <f>(Table2[[#This Row],[Close Price]]/Table2[[#This Row],[Current Week Low]])-1</f>
        <v>3.4532771600248591E-3</v>
      </c>
      <c r="AF610" s="1">
        <f>(Table2[[#This Row],[Current Week High]]/Table2[[#This Row],[Close Price]])-1</f>
        <v>2.8884759217197908E-2</v>
      </c>
      <c r="AG610" s="1">
        <f>(Table2[[#This Row],[Close Price]]/Table2[[#This Row],[Current Month Low]])-1</f>
        <v>3.4532771600248591E-3</v>
      </c>
      <c r="AH610" s="1">
        <f>(Table2[[#This Row],[Current Month High]]/Table2[[#This Row],[Close Price]])-1</f>
        <v>9.6198407782136952E-2</v>
      </c>
      <c r="AI610">
        <v>23.6125450248927</v>
      </c>
      <c r="AJ610">
        <v>4.3200421234024198</v>
      </c>
      <c r="AK610" t="str">
        <f>IF(AND(Table2[[#This Row],[20D EMA]]&gt;Table2[[#This Row],[50D EMA]],Table2[[#This Row],[50D EMA]]&gt;Table2[[#This Row],[200D EMA]]),"Uptrend","Downtrend/NoTrend")</f>
        <v>Downtrend/NoTrend</v>
      </c>
      <c r="AL610">
        <v>-0.03</v>
      </c>
      <c r="AM610" t="s">
        <v>3147</v>
      </c>
      <c r="AN610">
        <v>-3.65</v>
      </c>
      <c r="AO610" t="s">
        <v>3147</v>
      </c>
      <c r="AP610">
        <v>-4.3676402541214E-2</v>
      </c>
      <c r="AQ610">
        <f>(Table2[[#This Row],[Sharpe Ratio]]-AVERAGE(Table2[Sharpe Ratio]))/_xlfn.STDEV.P(Table2[Sharpe Ratio])</f>
        <v>-1.1685919102960682</v>
      </c>
      <c r="AR6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0">
        <f>_xlfn.RANK.AVG(Table2[[#This Row],[1Y Return vs Nifty Z-Score]],Table2[1Y Return vs Nifty Z-Score])</f>
        <v>604</v>
      </c>
      <c r="AT610">
        <f>_xlfn.RANK.AVG(Table2[[#This Row],[6M Return vs Nifty Z-Score]],Table2[6M Return vs Nifty Z-Score])</f>
        <v>408</v>
      </c>
      <c r="AU610">
        <f>_xlfn.RANK.AVG(Table2[[#This Row],[Sharpe Ratio Z-Score]],Table2[Sharpe Ratio Z-Score])</f>
        <v>642</v>
      </c>
      <c r="AV610">
        <f>(Table2[[#This Row],[Rank 1Y]]+Table2[[#This Row],[Rank 6M]]+Table2[[#This Row],[Rank Sharpe]])/3</f>
        <v>551.33333333333337</v>
      </c>
    </row>
    <row r="611" spans="1:48" x14ac:dyDescent="0.3">
      <c r="A611" t="s">
        <v>507</v>
      </c>
      <c r="B611" t="s">
        <v>508</v>
      </c>
      <c r="C611" t="s">
        <v>3116</v>
      </c>
      <c r="D611" t="s">
        <v>414</v>
      </c>
      <c r="E611">
        <v>40300.124245289997</v>
      </c>
      <c r="F611">
        <v>536.9</v>
      </c>
      <c r="G611">
        <v>-24.413518023233699</v>
      </c>
      <c r="H611">
        <f>(Table2[[#This Row],[1Y Return vs Nifty]]-AVERAGE(Table2[1Y Return vs Nifty]))/_xlfn.STDEV.P(Table2[1Y Return vs Nifty])</f>
        <v>-0.81321187620341751</v>
      </c>
      <c r="I611">
        <v>1.2165119952101699</v>
      </c>
      <c r="J611">
        <f>(Table2[[#This Row],[1M Return vs Nifty]]-AVERAGE(Table2[1M Return vs Nifty]))/_xlfn.STDEV.P(Table2[1M Return vs Nifty])</f>
        <v>0.32126329891295397</v>
      </c>
      <c r="K611">
        <v>-1.4140464705401199</v>
      </c>
      <c r="L611">
        <f>(Table2[[#This Row],[6M Return vs Nifty]]-AVERAGE(Table2[6M Return vs Nifty]))/_xlfn.STDEV.P(Table2[6M Return vs Nifty])</f>
        <v>-0.12913321352641466</v>
      </c>
      <c r="M611">
        <v>-1.42164154044505</v>
      </c>
      <c r="N611">
        <f>(Table2[[#This Row],[1W Return vs Nifty]]-AVERAGE(Table2[1W Return vs Nifty]))/_xlfn.STDEV.P(Table2[1W Return vs Nifty])</f>
        <v>-5.0997215581542923E-2</v>
      </c>
      <c r="O611">
        <v>545.1</v>
      </c>
      <c r="P611">
        <v>559.18293485150195</v>
      </c>
      <c r="Q611">
        <v>559.79074310554404</v>
      </c>
      <c r="R611">
        <v>47.666369191421801</v>
      </c>
      <c r="S611" s="1">
        <f>(Table2[[#This Row],[Close Price]]-Table2[[#This Row],[20D EMA]])/Table2[[#This Row],[20D EMA]]</f>
        <v>-1.5043111355714631E-2</v>
      </c>
      <c r="T611" s="1">
        <f>(Table2[[#This Row],[Close Price]]-Table2[[#This Row],[50D EMA]])/Table2[[#This Row],[50D EMA]]</f>
        <v>-3.9849096713617506E-2</v>
      </c>
      <c r="U611" s="1">
        <f>(Table2[[#This Row],[Close Price]]-Table2[[#This Row],[200D EMA]])/Table2[[#This Row],[200D EMA]]</f>
        <v>-4.0891607064728108E-2</v>
      </c>
      <c r="V611">
        <v>1.49553301596309</v>
      </c>
      <c r="W611">
        <v>514.65</v>
      </c>
      <c r="X611">
        <v>541.79999999999995</v>
      </c>
      <c r="Y611">
        <v>514.65</v>
      </c>
      <c r="Z611">
        <v>541.79999999999995</v>
      </c>
      <c r="AA611">
        <v>504.3</v>
      </c>
      <c r="AB611">
        <v>575.45000000000005</v>
      </c>
      <c r="AC611" s="1">
        <f>(Table2[[#This Row],[Close Price]]/Table2[[#This Row],[Day Low]])-1</f>
        <v>4.3233265325949732E-2</v>
      </c>
      <c r="AD611" s="1">
        <f>(Table2[[#This Row],[Day High]]/Table2[[#This Row],[Close Price]])-1</f>
        <v>9.126466753585305E-3</v>
      </c>
      <c r="AE611" s="1">
        <f>(Table2[[#This Row],[Close Price]]/Table2[[#This Row],[Current Week Low]])-1</f>
        <v>4.3233265325949732E-2</v>
      </c>
      <c r="AF611" s="1">
        <f>(Table2[[#This Row],[Current Week High]]/Table2[[#This Row],[Close Price]])-1</f>
        <v>9.126466753585305E-3</v>
      </c>
      <c r="AG611" s="1">
        <f>(Table2[[#This Row],[Close Price]]/Table2[[#This Row],[Current Month Low]])-1</f>
        <v>6.4644061074756953E-2</v>
      </c>
      <c r="AH611" s="1">
        <f>(Table2[[#This Row],[Current Month High]]/Table2[[#This Row],[Close Price]])-1</f>
        <v>7.180108027565657E-2</v>
      </c>
      <c r="AI611">
        <v>16.409014714099399</v>
      </c>
      <c r="AJ611">
        <v>19.897275569450599</v>
      </c>
      <c r="AK611" t="str">
        <f>IF(AND(Table2[[#This Row],[20D EMA]]&gt;Table2[[#This Row],[50D EMA]],Table2[[#This Row],[50D EMA]]&gt;Table2[[#This Row],[200D EMA]]),"Uptrend","Downtrend/NoTrend")</f>
        <v>Downtrend/NoTrend</v>
      </c>
      <c r="AL611">
        <v>0.05</v>
      </c>
      <c r="AM611" t="s">
        <v>3148</v>
      </c>
      <c r="AN611">
        <v>-1.71</v>
      </c>
      <c r="AO611" t="s">
        <v>3147</v>
      </c>
      <c r="AP611">
        <v>-9.9804730314540999E-2</v>
      </c>
      <c r="AQ611">
        <f>(Table2[[#This Row],[Sharpe Ratio]]-AVERAGE(Table2[Sharpe Ratio]))/_xlfn.STDEV.P(Table2[Sharpe Ratio])</f>
        <v>-1.8251727217454714</v>
      </c>
      <c r="AR6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1">
        <f>_xlfn.RANK.AVG(Table2[[#This Row],[1Y Return vs Nifty Z-Score]],Table2[1Y Return vs Nifty Z-Score])</f>
        <v>595</v>
      </c>
      <c r="AT611">
        <f>_xlfn.RANK.AVG(Table2[[#This Row],[6M Return vs Nifty Z-Score]],Table2[6M Return vs Nifty Z-Score])</f>
        <v>349</v>
      </c>
      <c r="AU611">
        <f>_xlfn.RANK.AVG(Table2[[#This Row],[Sharpe Ratio Z-Score]],Table2[Sharpe Ratio Z-Score])</f>
        <v>710</v>
      </c>
      <c r="AV611">
        <f>(Table2[[#This Row],[Rank 1Y]]+Table2[[#This Row],[Rank 6M]]+Table2[[#This Row],[Rank Sharpe]])/3</f>
        <v>551.33333333333337</v>
      </c>
    </row>
    <row r="612" spans="1:48" x14ac:dyDescent="0.3">
      <c r="A612" t="s">
        <v>1311</v>
      </c>
      <c r="B612" t="s">
        <v>1312</v>
      </c>
      <c r="C612" t="s">
        <v>3110</v>
      </c>
      <c r="D612" t="s">
        <v>75</v>
      </c>
      <c r="E612">
        <v>8467.5379493599994</v>
      </c>
      <c r="F612">
        <v>719.6</v>
      </c>
      <c r="G612">
        <v>-30.285896551235499</v>
      </c>
      <c r="H612">
        <f>(Table2[[#This Row],[1Y Return vs Nifty]]-AVERAGE(Table2[1Y Return vs Nifty]))/_xlfn.STDEV.P(Table2[1Y Return vs Nifty])</f>
        <v>-0.93499593854911267</v>
      </c>
      <c r="I612">
        <v>-8.35402102762718</v>
      </c>
      <c r="J612">
        <f>(Table2[[#This Row],[1M Return vs Nifty]]-AVERAGE(Table2[1M Return vs Nifty]))/_xlfn.STDEV.P(Table2[1M Return vs Nifty])</f>
        <v>-0.76255594822783501</v>
      </c>
      <c r="K612">
        <v>-14.6428994895678</v>
      </c>
      <c r="L612">
        <f>(Table2[[#This Row],[6M Return vs Nifty]]-AVERAGE(Table2[6M Return vs Nifty]))/_xlfn.STDEV.P(Table2[6M Return vs Nifty])</f>
        <v>-0.59917734021527014</v>
      </c>
      <c r="M612">
        <v>-5.7749062912784197</v>
      </c>
      <c r="N612">
        <f>(Table2[[#This Row],[1W Return vs Nifty]]-AVERAGE(Table2[1W Return vs Nifty]))/_xlfn.STDEV.P(Table2[1W Return vs Nifty])</f>
        <v>-1.0889672136977235</v>
      </c>
      <c r="O612">
        <v>762.14</v>
      </c>
      <c r="P612">
        <v>782.52017249339701</v>
      </c>
      <c r="Q612">
        <v>803.10280296677297</v>
      </c>
      <c r="R612">
        <v>35.406610878767999</v>
      </c>
      <c r="S612" s="1">
        <f>(Table2[[#This Row],[Close Price]]-Table2[[#This Row],[20D EMA]])/Table2[[#This Row],[20D EMA]]</f>
        <v>-5.5816516650484115E-2</v>
      </c>
      <c r="T612" s="1">
        <f>(Table2[[#This Row],[Close Price]]-Table2[[#This Row],[50D EMA]])/Table2[[#This Row],[50D EMA]]</f>
        <v>-8.0407093267525848E-2</v>
      </c>
      <c r="U612" s="1">
        <f>(Table2[[#This Row],[Close Price]]-Table2[[#This Row],[200D EMA]])/Table2[[#This Row],[200D EMA]]</f>
        <v>-0.10397523537248535</v>
      </c>
      <c r="V612">
        <v>1.26075811028958</v>
      </c>
      <c r="W612">
        <v>685.45</v>
      </c>
      <c r="X612">
        <v>732.15</v>
      </c>
      <c r="Y612">
        <v>685.45</v>
      </c>
      <c r="Z612">
        <v>732.15</v>
      </c>
      <c r="AA612">
        <v>685.45</v>
      </c>
      <c r="AB612">
        <v>844.05</v>
      </c>
      <c r="AC612" s="1">
        <f>(Table2[[#This Row],[Close Price]]/Table2[[#This Row],[Day Low]])-1</f>
        <v>4.9821285287037664E-2</v>
      </c>
      <c r="AD612" s="1">
        <f>(Table2[[#This Row],[Day High]]/Table2[[#This Row],[Close Price]])-1</f>
        <v>1.7440244580322339E-2</v>
      </c>
      <c r="AE612" s="1">
        <f>(Table2[[#This Row],[Close Price]]/Table2[[#This Row],[Current Week Low]])-1</f>
        <v>4.9821285287037664E-2</v>
      </c>
      <c r="AF612" s="1">
        <f>(Table2[[#This Row],[Current Week High]]/Table2[[#This Row],[Close Price]])-1</f>
        <v>1.7440244580322339E-2</v>
      </c>
      <c r="AG612" s="1">
        <f>(Table2[[#This Row],[Close Price]]/Table2[[#This Row],[Current Month Low]])-1</f>
        <v>4.9821285287037664E-2</v>
      </c>
      <c r="AH612" s="1">
        <f>(Table2[[#This Row],[Current Month High]]/Table2[[#This Row],[Close Price]])-1</f>
        <v>0.17294330183435225</v>
      </c>
      <c r="AI612">
        <v>38.9521956642579</v>
      </c>
      <c r="AJ612">
        <v>4.9821285287037602</v>
      </c>
      <c r="AK612" t="str">
        <f>IF(AND(Table2[[#This Row],[20D EMA]]&gt;Table2[[#This Row],[50D EMA]],Table2[[#This Row],[50D EMA]]&gt;Table2[[#This Row],[200D EMA]]),"Uptrend","Downtrend/NoTrend")</f>
        <v>Downtrend/NoTrend</v>
      </c>
      <c r="AL612">
        <v>0.03</v>
      </c>
      <c r="AM612" t="s">
        <v>3148</v>
      </c>
      <c r="AN612">
        <v>-10.48</v>
      </c>
      <c r="AO612" t="s">
        <v>3147</v>
      </c>
      <c r="AP612">
        <v>2.5270422943629999E-3</v>
      </c>
      <c r="AQ612">
        <f>(Table2[[#This Row],[Sharpe Ratio]]-AVERAGE(Table2[Sharpe Ratio]))/_xlfn.STDEV.P(Table2[Sharpe Ratio])</f>
        <v>-0.6281108999867403</v>
      </c>
      <c r="AR6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2">
        <f>_xlfn.RANK.AVG(Table2[[#This Row],[1Y Return vs Nifty Z-Score]],Table2[1Y Return vs Nifty Z-Score])</f>
        <v>634</v>
      </c>
      <c r="AT612">
        <f>_xlfn.RANK.AVG(Table2[[#This Row],[6M Return vs Nifty Z-Score]],Table2[6M Return vs Nifty Z-Score])</f>
        <v>523</v>
      </c>
      <c r="AU612">
        <f>_xlfn.RANK.AVG(Table2[[#This Row],[Sharpe Ratio Z-Score]],Table2[Sharpe Ratio Z-Score])</f>
        <v>503</v>
      </c>
      <c r="AV612">
        <f>(Table2[[#This Row],[Rank 1Y]]+Table2[[#This Row],[Rank 6M]]+Table2[[#This Row],[Rank Sharpe]])/3</f>
        <v>553.33333333333337</v>
      </c>
    </row>
    <row r="613" spans="1:48" x14ac:dyDescent="0.3">
      <c r="A613" t="s">
        <v>232</v>
      </c>
      <c r="B613" t="s">
        <v>233</v>
      </c>
      <c r="C613" t="s">
        <v>3107</v>
      </c>
      <c r="D613" t="s">
        <v>234</v>
      </c>
      <c r="E613">
        <v>104097.14734251</v>
      </c>
      <c r="F613">
        <v>866.55</v>
      </c>
      <c r="G613">
        <v>2.0580100104602002</v>
      </c>
      <c r="H613">
        <f>(Table2[[#This Row],[1Y Return vs Nifty]]-AVERAGE(Table2[1Y Return vs Nifty]))/_xlfn.STDEV.P(Table2[1Y Return vs Nifty])</f>
        <v>-0.26423326301136835</v>
      </c>
      <c r="I613">
        <v>-7.6961586074478099</v>
      </c>
      <c r="J613">
        <f>(Table2[[#This Row],[1M Return vs Nifty]]-AVERAGE(Table2[1M Return vs Nifty]))/_xlfn.STDEV.P(Table2[1M Return vs Nifty])</f>
        <v>-0.68805602734990257</v>
      </c>
      <c r="K613">
        <v>-20.0157930097748</v>
      </c>
      <c r="L613">
        <f>(Table2[[#This Row],[6M Return vs Nifty]]-AVERAGE(Table2[6M Return vs Nifty]))/_xlfn.STDEV.P(Table2[6M Return vs Nifty])</f>
        <v>-0.7900855798688039</v>
      </c>
      <c r="M613">
        <v>-2.9154397494747801</v>
      </c>
      <c r="N613">
        <f>(Table2[[#This Row],[1W Return vs Nifty]]-AVERAGE(Table2[1W Return vs Nifty]))/_xlfn.STDEV.P(Table2[1W Return vs Nifty])</f>
        <v>-0.4071707572701615</v>
      </c>
      <c r="O613">
        <v>946.85</v>
      </c>
      <c r="P613">
        <v>980.60230897567806</v>
      </c>
      <c r="Q613">
        <v>1027.55319331239</v>
      </c>
      <c r="R613">
        <v>32.292358626293399</v>
      </c>
      <c r="S613" s="1">
        <f>(Table2[[#This Row],[Close Price]]-Table2[[#This Row],[20D EMA]])/Table2[[#This Row],[20D EMA]]</f>
        <v>-8.4807519670486414E-2</v>
      </c>
      <c r="T613" s="1">
        <f>(Table2[[#This Row],[Close Price]]-Table2[[#This Row],[50D EMA]])/Table2[[#This Row],[50D EMA]]</f>
        <v>-0.11630842384494829</v>
      </c>
      <c r="U613" s="1">
        <f>(Table2[[#This Row],[Close Price]]-Table2[[#This Row],[200D EMA]])/Table2[[#This Row],[200D EMA]]</f>
        <v>-0.15668599383491277</v>
      </c>
      <c r="V613">
        <v>1.45490840240761</v>
      </c>
      <c r="W613">
        <v>855</v>
      </c>
      <c r="X613">
        <v>889</v>
      </c>
      <c r="Y613">
        <v>855</v>
      </c>
      <c r="Z613">
        <v>889</v>
      </c>
      <c r="AA613">
        <v>855</v>
      </c>
      <c r="AB613">
        <v>1090.95</v>
      </c>
      <c r="AC613" s="1">
        <f>(Table2[[#This Row],[Close Price]]/Table2[[#This Row],[Day Low]])-1</f>
        <v>1.3508771929824581E-2</v>
      </c>
      <c r="AD613" s="1">
        <f>(Table2[[#This Row],[Day High]]/Table2[[#This Row],[Close Price]])-1</f>
        <v>2.5907333679533906E-2</v>
      </c>
      <c r="AE613" s="1">
        <f>(Table2[[#This Row],[Close Price]]/Table2[[#This Row],[Current Week Low]])-1</f>
        <v>1.3508771929824581E-2</v>
      </c>
      <c r="AF613" s="1">
        <f>(Table2[[#This Row],[Current Week High]]/Table2[[#This Row],[Close Price]])-1</f>
        <v>2.5907333679533906E-2</v>
      </c>
      <c r="AG613" s="1">
        <f>(Table2[[#This Row],[Close Price]]/Table2[[#This Row],[Current Month Low]])-1</f>
        <v>1.3508771929824581E-2</v>
      </c>
      <c r="AH613" s="1">
        <f>(Table2[[#This Row],[Current Month High]]/Table2[[#This Row],[Close Price]])-1</f>
        <v>0.25895793664531785</v>
      </c>
      <c r="AI613">
        <v>55.559402227222897</v>
      </c>
      <c r="AJ613">
        <v>20.3541666666666</v>
      </c>
      <c r="AK613" t="str">
        <f>IF(AND(Table2[[#This Row],[20D EMA]]&gt;Table2[[#This Row],[50D EMA]],Table2[[#This Row],[50D EMA]]&gt;Table2[[#This Row],[200D EMA]]),"Uptrend","Downtrend/NoTrend")</f>
        <v>Downtrend/NoTrend</v>
      </c>
      <c r="AL613">
        <v>0.03</v>
      </c>
      <c r="AM613" t="s">
        <v>3148</v>
      </c>
      <c r="AN613">
        <v>-8.39</v>
      </c>
      <c r="AO613" t="s">
        <v>3147</v>
      </c>
      <c r="AP613">
        <v>-5.1283703679038999E-2</v>
      </c>
      <c r="AQ613">
        <f>(Table2[[#This Row],[Sharpe Ratio]]-AVERAGE(Table2[Sharpe Ratio]))/_xlfn.STDEV.P(Table2[Sharpe Ratio])</f>
        <v>-1.257580985013999</v>
      </c>
      <c r="AR6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3">
        <f>_xlfn.RANK.AVG(Table2[[#This Row],[1Y Return vs Nifty Z-Score]],Table2[1Y Return vs Nifty Z-Score])</f>
        <v>402</v>
      </c>
      <c r="AT613">
        <f>_xlfn.RANK.AVG(Table2[[#This Row],[6M Return vs Nifty Z-Score]],Table2[6M Return vs Nifty Z-Score])</f>
        <v>602</v>
      </c>
      <c r="AU613">
        <f>_xlfn.RANK.AVG(Table2[[#This Row],[Sharpe Ratio Z-Score]],Table2[Sharpe Ratio Z-Score])</f>
        <v>660</v>
      </c>
      <c r="AV613">
        <f>(Table2[[#This Row],[Rank 1Y]]+Table2[[#This Row],[Rank 6M]]+Table2[[#This Row],[Rank Sharpe]])/3</f>
        <v>554.66666666666663</v>
      </c>
    </row>
    <row r="614" spans="1:48" x14ac:dyDescent="0.3">
      <c r="A614" t="s">
        <v>1332</v>
      </c>
      <c r="B614" t="s">
        <v>1333</v>
      </c>
      <c r="C614" t="s">
        <v>3114</v>
      </c>
      <c r="D614" t="s">
        <v>974</v>
      </c>
      <c r="E614">
        <v>8303.2934391439994</v>
      </c>
      <c r="F614">
        <v>60.07</v>
      </c>
      <c r="G614">
        <v>-26.3051709870035</v>
      </c>
      <c r="H614">
        <f>(Table2[[#This Row],[1Y Return vs Nifty]]-AVERAGE(Table2[1Y Return vs Nifty]))/_xlfn.STDEV.P(Table2[1Y Return vs Nifty])</f>
        <v>-0.85244183751767044</v>
      </c>
      <c r="I614">
        <v>-7.4034396631061501</v>
      </c>
      <c r="J614">
        <f>(Table2[[#This Row],[1M Return vs Nifty]]-AVERAGE(Table2[1M Return vs Nifty]))/_xlfn.STDEV.P(Table2[1M Return vs Nifty])</f>
        <v>-0.65490694096953195</v>
      </c>
      <c r="K614">
        <v>-22.502271485059499</v>
      </c>
      <c r="L614">
        <f>(Table2[[#This Row],[6M Return vs Nifty]]-AVERAGE(Table2[6M Return vs Nifty]))/_xlfn.STDEV.P(Table2[6M Return vs Nifty])</f>
        <v>-0.87843447918492445</v>
      </c>
      <c r="M614">
        <v>-9.2322403718491</v>
      </c>
      <c r="N614">
        <f>(Table2[[#This Row],[1W Return vs Nifty]]-AVERAGE(Table2[1W Return vs Nifty]))/_xlfn.STDEV.P(Table2[1W Return vs Nifty])</f>
        <v>-1.9133161229640319</v>
      </c>
      <c r="O614">
        <v>67.959999999999994</v>
      </c>
      <c r="P614">
        <v>71.530330619974094</v>
      </c>
      <c r="Q614">
        <v>73.369840552661103</v>
      </c>
      <c r="R614">
        <v>22.6030618242816</v>
      </c>
      <c r="S614" s="1">
        <f>(Table2[[#This Row],[Close Price]]-Table2[[#This Row],[20D EMA]])/Table2[[#This Row],[20D EMA]]</f>
        <v>-0.11609770453207761</v>
      </c>
      <c r="T614" s="1">
        <f>(Table2[[#This Row],[Close Price]]-Table2[[#This Row],[50D EMA]])/Table2[[#This Row],[50D EMA]]</f>
        <v>-0.16021637982998385</v>
      </c>
      <c r="U614" s="1">
        <f>(Table2[[#This Row],[Close Price]]-Table2[[#This Row],[200D EMA]])/Table2[[#This Row],[200D EMA]]</f>
        <v>-0.1812712206061721</v>
      </c>
      <c r="V614">
        <v>0.63447647779875205</v>
      </c>
      <c r="W614">
        <v>59.84</v>
      </c>
      <c r="X614">
        <v>62.5</v>
      </c>
      <c r="Y614">
        <v>59.84</v>
      </c>
      <c r="Z614">
        <v>62.5</v>
      </c>
      <c r="AA614">
        <v>59.84</v>
      </c>
      <c r="AB614">
        <v>77.59</v>
      </c>
      <c r="AC614" s="1">
        <f>(Table2[[#This Row],[Close Price]]/Table2[[#This Row],[Day Low]])-1</f>
        <v>3.8435828877005918E-3</v>
      </c>
      <c r="AD614" s="1">
        <f>(Table2[[#This Row],[Day High]]/Table2[[#This Row],[Close Price]])-1</f>
        <v>4.0452805060762431E-2</v>
      </c>
      <c r="AE614" s="1">
        <f>(Table2[[#This Row],[Close Price]]/Table2[[#This Row],[Current Week Low]])-1</f>
        <v>3.8435828877005918E-3</v>
      </c>
      <c r="AF614" s="1">
        <f>(Table2[[#This Row],[Current Week High]]/Table2[[#This Row],[Close Price]])-1</f>
        <v>4.0452805060762431E-2</v>
      </c>
      <c r="AG614" s="1">
        <f>(Table2[[#This Row],[Close Price]]/Table2[[#This Row],[Current Month Low]])-1</f>
        <v>3.8435828877005918E-3</v>
      </c>
      <c r="AH614" s="1">
        <f>(Table2[[#This Row],[Current Month High]]/Table2[[#This Row],[Close Price]])-1</f>
        <v>0.29165973031463288</v>
      </c>
      <c r="AI614">
        <v>57.8991176960212</v>
      </c>
      <c r="AJ614">
        <v>1.4695945945945901</v>
      </c>
      <c r="AK614" t="str">
        <f>IF(AND(Table2[[#This Row],[20D EMA]]&gt;Table2[[#This Row],[50D EMA]],Table2[[#This Row],[50D EMA]]&gt;Table2[[#This Row],[200D EMA]]),"Uptrend","Downtrend/NoTrend")</f>
        <v>Downtrend/NoTrend</v>
      </c>
      <c r="AL614">
        <v>0</v>
      </c>
      <c r="AM614">
        <v>0</v>
      </c>
      <c r="AN614">
        <v>-9.08</v>
      </c>
      <c r="AO614" t="s">
        <v>3147</v>
      </c>
      <c r="AP614">
        <v>3.1773476092457002E-2</v>
      </c>
      <c r="AQ614">
        <f>(Table2[[#This Row],[Sharpe Ratio]]-AVERAGE(Table2[Sharpe Ratio]))/_xlfn.STDEV.P(Table2[Sharpe Ratio])</f>
        <v>-0.28599047707474351</v>
      </c>
      <c r="AR6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4">
        <f>_xlfn.RANK.AVG(Table2[[#This Row],[1Y Return vs Nifty Z-Score]],Table2[1Y Return vs Nifty Z-Score])</f>
        <v>614</v>
      </c>
      <c r="AT614">
        <f>_xlfn.RANK.AVG(Table2[[#This Row],[6M Return vs Nifty Z-Score]],Table2[6M Return vs Nifty Z-Score])</f>
        <v>633</v>
      </c>
      <c r="AU614">
        <f>_xlfn.RANK.AVG(Table2[[#This Row],[Sharpe Ratio Z-Score]],Table2[Sharpe Ratio Z-Score])</f>
        <v>417</v>
      </c>
      <c r="AV614">
        <f>(Table2[[#This Row],[Rank 1Y]]+Table2[[#This Row],[Rank 6M]]+Table2[[#This Row],[Rank Sharpe]])/3</f>
        <v>554.66666666666663</v>
      </c>
    </row>
    <row r="615" spans="1:48" x14ac:dyDescent="0.3">
      <c r="A615" t="s">
        <v>836</v>
      </c>
      <c r="B615" t="s">
        <v>837</v>
      </c>
      <c r="C615" t="s">
        <v>3111</v>
      </c>
      <c r="D615" t="s">
        <v>43</v>
      </c>
      <c r="E615">
        <v>17473.11061457</v>
      </c>
      <c r="F615">
        <v>791.05</v>
      </c>
      <c r="G615">
        <v>-16.223171004449402</v>
      </c>
      <c r="H615">
        <f>(Table2[[#This Row],[1Y Return vs Nifty]]-AVERAGE(Table2[1Y Return vs Nifty]))/_xlfn.STDEV.P(Table2[1Y Return vs Nifty])</f>
        <v>-0.6433567268440471</v>
      </c>
      <c r="I615">
        <v>-1.6304771624560299</v>
      </c>
      <c r="J615">
        <f>(Table2[[#This Row],[1M Return vs Nifty]]-AVERAGE(Table2[1M Return vs Nifty]))/_xlfn.STDEV.P(Table2[1M Return vs Nifty])</f>
        <v>-1.1452480422482966E-3</v>
      </c>
      <c r="K615">
        <v>-18.600468184520999</v>
      </c>
      <c r="L615">
        <f>(Table2[[#This Row],[6M Return vs Nifty]]-AVERAGE(Table2[6M Return vs Nifty]))/_xlfn.STDEV.P(Table2[6M Return vs Nifty])</f>
        <v>-0.73979663036497334</v>
      </c>
      <c r="M615">
        <v>-3.3436836823037699</v>
      </c>
      <c r="N615">
        <f>(Table2[[#This Row],[1W Return vs Nifty]]-AVERAGE(Table2[1W Return vs Nifty]))/_xlfn.STDEV.P(Table2[1W Return vs Nifty])</f>
        <v>-0.50927903223016202</v>
      </c>
      <c r="O615">
        <v>837.03</v>
      </c>
      <c r="P615">
        <v>859.75371701151596</v>
      </c>
      <c r="Q615">
        <v>861.94275808203099</v>
      </c>
      <c r="R615">
        <v>24.5918800023538</v>
      </c>
      <c r="S615" s="1">
        <f>(Table2[[#This Row],[Close Price]]-Table2[[#This Row],[20D EMA]])/Table2[[#This Row],[20D EMA]]</f>
        <v>-5.4932320227470965E-2</v>
      </c>
      <c r="T615" s="1">
        <f>(Table2[[#This Row],[Close Price]]-Table2[[#This Row],[50D EMA]])/Table2[[#This Row],[50D EMA]]</f>
        <v>-7.9910927573920279E-2</v>
      </c>
      <c r="U615" s="1">
        <f>(Table2[[#This Row],[Close Price]]-Table2[[#This Row],[200D EMA]])/Table2[[#This Row],[200D EMA]]</f>
        <v>-8.2247640481114381E-2</v>
      </c>
      <c r="V615">
        <v>0.83031173501719302</v>
      </c>
      <c r="W615">
        <v>782</v>
      </c>
      <c r="X615">
        <v>809.1</v>
      </c>
      <c r="Y615">
        <v>782</v>
      </c>
      <c r="Z615">
        <v>809.1</v>
      </c>
      <c r="AA615">
        <v>782</v>
      </c>
      <c r="AB615">
        <v>870.15</v>
      </c>
      <c r="AC615" s="1">
        <f>(Table2[[#This Row],[Close Price]]/Table2[[#This Row],[Day Low]])-1</f>
        <v>1.1572890025575377E-2</v>
      </c>
      <c r="AD615" s="1">
        <f>(Table2[[#This Row],[Day High]]/Table2[[#This Row],[Close Price]])-1</f>
        <v>2.281777384488981E-2</v>
      </c>
      <c r="AE615" s="1">
        <f>(Table2[[#This Row],[Close Price]]/Table2[[#This Row],[Current Week Low]])-1</f>
        <v>1.1572890025575377E-2</v>
      </c>
      <c r="AF615" s="1">
        <f>(Table2[[#This Row],[Current Week High]]/Table2[[#This Row],[Close Price]])-1</f>
        <v>2.281777384488981E-2</v>
      </c>
      <c r="AG615" s="1">
        <f>(Table2[[#This Row],[Close Price]]/Table2[[#This Row],[Current Month Low]])-1</f>
        <v>1.1572890025575377E-2</v>
      </c>
      <c r="AH615" s="1">
        <f>(Table2[[#This Row],[Current Month High]]/Table2[[#This Row],[Close Price]])-1</f>
        <v>9.9993679287023518E-2</v>
      </c>
      <c r="AI615">
        <v>29.574616016686601</v>
      </c>
      <c r="AJ615">
        <v>11.2275028121484</v>
      </c>
      <c r="AK615" t="str">
        <f>IF(AND(Table2[[#This Row],[20D EMA]]&gt;Table2[[#This Row],[50D EMA]],Table2[[#This Row],[50D EMA]]&gt;Table2[[#This Row],[200D EMA]]),"Uptrend","Downtrend/NoTrend")</f>
        <v>Downtrend/NoTrend</v>
      </c>
      <c r="AL615">
        <v>0.01</v>
      </c>
      <c r="AM615" t="s">
        <v>3148</v>
      </c>
      <c r="AN615">
        <v>-4.1900000000000004</v>
      </c>
      <c r="AO615" t="s">
        <v>3147</v>
      </c>
      <c r="AQ615">
        <f>(Table2[[#This Row],[Sharpe Ratio]]-AVERAGE(Table2[Sharpe Ratio]))/_xlfn.STDEV.P(Table2[Sharpe Ratio])</f>
        <v>-0.65767186404931655</v>
      </c>
      <c r="AR6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5">
        <f>_xlfn.RANK.AVG(Table2[[#This Row],[1Y Return vs Nifty Z-Score]],Table2[1Y Return vs Nifty Z-Score])</f>
        <v>551</v>
      </c>
      <c r="AT615">
        <f>_xlfn.RANK.AVG(Table2[[#This Row],[6M Return vs Nifty Z-Score]],Table2[6M Return vs Nifty Z-Score])</f>
        <v>585</v>
      </c>
      <c r="AU615">
        <f>_xlfn.RANK.AVG(Table2[[#This Row],[Sharpe Ratio Z-Score]],Table2[Sharpe Ratio Z-Score])</f>
        <v>532</v>
      </c>
      <c r="AV615">
        <f>(Table2[[#This Row],[Rank 1Y]]+Table2[[#This Row],[Rank 6M]]+Table2[[#This Row],[Rank Sharpe]])/3</f>
        <v>556</v>
      </c>
    </row>
    <row r="616" spans="1:48" x14ac:dyDescent="0.3">
      <c r="A616" t="s">
        <v>794</v>
      </c>
      <c r="B616" t="s">
        <v>795</v>
      </c>
      <c r="C616" t="s">
        <v>3102</v>
      </c>
      <c r="D616" t="s">
        <v>54</v>
      </c>
      <c r="E616">
        <v>18681.317777699998</v>
      </c>
      <c r="F616">
        <v>638.70000000000005</v>
      </c>
      <c r="G616">
        <v>-38.244460551111899</v>
      </c>
      <c r="H616">
        <f>(Table2[[#This Row],[1Y Return vs Nifty]]-AVERAGE(Table2[1Y Return vs Nifty]))/_xlfn.STDEV.P(Table2[1Y Return vs Nifty])</f>
        <v>-1.1000442660234917</v>
      </c>
      <c r="I616">
        <v>-21.336455495873501</v>
      </c>
      <c r="J616">
        <f>(Table2[[#This Row],[1M Return vs Nifty]]-AVERAGE(Table2[1M Return vs Nifty]))/_xlfn.STDEV.P(Table2[1M Return vs Nifty])</f>
        <v>-2.2327574843234581</v>
      </c>
      <c r="K616">
        <v>-16.7737295737243</v>
      </c>
      <c r="L616">
        <f>(Table2[[#This Row],[6M Return vs Nifty]]-AVERAGE(Table2[6M Return vs Nifty]))/_xlfn.STDEV.P(Table2[6M Return vs Nifty])</f>
        <v>-0.6748894344224593</v>
      </c>
      <c r="M616">
        <v>3.8457896794662201</v>
      </c>
      <c r="N616">
        <f>(Table2[[#This Row],[1W Return vs Nifty]]-AVERAGE(Table2[1W Return vs Nifty]))/_xlfn.STDEV.P(Table2[1W Return vs Nifty])</f>
        <v>1.2049419212149843</v>
      </c>
      <c r="O616">
        <v>710.62</v>
      </c>
      <c r="P616">
        <v>752.29074515820901</v>
      </c>
      <c r="Q616">
        <v>748.27552193360304</v>
      </c>
      <c r="R616">
        <v>23.1310891917046</v>
      </c>
      <c r="S616" s="1">
        <f>(Table2[[#This Row],[Close Price]]-Table2[[#This Row],[20D EMA]])/Table2[[#This Row],[20D EMA]]</f>
        <v>-0.10120739635810976</v>
      </c>
      <c r="T616" s="1">
        <f>(Table2[[#This Row],[Close Price]]-Table2[[#This Row],[50D EMA]])/Table2[[#This Row],[50D EMA]]</f>
        <v>-0.15099314445815823</v>
      </c>
      <c r="U616" s="1">
        <f>(Table2[[#This Row],[Close Price]]-Table2[[#This Row],[200D EMA]])/Table2[[#This Row],[200D EMA]]</f>
        <v>-0.14643740002405958</v>
      </c>
      <c r="V616">
        <v>0.72479721791676899</v>
      </c>
      <c r="W616">
        <v>626.65</v>
      </c>
      <c r="X616">
        <v>650</v>
      </c>
      <c r="Y616">
        <v>626.65</v>
      </c>
      <c r="Z616">
        <v>650</v>
      </c>
      <c r="AA616">
        <v>626.65</v>
      </c>
      <c r="AB616">
        <v>729</v>
      </c>
      <c r="AC616" s="1">
        <f>(Table2[[#This Row],[Close Price]]/Table2[[#This Row],[Day Low]])-1</f>
        <v>1.9229234820075103E-2</v>
      </c>
      <c r="AD616" s="1">
        <f>(Table2[[#This Row],[Day High]]/Table2[[#This Row],[Close Price]])-1</f>
        <v>1.7692187255362368E-2</v>
      </c>
      <c r="AE616" s="1">
        <f>(Table2[[#This Row],[Close Price]]/Table2[[#This Row],[Current Week Low]])-1</f>
        <v>1.9229234820075103E-2</v>
      </c>
      <c r="AF616" s="1">
        <f>(Table2[[#This Row],[Current Week High]]/Table2[[#This Row],[Close Price]])-1</f>
        <v>1.7692187255362368E-2</v>
      </c>
      <c r="AG616" s="1">
        <f>(Table2[[#This Row],[Close Price]]/Table2[[#This Row],[Current Month Low]])-1</f>
        <v>1.9229234820075103E-2</v>
      </c>
      <c r="AH616" s="1">
        <f>(Table2[[#This Row],[Current Month High]]/Table2[[#This Row],[Close Price]])-1</f>
        <v>0.14138093001409113</v>
      </c>
      <c r="AI616">
        <v>47.761077188038101</v>
      </c>
      <c r="AJ616">
        <v>6.4411299058412004</v>
      </c>
      <c r="AK616" t="str">
        <f>IF(AND(Table2[[#This Row],[20D EMA]]&gt;Table2[[#This Row],[50D EMA]],Table2[[#This Row],[50D EMA]]&gt;Table2[[#This Row],[200D EMA]]),"Uptrend","Downtrend/NoTrend")</f>
        <v>Downtrend/NoTrend</v>
      </c>
      <c r="AL616">
        <v>-0.13</v>
      </c>
      <c r="AM616" t="s">
        <v>3147</v>
      </c>
      <c r="AN616">
        <v>-16.54</v>
      </c>
      <c r="AO616" t="s">
        <v>3147</v>
      </c>
      <c r="AP616">
        <v>2.3439557669842001E-2</v>
      </c>
      <c r="AQ616">
        <f>(Table2[[#This Row],[Sharpe Ratio]]-AVERAGE(Table2[Sharpe Ratio]))/_xlfn.STDEV.P(Table2[Sharpe Ratio])</f>
        <v>-0.38347941247598683</v>
      </c>
      <c r="AR6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6">
        <f>_xlfn.RANK.AVG(Table2[[#This Row],[1Y Return vs Nifty Z-Score]],Table2[1Y Return vs Nifty Z-Score])</f>
        <v>672</v>
      </c>
      <c r="AT616">
        <f>_xlfn.RANK.AVG(Table2[[#This Row],[6M Return vs Nifty Z-Score]],Table2[6M Return vs Nifty Z-Score])</f>
        <v>558</v>
      </c>
      <c r="AU616">
        <f>_xlfn.RANK.AVG(Table2[[#This Row],[Sharpe Ratio Z-Score]],Table2[Sharpe Ratio Z-Score])</f>
        <v>440</v>
      </c>
      <c r="AV616">
        <f>(Table2[[#This Row],[Rank 1Y]]+Table2[[#This Row],[Rank 6M]]+Table2[[#This Row],[Rank Sharpe]])/3</f>
        <v>556.66666666666663</v>
      </c>
    </row>
    <row r="617" spans="1:48" x14ac:dyDescent="0.3">
      <c r="A617" t="s">
        <v>1513</v>
      </c>
      <c r="B617" t="s">
        <v>1514</v>
      </c>
      <c r="C617" t="s">
        <v>3104</v>
      </c>
      <c r="D617" t="s">
        <v>350</v>
      </c>
      <c r="E617">
        <v>6408.9169760000004</v>
      </c>
      <c r="F617">
        <v>280</v>
      </c>
      <c r="G617">
        <v>-39.355818596115697</v>
      </c>
      <c r="H617">
        <f>(Table2[[#This Row],[1Y Return vs Nifty]]-AVERAGE(Table2[1Y Return vs Nifty]))/_xlfn.STDEV.P(Table2[1Y Return vs Nifty])</f>
        <v>-1.1230921156802791</v>
      </c>
      <c r="I617">
        <v>0.103068735827715</v>
      </c>
      <c r="J617">
        <f>(Table2[[#This Row],[1M Return vs Nifty]]-AVERAGE(Table2[1M Return vs Nifty]))/_xlfn.STDEV.P(Table2[1M Return vs Nifty])</f>
        <v>0.19517092430453217</v>
      </c>
      <c r="K617">
        <v>-7.5590910229936901</v>
      </c>
      <c r="L617">
        <f>(Table2[[#This Row],[6M Return vs Nifty]]-AVERAGE(Table2[6M Return vs Nifty]))/_xlfn.STDEV.P(Table2[6M Return vs Nifty])</f>
        <v>-0.34747732060565772</v>
      </c>
      <c r="M617">
        <v>2.1458729673610999</v>
      </c>
      <c r="N617">
        <f>(Table2[[#This Row],[1W Return vs Nifty]]-AVERAGE(Table2[1W Return vs Nifty]))/_xlfn.STDEV.P(Table2[1W Return vs Nifty])</f>
        <v>0.79962254657239351</v>
      </c>
      <c r="O617">
        <v>280.75</v>
      </c>
      <c r="P617">
        <v>287.20419636729201</v>
      </c>
      <c r="Q617">
        <v>305.40442019189402</v>
      </c>
      <c r="R617">
        <v>51.270405241269799</v>
      </c>
      <c r="S617" s="1">
        <f>(Table2[[#This Row],[Close Price]]-Table2[[#This Row],[20D EMA]])/Table2[[#This Row],[20D EMA]]</f>
        <v>-2.6714158504007124E-3</v>
      </c>
      <c r="T617" s="1">
        <f>(Table2[[#This Row],[Close Price]]-Table2[[#This Row],[50D EMA]])/Table2[[#This Row],[50D EMA]]</f>
        <v>-2.5083882681431659E-2</v>
      </c>
      <c r="U617" s="1">
        <f>(Table2[[#This Row],[Close Price]]-Table2[[#This Row],[200D EMA]])/Table2[[#This Row],[200D EMA]]</f>
        <v>-8.318288312897279E-2</v>
      </c>
      <c r="V617">
        <v>0.57397231003187599</v>
      </c>
      <c r="W617">
        <v>275.85000000000002</v>
      </c>
      <c r="X617">
        <v>282.89999999999998</v>
      </c>
      <c r="Y617">
        <v>275.85000000000002</v>
      </c>
      <c r="Z617">
        <v>282.89999999999998</v>
      </c>
      <c r="AA617">
        <v>265.3</v>
      </c>
      <c r="AB617">
        <v>296.5</v>
      </c>
      <c r="AC617" s="1">
        <f>(Table2[[#This Row],[Close Price]]/Table2[[#This Row],[Day Low]])-1</f>
        <v>1.5044408192858461E-2</v>
      </c>
      <c r="AD617" s="1">
        <f>(Table2[[#This Row],[Day High]]/Table2[[#This Row],[Close Price]])-1</f>
        <v>1.0357142857142732E-2</v>
      </c>
      <c r="AE617" s="1">
        <f>(Table2[[#This Row],[Close Price]]/Table2[[#This Row],[Current Week Low]])-1</f>
        <v>1.5044408192858461E-2</v>
      </c>
      <c r="AF617" s="1">
        <f>(Table2[[#This Row],[Current Week High]]/Table2[[#This Row],[Close Price]])-1</f>
        <v>1.0357142857142732E-2</v>
      </c>
      <c r="AG617" s="1">
        <f>(Table2[[#This Row],[Close Price]]/Table2[[#This Row],[Current Month Low]])-1</f>
        <v>5.5408970976253302E-2</v>
      </c>
      <c r="AH617" s="1">
        <f>(Table2[[#This Row],[Current Month High]]/Table2[[#This Row],[Close Price]])-1</f>
        <v>5.8928571428571441E-2</v>
      </c>
      <c r="AI617">
        <v>37.928571428571402</v>
      </c>
      <c r="AJ617">
        <v>8.4640712763896992</v>
      </c>
      <c r="AK617" t="str">
        <f>IF(AND(Table2[[#This Row],[20D EMA]]&gt;Table2[[#This Row],[50D EMA]],Table2[[#This Row],[50D EMA]]&gt;Table2[[#This Row],[200D EMA]]),"Uptrend","Downtrend/NoTrend")</f>
        <v>Downtrend/NoTrend</v>
      </c>
      <c r="AL617">
        <v>0.05</v>
      </c>
      <c r="AM617" t="s">
        <v>3148</v>
      </c>
      <c r="AN617">
        <v>-0.5</v>
      </c>
      <c r="AO617" t="s">
        <v>3147</v>
      </c>
      <c r="AP617">
        <v>-1.5915180907000002E-5</v>
      </c>
      <c r="AQ617">
        <f>(Table2[[#This Row],[Sharpe Ratio]]-AVERAGE(Table2[Sharpe Ratio]))/_xlfn.STDEV.P(Table2[Sharpe Ratio])</f>
        <v>-0.6578580374631493</v>
      </c>
      <c r="AR6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7">
        <f>_xlfn.RANK.AVG(Table2[[#This Row],[1Y Return vs Nifty Z-Score]],Table2[1Y Return vs Nifty Z-Score])</f>
        <v>678</v>
      </c>
      <c r="AT617">
        <f>_xlfn.RANK.AVG(Table2[[#This Row],[6M Return vs Nifty Z-Score]],Table2[6M Return vs Nifty Z-Score])</f>
        <v>437</v>
      </c>
      <c r="AU617">
        <f>_xlfn.RANK.AVG(Table2[[#This Row],[Sharpe Ratio Z-Score]],Table2[Sharpe Ratio Z-Score])</f>
        <v>556</v>
      </c>
      <c r="AV617">
        <f>(Table2[[#This Row],[Rank 1Y]]+Table2[[#This Row],[Rank 6M]]+Table2[[#This Row],[Rank Sharpe]])/3</f>
        <v>557</v>
      </c>
    </row>
    <row r="618" spans="1:48" x14ac:dyDescent="0.3">
      <c r="A618" t="s">
        <v>1714</v>
      </c>
      <c r="B618" t="s">
        <v>1715</v>
      </c>
      <c r="C618" t="s">
        <v>3111</v>
      </c>
      <c r="D618" t="s">
        <v>289</v>
      </c>
      <c r="E618">
        <v>4807.1337044699903</v>
      </c>
      <c r="F618">
        <v>225.3</v>
      </c>
      <c r="G618">
        <v>-14.918061258886899</v>
      </c>
      <c r="H618">
        <f>(Table2[[#This Row],[1Y Return vs Nifty]]-AVERAGE(Table2[1Y Return vs Nifty]))/_xlfn.STDEV.P(Table2[1Y Return vs Nifty])</f>
        <v>-0.61629076611558542</v>
      </c>
      <c r="I618">
        <v>2.67140405127794</v>
      </c>
      <c r="J618">
        <f>(Table2[[#This Row],[1M Return vs Nifty]]-AVERAGE(Table2[1M Return vs Nifty]))/_xlfn.STDEV.P(Table2[1M Return vs Nifty])</f>
        <v>0.48602319359340757</v>
      </c>
      <c r="K618">
        <v>-5.1317726807237598</v>
      </c>
      <c r="L618">
        <f>(Table2[[#This Row],[6M Return vs Nifty]]-AVERAGE(Table2[6M Return vs Nifty]))/_xlfn.STDEV.P(Table2[6M Return vs Nifty])</f>
        <v>-0.26123048357851464</v>
      </c>
      <c r="M618">
        <v>-1.6097602248708101</v>
      </c>
      <c r="N618">
        <f>(Table2[[#This Row],[1W Return vs Nifty]]-AVERAGE(Table2[1W Return vs Nifty]))/_xlfn.STDEV.P(Table2[1W Return vs Nifty])</f>
        <v>-9.585126459881084E-2</v>
      </c>
      <c r="O618">
        <v>235.54</v>
      </c>
      <c r="P618">
        <v>240.93097705798601</v>
      </c>
      <c r="Q618">
        <v>241.23084951896701</v>
      </c>
      <c r="R618">
        <v>31.778602447074501</v>
      </c>
      <c r="S618" s="1">
        <f>(Table2[[#This Row],[Close Price]]-Table2[[#This Row],[20D EMA]])/Table2[[#This Row],[20D EMA]]</f>
        <v>-4.3474569075316216E-2</v>
      </c>
      <c r="T618" s="1">
        <f>(Table2[[#This Row],[Close Price]]-Table2[[#This Row],[50D EMA]])/Table2[[#This Row],[50D EMA]]</f>
        <v>-6.4877407002022908E-2</v>
      </c>
      <c r="U618" s="1">
        <f>(Table2[[#This Row],[Close Price]]-Table2[[#This Row],[200D EMA]])/Table2[[#This Row],[200D EMA]]</f>
        <v>-6.6039851663808102E-2</v>
      </c>
      <c r="V618">
        <v>0.50261612655940402</v>
      </c>
      <c r="W618">
        <v>221.61</v>
      </c>
      <c r="X618">
        <v>230</v>
      </c>
      <c r="Y618">
        <v>221.61</v>
      </c>
      <c r="Z618">
        <v>230</v>
      </c>
      <c r="AA618">
        <v>221.61</v>
      </c>
      <c r="AB618">
        <v>251.5</v>
      </c>
      <c r="AC618" s="1">
        <f>(Table2[[#This Row],[Close Price]]/Table2[[#This Row],[Day Low]])-1</f>
        <v>1.6650873155543477E-2</v>
      </c>
      <c r="AD618" s="1">
        <f>(Table2[[#This Row],[Day High]]/Table2[[#This Row],[Close Price]])-1</f>
        <v>2.0861074123390999E-2</v>
      </c>
      <c r="AE618" s="1">
        <f>(Table2[[#This Row],[Close Price]]/Table2[[#This Row],[Current Week Low]])-1</f>
        <v>1.6650873155543477E-2</v>
      </c>
      <c r="AF618" s="1">
        <f>(Table2[[#This Row],[Current Week High]]/Table2[[#This Row],[Close Price]])-1</f>
        <v>2.0861074123390999E-2</v>
      </c>
      <c r="AG618" s="1">
        <f>(Table2[[#This Row],[Close Price]]/Table2[[#This Row],[Current Month Low]])-1</f>
        <v>1.6650873155543477E-2</v>
      </c>
      <c r="AH618" s="1">
        <f>(Table2[[#This Row],[Current Month High]]/Table2[[#This Row],[Close Price]])-1</f>
        <v>0.11628939192188192</v>
      </c>
      <c r="AI618">
        <v>31.868619618286701</v>
      </c>
      <c r="AJ618">
        <v>19.206349206349199</v>
      </c>
      <c r="AK618" t="str">
        <f>IF(AND(Table2[[#This Row],[20D EMA]]&gt;Table2[[#This Row],[50D EMA]],Table2[[#This Row],[50D EMA]]&gt;Table2[[#This Row],[200D EMA]]),"Uptrend","Downtrend/NoTrend")</f>
        <v>Downtrend/NoTrend</v>
      </c>
      <c r="AL618">
        <v>-0.09</v>
      </c>
      <c r="AM618" t="s">
        <v>3147</v>
      </c>
      <c r="AN618">
        <v>-9.18</v>
      </c>
      <c r="AO618" t="s">
        <v>3147</v>
      </c>
      <c r="AP618">
        <v>-0.11485756671926001</v>
      </c>
      <c r="AQ618">
        <f>(Table2[[#This Row],[Sharpe Ratio]]-AVERAGE(Table2[Sharpe Ratio]))/_xlfn.STDEV.P(Table2[Sharpe Ratio])</f>
        <v>-2.0012585581370241</v>
      </c>
      <c r="AR6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8">
        <f>_xlfn.RANK.AVG(Table2[[#This Row],[1Y Return vs Nifty Z-Score]],Table2[1Y Return vs Nifty Z-Score])</f>
        <v>547</v>
      </c>
      <c r="AT618">
        <f>_xlfn.RANK.AVG(Table2[[#This Row],[6M Return vs Nifty Z-Score]],Table2[6M Return vs Nifty Z-Score])</f>
        <v>400</v>
      </c>
      <c r="AU618">
        <f>_xlfn.RANK.AVG(Table2[[#This Row],[Sharpe Ratio Z-Score]],Table2[Sharpe Ratio Z-Score])</f>
        <v>724</v>
      </c>
      <c r="AV618">
        <f>(Table2[[#This Row],[Rank 1Y]]+Table2[[#This Row],[Rank 6M]]+Table2[[#This Row],[Rank Sharpe]])/3</f>
        <v>557</v>
      </c>
    </row>
    <row r="619" spans="1:48" x14ac:dyDescent="0.3">
      <c r="A619" t="s">
        <v>1555</v>
      </c>
      <c r="B619" t="s">
        <v>1556</v>
      </c>
      <c r="C619" t="s">
        <v>3109</v>
      </c>
      <c r="D619" t="s">
        <v>1557</v>
      </c>
      <c r="E619">
        <v>6048.5978969750004</v>
      </c>
      <c r="F619">
        <v>297.25</v>
      </c>
      <c r="G619">
        <v>-20.471042374528899</v>
      </c>
      <c r="H619">
        <f>(Table2[[#This Row],[1Y Return vs Nifty]]-AVERAGE(Table2[1Y Return vs Nifty]))/_xlfn.STDEV.P(Table2[1Y Return vs Nifty])</f>
        <v>-0.73145101935319923</v>
      </c>
      <c r="I619">
        <v>-13.109263782289499</v>
      </c>
      <c r="J619">
        <f>(Table2[[#This Row],[1M Return vs Nifty]]-AVERAGE(Table2[1M Return vs Nifty]))/_xlfn.STDEV.P(Table2[1M Return vs Nifty])</f>
        <v>-1.3010655181788162</v>
      </c>
      <c r="K619">
        <v>-50.378108644020003</v>
      </c>
      <c r="L619">
        <f>(Table2[[#This Row],[6M Return vs Nifty]]-AVERAGE(Table2[6M Return vs Nifty]))/_xlfn.STDEV.P(Table2[6M Return vs Nifty])</f>
        <v>-1.8689113946255798</v>
      </c>
      <c r="M619">
        <v>-3.7023327708893299</v>
      </c>
      <c r="N619">
        <f>(Table2[[#This Row],[1W Return vs Nifty]]-AVERAGE(Table2[1W Return vs Nifty]))/_xlfn.STDEV.P(Table2[1W Return vs Nifty])</f>
        <v>-0.5947934714179598</v>
      </c>
      <c r="O619">
        <v>328.04</v>
      </c>
      <c r="P619">
        <v>358.917326782869</v>
      </c>
      <c r="Q619">
        <v>376.97518438805997</v>
      </c>
      <c r="R619">
        <v>22.352319667838302</v>
      </c>
      <c r="S619" s="1">
        <f>(Table2[[#This Row],[Close Price]]-Table2[[#This Row],[20D EMA]])/Table2[[#This Row],[20D EMA]]</f>
        <v>-9.3860504816485849E-2</v>
      </c>
      <c r="T619" s="1">
        <f>(Table2[[#This Row],[Close Price]]-Table2[[#This Row],[50D EMA]])/Table2[[#This Row],[50D EMA]]</f>
        <v>-0.1718148503323032</v>
      </c>
      <c r="U619" s="1">
        <f>(Table2[[#This Row],[Close Price]]-Table2[[#This Row],[200D EMA]])/Table2[[#This Row],[200D EMA]]</f>
        <v>-0.21148655850510972</v>
      </c>
      <c r="V619">
        <v>0.81605002813635696</v>
      </c>
      <c r="W619">
        <v>290</v>
      </c>
      <c r="X619">
        <v>300.8</v>
      </c>
      <c r="Y619">
        <v>290</v>
      </c>
      <c r="Z619">
        <v>300.8</v>
      </c>
      <c r="AA619">
        <v>290</v>
      </c>
      <c r="AB619">
        <v>345.3</v>
      </c>
      <c r="AC619" s="1">
        <f>(Table2[[#This Row],[Close Price]]/Table2[[#This Row],[Day Low]])-1</f>
        <v>2.4999999999999911E-2</v>
      </c>
      <c r="AD619" s="1">
        <f>(Table2[[#This Row],[Day High]]/Table2[[#This Row],[Close Price]])-1</f>
        <v>1.1942809083263395E-2</v>
      </c>
      <c r="AE619" s="1">
        <f>(Table2[[#This Row],[Close Price]]/Table2[[#This Row],[Current Week Low]])-1</f>
        <v>2.4999999999999911E-2</v>
      </c>
      <c r="AF619" s="1">
        <f>(Table2[[#This Row],[Current Week High]]/Table2[[#This Row],[Close Price]])-1</f>
        <v>1.1942809083263395E-2</v>
      </c>
      <c r="AG619" s="1">
        <f>(Table2[[#This Row],[Close Price]]/Table2[[#This Row],[Current Month Low]])-1</f>
        <v>2.4999999999999911E-2</v>
      </c>
      <c r="AH619" s="1">
        <f>(Table2[[#This Row],[Current Month High]]/Table2[[#This Row],[Close Price]])-1</f>
        <v>0.1616484440706476</v>
      </c>
      <c r="AI619">
        <v>97.813288477712305</v>
      </c>
      <c r="AJ619">
        <v>14.5472061657032</v>
      </c>
      <c r="AK619" t="str">
        <f>IF(AND(Table2[[#This Row],[20D EMA]]&gt;Table2[[#This Row],[50D EMA]],Table2[[#This Row],[50D EMA]]&gt;Table2[[#This Row],[200D EMA]]),"Uptrend","Downtrend/NoTrend")</f>
        <v>Downtrend/NoTrend</v>
      </c>
      <c r="AL619">
        <v>-0.22</v>
      </c>
      <c r="AM619" t="s">
        <v>3147</v>
      </c>
      <c r="AN619">
        <v>-9.1</v>
      </c>
      <c r="AO619" t="s">
        <v>3147</v>
      </c>
      <c r="AP619">
        <v>5.5017622693126003E-2</v>
      </c>
      <c r="AQ619">
        <f>(Table2[[#This Row],[Sharpe Ratio]]-AVERAGE(Table2[Sharpe Ratio]))/_xlfn.STDEV.P(Table2[Sharpe Ratio])</f>
        <v>-1.4083915059391574E-2</v>
      </c>
      <c r="AR6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9">
        <f>_xlfn.RANK.AVG(Table2[[#This Row],[1Y Return vs Nifty Z-Score]],Table2[1Y Return vs Nifty Z-Score])</f>
        <v>579</v>
      </c>
      <c r="AT619">
        <f>_xlfn.RANK.AVG(Table2[[#This Row],[6M Return vs Nifty Z-Score]],Table2[6M Return vs Nifty Z-Score])</f>
        <v>734</v>
      </c>
      <c r="AU619">
        <f>_xlfn.RANK.AVG(Table2[[#This Row],[Sharpe Ratio Z-Score]],Table2[Sharpe Ratio Z-Score])</f>
        <v>359</v>
      </c>
      <c r="AV619">
        <f>(Table2[[#This Row],[Rank 1Y]]+Table2[[#This Row],[Rank 6M]]+Table2[[#This Row],[Rank Sharpe]])/3</f>
        <v>557.33333333333337</v>
      </c>
    </row>
    <row r="620" spans="1:48" x14ac:dyDescent="0.3">
      <c r="A620" t="s">
        <v>1576</v>
      </c>
      <c r="B620" t="s">
        <v>1577</v>
      </c>
      <c r="C620" t="s">
        <v>3102</v>
      </c>
      <c r="D620" t="s">
        <v>506</v>
      </c>
      <c r="E620">
        <v>5924.66254725</v>
      </c>
      <c r="F620">
        <v>271.5</v>
      </c>
      <c r="G620">
        <v>-38.879812163853202</v>
      </c>
      <c r="H620">
        <f>(Table2[[#This Row],[1Y Return vs Nifty]]-AVERAGE(Table2[1Y Return vs Nifty]))/_xlfn.STDEV.P(Table2[1Y Return vs Nifty])</f>
        <v>-1.1132204773403485</v>
      </c>
      <c r="I620">
        <v>-6.4447161525631396</v>
      </c>
      <c r="J620">
        <f>(Table2[[#This Row],[1M Return vs Nifty]]-AVERAGE(Table2[1M Return vs Nifty]))/_xlfn.STDEV.P(Table2[1M Return vs Nifty])</f>
        <v>-0.54633587278206275</v>
      </c>
      <c r="K620">
        <v>-21.260874791810899</v>
      </c>
      <c r="L620">
        <f>(Table2[[#This Row],[6M Return vs Nifty]]-AVERAGE(Table2[6M Return vs Nifty]))/_xlfn.STDEV.P(Table2[6M Return vs Nifty])</f>
        <v>-0.83432549832973013</v>
      </c>
      <c r="M620">
        <v>-1.4478353620594999</v>
      </c>
      <c r="N620">
        <f>(Table2[[#This Row],[1W Return vs Nifty]]-AVERAGE(Table2[1W Return vs Nifty]))/_xlfn.STDEV.P(Table2[1W Return vs Nifty])</f>
        <v>-5.7242735330049227E-2</v>
      </c>
      <c r="O620">
        <v>288.14</v>
      </c>
      <c r="P620">
        <v>296.60076269379198</v>
      </c>
      <c r="Q620">
        <v>307.79562212676899</v>
      </c>
      <c r="R620">
        <v>25.875526473302401</v>
      </c>
      <c r="S620" s="1">
        <f>(Table2[[#This Row],[Close Price]]-Table2[[#This Row],[20D EMA]])/Table2[[#This Row],[20D EMA]]</f>
        <v>-5.7749705004511653E-2</v>
      </c>
      <c r="T620" s="1">
        <f>(Table2[[#This Row],[Close Price]]-Table2[[#This Row],[50D EMA]])/Table2[[#This Row],[50D EMA]]</f>
        <v>-8.4628112435792296E-2</v>
      </c>
      <c r="U620" s="1">
        <f>(Table2[[#This Row],[Close Price]]-Table2[[#This Row],[200D EMA]])/Table2[[#This Row],[200D EMA]]</f>
        <v>-0.1179211772928344</v>
      </c>
      <c r="V620">
        <v>0.62993984610736098</v>
      </c>
      <c r="W620">
        <v>270.60000000000002</v>
      </c>
      <c r="X620">
        <v>278.75</v>
      </c>
      <c r="Y620">
        <v>270.60000000000002</v>
      </c>
      <c r="Z620">
        <v>278.75</v>
      </c>
      <c r="AA620">
        <v>270.05</v>
      </c>
      <c r="AB620">
        <v>299.64999999999998</v>
      </c>
      <c r="AC620" s="1">
        <f>(Table2[[#This Row],[Close Price]]/Table2[[#This Row],[Day Low]])-1</f>
        <v>3.3259423503324559E-3</v>
      </c>
      <c r="AD620" s="1">
        <f>(Table2[[#This Row],[Day High]]/Table2[[#This Row],[Close Price]])-1</f>
        <v>2.6703499079189674E-2</v>
      </c>
      <c r="AE620" s="1">
        <f>(Table2[[#This Row],[Close Price]]/Table2[[#This Row],[Current Week Low]])-1</f>
        <v>3.3259423503324559E-3</v>
      </c>
      <c r="AF620" s="1">
        <f>(Table2[[#This Row],[Current Week High]]/Table2[[#This Row],[Close Price]])-1</f>
        <v>2.6703499079189674E-2</v>
      </c>
      <c r="AG620" s="1">
        <f>(Table2[[#This Row],[Close Price]]/Table2[[#This Row],[Current Month Low]])-1</f>
        <v>5.3693760414736946E-3</v>
      </c>
      <c r="AH620" s="1">
        <f>(Table2[[#This Row],[Current Month High]]/Table2[[#This Row],[Close Price]])-1</f>
        <v>0.10368324125230188</v>
      </c>
      <c r="AI620">
        <v>49.2744014732965</v>
      </c>
      <c r="AJ620">
        <v>0.72342793544797301</v>
      </c>
      <c r="AK620" t="str">
        <f>IF(AND(Table2[[#This Row],[20D EMA]]&gt;Table2[[#This Row],[50D EMA]],Table2[[#This Row],[50D EMA]]&gt;Table2[[#This Row],[200D EMA]]),"Uptrend","Downtrend/NoTrend")</f>
        <v>Downtrend/NoTrend</v>
      </c>
      <c r="AL620">
        <v>-0.05</v>
      </c>
      <c r="AM620" t="s">
        <v>3147</v>
      </c>
      <c r="AN620">
        <v>-6.49</v>
      </c>
      <c r="AO620" t="s">
        <v>3147</v>
      </c>
      <c r="AP620">
        <v>4.6429721866337002E-2</v>
      </c>
      <c r="AQ620">
        <f>(Table2[[#This Row],[Sharpe Ratio]]-AVERAGE(Table2[Sharpe Ratio]))/_xlfn.STDEV.P(Table2[Sharpe Ratio])</f>
        <v>-0.11454389876444133</v>
      </c>
      <c r="AR6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0">
        <f>_xlfn.RANK.AVG(Table2[[#This Row],[1Y Return vs Nifty Z-Score]],Table2[1Y Return vs Nifty Z-Score])</f>
        <v>674</v>
      </c>
      <c r="AT620">
        <f>_xlfn.RANK.AVG(Table2[[#This Row],[6M Return vs Nifty Z-Score]],Table2[6M Return vs Nifty Z-Score])</f>
        <v>613</v>
      </c>
      <c r="AU620">
        <f>_xlfn.RANK.AVG(Table2[[#This Row],[Sharpe Ratio Z-Score]],Table2[Sharpe Ratio Z-Score])</f>
        <v>385</v>
      </c>
      <c r="AV620">
        <f>(Table2[[#This Row],[Rank 1Y]]+Table2[[#This Row],[Rank 6M]]+Table2[[#This Row],[Rank Sharpe]])/3</f>
        <v>557.33333333333337</v>
      </c>
    </row>
    <row r="621" spans="1:48" x14ac:dyDescent="0.3">
      <c r="A621" t="s">
        <v>2014</v>
      </c>
      <c r="B621" t="s">
        <v>2015</v>
      </c>
      <c r="C621" t="s">
        <v>3108</v>
      </c>
      <c r="D621" t="s">
        <v>211</v>
      </c>
      <c r="E621">
        <v>3178.44654855</v>
      </c>
      <c r="F621">
        <v>202.54</v>
      </c>
      <c r="G621">
        <v>-47.783815498205001</v>
      </c>
      <c r="H621">
        <f>(Table2[[#This Row],[1Y Return vs Nifty]]-AVERAGE(Table2[1Y Return vs Nifty]))/_xlfn.STDEV.P(Table2[1Y Return vs Nifty])</f>
        <v>-1.297875756632427</v>
      </c>
      <c r="I621">
        <v>0.97811579293141504</v>
      </c>
      <c r="J621">
        <f>(Table2[[#This Row],[1M Return vs Nifty]]-AVERAGE(Table2[1M Return vs Nifty]))/_xlfn.STDEV.P(Table2[1M Return vs Nifty])</f>
        <v>0.29426601549535991</v>
      </c>
      <c r="K621">
        <v>-11.179154991650501</v>
      </c>
      <c r="L621">
        <f>(Table2[[#This Row],[6M Return vs Nifty]]-AVERAGE(Table2[6M Return vs Nifty]))/_xlfn.STDEV.P(Table2[6M Return vs Nifty])</f>
        <v>-0.47610448157400526</v>
      </c>
      <c r="M621">
        <v>1.4752773696613799</v>
      </c>
      <c r="N621">
        <f>(Table2[[#This Row],[1W Return vs Nifty]]-AVERAGE(Table2[1W Return vs Nifty]))/_xlfn.STDEV.P(Table2[1W Return vs Nifty])</f>
        <v>0.63972919040841392</v>
      </c>
      <c r="O621">
        <v>205.51</v>
      </c>
      <c r="P621">
        <v>210.14417739314499</v>
      </c>
      <c r="Q621">
        <v>222.63202786291899</v>
      </c>
      <c r="R621">
        <v>45.678322352255599</v>
      </c>
      <c r="S621" s="1">
        <f>(Table2[[#This Row],[Close Price]]-Table2[[#This Row],[20D EMA]])/Table2[[#This Row],[20D EMA]]</f>
        <v>-1.4451851491411606E-2</v>
      </c>
      <c r="T621" s="1">
        <f>(Table2[[#This Row],[Close Price]]-Table2[[#This Row],[50D EMA]])/Table2[[#This Row],[50D EMA]]</f>
        <v>-3.6185525040357581E-2</v>
      </c>
      <c r="U621" s="1">
        <f>(Table2[[#This Row],[Close Price]]-Table2[[#This Row],[200D EMA]])/Table2[[#This Row],[200D EMA]]</f>
        <v>-9.0247697313749681E-2</v>
      </c>
      <c r="V621">
        <v>0.68746642592678897</v>
      </c>
      <c r="W621">
        <v>195</v>
      </c>
      <c r="X621">
        <v>207</v>
      </c>
      <c r="Y621">
        <v>195</v>
      </c>
      <c r="Z621">
        <v>207</v>
      </c>
      <c r="AA621">
        <v>195</v>
      </c>
      <c r="AB621">
        <v>216.99</v>
      </c>
      <c r="AC621" s="1">
        <f>(Table2[[#This Row],[Close Price]]/Table2[[#This Row],[Day Low]])-1</f>
        <v>3.8666666666666627E-2</v>
      </c>
      <c r="AD621" s="1">
        <f>(Table2[[#This Row],[Day High]]/Table2[[#This Row],[Close Price]])-1</f>
        <v>2.2020341660906606E-2</v>
      </c>
      <c r="AE621" s="1">
        <f>(Table2[[#This Row],[Close Price]]/Table2[[#This Row],[Current Week Low]])-1</f>
        <v>3.8666666666666627E-2</v>
      </c>
      <c r="AF621" s="1">
        <f>(Table2[[#This Row],[Current Week High]]/Table2[[#This Row],[Close Price]])-1</f>
        <v>2.2020341660906606E-2</v>
      </c>
      <c r="AG621" s="1">
        <f>(Table2[[#This Row],[Close Price]]/Table2[[#This Row],[Current Month Low]])-1</f>
        <v>3.8666666666666627E-2</v>
      </c>
      <c r="AH621" s="1">
        <f>(Table2[[#This Row],[Current Month High]]/Table2[[#This Row],[Close Price]])-1</f>
        <v>7.1343932062802429E-2</v>
      </c>
      <c r="AI621">
        <v>43.897501728053697</v>
      </c>
      <c r="AJ621">
        <v>7.2491395287265004</v>
      </c>
      <c r="AK621" t="str">
        <f>IF(AND(Table2[[#This Row],[20D EMA]]&gt;Table2[[#This Row],[50D EMA]],Table2[[#This Row],[50D EMA]]&gt;Table2[[#This Row],[200D EMA]]),"Uptrend","Downtrend/NoTrend")</f>
        <v>Downtrend/NoTrend</v>
      </c>
      <c r="AL621">
        <v>0.01</v>
      </c>
      <c r="AM621" t="s">
        <v>3148</v>
      </c>
      <c r="AN621">
        <v>0.02</v>
      </c>
      <c r="AO621" t="s">
        <v>3148</v>
      </c>
      <c r="AP621">
        <v>1.0932556137272001E-2</v>
      </c>
      <c r="AQ621">
        <f>(Table2[[#This Row],[Sharpe Ratio]]-AVERAGE(Table2[Sharpe Ratio]))/_xlfn.STDEV.P(Table2[Sharpe Ratio])</f>
        <v>-0.52978445203136326</v>
      </c>
      <c r="AR6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1">
        <f>_xlfn.RANK.AVG(Table2[[#This Row],[1Y Return vs Nifty Z-Score]],Table2[1Y Return vs Nifty Z-Score])</f>
        <v>713</v>
      </c>
      <c r="AT621">
        <f>_xlfn.RANK.AVG(Table2[[#This Row],[6M Return vs Nifty Z-Score]],Table2[6M Return vs Nifty Z-Score])</f>
        <v>477</v>
      </c>
      <c r="AU621">
        <f>_xlfn.RANK.AVG(Table2[[#This Row],[Sharpe Ratio Z-Score]],Table2[Sharpe Ratio Z-Score])</f>
        <v>482</v>
      </c>
      <c r="AV621">
        <f>(Table2[[#This Row],[Rank 1Y]]+Table2[[#This Row],[Rank 6M]]+Table2[[#This Row],[Rank Sharpe]])/3</f>
        <v>557.33333333333337</v>
      </c>
    </row>
    <row r="622" spans="1:48" x14ac:dyDescent="0.3">
      <c r="A622" t="s">
        <v>16</v>
      </c>
      <c r="B622" t="s">
        <v>17</v>
      </c>
      <c r="C622" t="s">
        <v>3100</v>
      </c>
      <c r="D622" t="s">
        <v>18</v>
      </c>
      <c r="E622">
        <v>1706093.9131153501</v>
      </c>
      <c r="F622">
        <v>1260.75</v>
      </c>
      <c r="G622">
        <v>-10.9522534849556</v>
      </c>
      <c r="H622">
        <f>(Table2[[#This Row],[1Y Return vs Nifty]]-AVERAGE(Table2[1Y Return vs Nifty]))/_xlfn.STDEV.P(Table2[1Y Return vs Nifty])</f>
        <v>-0.53404603701842468</v>
      </c>
      <c r="I622">
        <v>-0.86459721241114396</v>
      </c>
      <c r="J622">
        <f>(Table2[[#This Row],[1M Return vs Nifty]]-AVERAGE(Table2[1M Return vs Nifty]))/_xlfn.STDEV.P(Table2[1M Return vs Nifty])</f>
        <v>8.5587165803159782E-2</v>
      </c>
      <c r="K622">
        <v>-15.8845776491286</v>
      </c>
      <c r="L622">
        <f>(Table2[[#This Row],[6M Return vs Nifty]]-AVERAGE(Table2[6M Return vs Nifty]))/_xlfn.STDEV.P(Table2[6M Return vs Nifty])</f>
        <v>-0.64329632205745257</v>
      </c>
      <c r="M622">
        <v>2.8478168118535399</v>
      </c>
      <c r="N622">
        <f>(Table2[[#This Row],[1W Return vs Nifty]]-AVERAGE(Table2[1W Return vs Nifty]))/_xlfn.STDEV.P(Table2[1W Return vs Nifty])</f>
        <v>0.96699041704386046</v>
      </c>
      <c r="O622">
        <v>1310.1099999999999</v>
      </c>
      <c r="P622">
        <v>1367.79026278384</v>
      </c>
      <c r="Q622">
        <v>1405.5191940765501</v>
      </c>
      <c r="R622">
        <v>29.956637946140201</v>
      </c>
      <c r="S622" s="1">
        <f>(Table2[[#This Row],[Close Price]]-Table2[[#This Row],[20D EMA]])/Table2[[#This Row],[20D EMA]]</f>
        <v>-3.7676225660440654E-2</v>
      </c>
      <c r="T622" s="1">
        <f>(Table2[[#This Row],[Close Price]]-Table2[[#This Row],[50D EMA]])/Table2[[#This Row],[50D EMA]]</f>
        <v>-7.8257804355166868E-2</v>
      </c>
      <c r="U622" s="1">
        <f>(Table2[[#This Row],[Close Price]]-Table2[[#This Row],[200D EMA]])/Table2[[#This Row],[200D EMA]]</f>
        <v>-0.1030005101934349</v>
      </c>
      <c r="V622">
        <v>0.94582964486639298</v>
      </c>
      <c r="W622">
        <v>1243.9000000000001</v>
      </c>
      <c r="X622">
        <v>1272.9000000000001</v>
      </c>
      <c r="Y622">
        <v>1243.9000000000001</v>
      </c>
      <c r="Z622">
        <v>1272.9000000000001</v>
      </c>
      <c r="AA622">
        <v>1243.9000000000001</v>
      </c>
      <c r="AB622">
        <v>1341.95</v>
      </c>
      <c r="AC622" s="1">
        <f>(Table2[[#This Row],[Close Price]]/Table2[[#This Row],[Day Low]])-1</f>
        <v>1.354610499236264E-2</v>
      </c>
      <c r="AD622" s="1">
        <f>(Table2[[#This Row],[Day High]]/Table2[[#This Row],[Close Price]])-1</f>
        <v>9.637120761451623E-3</v>
      </c>
      <c r="AE622" s="1">
        <f>(Table2[[#This Row],[Close Price]]/Table2[[#This Row],[Current Week Low]])-1</f>
        <v>1.354610499236264E-2</v>
      </c>
      <c r="AF622" s="1">
        <f>(Table2[[#This Row],[Current Week High]]/Table2[[#This Row],[Close Price]])-1</f>
        <v>9.637120761451623E-3</v>
      </c>
      <c r="AG622" s="1">
        <f>(Table2[[#This Row],[Close Price]]/Table2[[#This Row],[Current Month Low]])-1</f>
        <v>1.354610499236264E-2</v>
      </c>
      <c r="AH622" s="1">
        <f>(Table2[[#This Row],[Current Month High]]/Table2[[#This Row],[Close Price]])-1</f>
        <v>6.4406107475708962E-2</v>
      </c>
      <c r="AI622">
        <v>27.606583382907001</v>
      </c>
      <c r="AJ622">
        <v>7.9224447868515497</v>
      </c>
      <c r="AK622" t="str">
        <f>IF(AND(Table2[[#This Row],[20D EMA]]&gt;Table2[[#This Row],[50D EMA]],Table2[[#This Row],[50D EMA]]&gt;Table2[[#This Row],[200D EMA]]),"Uptrend","Downtrend/NoTrend")</f>
        <v>Downtrend/NoTrend</v>
      </c>
      <c r="AL622">
        <v>-0.02</v>
      </c>
      <c r="AM622" t="s">
        <v>3147</v>
      </c>
      <c r="AN622">
        <v>-6.19</v>
      </c>
      <c r="AO622" t="s">
        <v>3147</v>
      </c>
      <c r="AP622">
        <v>-3.4326099502571997E-2</v>
      </c>
      <c r="AQ622">
        <f>(Table2[[#This Row],[Sharpe Ratio]]-AVERAGE(Table2[Sharpe Ratio]))/_xlfn.STDEV.P(Table2[Sharpe Ratio])</f>
        <v>-1.05921345916525</v>
      </c>
      <c r="AR6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2">
        <f>_xlfn.RANK.AVG(Table2[[#This Row],[1Y Return vs Nifty Z-Score]],Table2[1Y Return vs Nifty Z-Score])</f>
        <v>505</v>
      </c>
      <c r="AT622">
        <f>_xlfn.RANK.AVG(Table2[[#This Row],[6M Return vs Nifty Z-Score]],Table2[6M Return vs Nifty Z-Score])</f>
        <v>542</v>
      </c>
      <c r="AU622">
        <f>_xlfn.RANK.AVG(Table2[[#This Row],[Sharpe Ratio Z-Score]],Table2[Sharpe Ratio Z-Score])</f>
        <v>626</v>
      </c>
      <c r="AV622">
        <f>(Table2[[#This Row],[Rank 1Y]]+Table2[[#This Row],[Rank 6M]]+Table2[[#This Row],[Rank Sharpe]])/3</f>
        <v>557.66666666666663</v>
      </c>
    </row>
    <row r="623" spans="1:48" x14ac:dyDescent="0.3">
      <c r="A623" t="s">
        <v>2368</v>
      </c>
      <c r="B623" t="s">
        <v>2369</v>
      </c>
      <c r="C623" t="s">
        <v>3110</v>
      </c>
      <c r="D623" t="s">
        <v>75</v>
      </c>
      <c r="E623">
        <v>2094.2488819999999</v>
      </c>
      <c r="F623">
        <v>81.069999999999993</v>
      </c>
      <c r="G623">
        <v>-47.056043420030498</v>
      </c>
      <c r="H623">
        <f>(Table2[[#This Row],[1Y Return vs Nifty]]-AVERAGE(Table2[1Y Return vs Nifty]))/_xlfn.STDEV.P(Table2[1Y Return vs Nifty])</f>
        <v>-1.2827828875812866</v>
      </c>
      <c r="I623">
        <v>5.3751106166673397</v>
      </c>
      <c r="J623">
        <f>(Table2[[#This Row],[1M Return vs Nifty]]-AVERAGE(Table2[1M Return vs Nifty]))/_xlfn.STDEV.P(Table2[1M Return vs Nifty])</f>
        <v>0.79220563998354609</v>
      </c>
      <c r="K623">
        <v>-16.442427580792501</v>
      </c>
      <c r="L623">
        <f>(Table2[[#This Row],[6M Return vs Nifty]]-AVERAGE(Table2[6M Return vs Nifty]))/_xlfn.STDEV.P(Table2[6M Return vs Nifty])</f>
        <v>-0.66311769913188534</v>
      </c>
      <c r="M623">
        <v>-3.9462872876397799</v>
      </c>
      <c r="N623">
        <f>(Table2[[#This Row],[1W Return vs Nifty]]-AVERAGE(Table2[1W Return vs Nifty]))/_xlfn.STDEV.P(Table2[1W Return vs Nifty])</f>
        <v>-0.65296072835849472</v>
      </c>
      <c r="O623">
        <v>83.2</v>
      </c>
      <c r="P623">
        <v>84.434501704541901</v>
      </c>
      <c r="Q623">
        <v>92.364051860240806</v>
      </c>
      <c r="R623">
        <v>37.960844311874503</v>
      </c>
      <c r="S623" s="1">
        <f>(Table2[[#This Row],[Close Price]]-Table2[[#This Row],[20D EMA]])/Table2[[#This Row],[20D EMA]]</f>
        <v>-2.5600961538461652E-2</v>
      </c>
      <c r="T623" s="1">
        <f>(Table2[[#This Row],[Close Price]]-Table2[[#This Row],[50D EMA]])/Table2[[#This Row],[50D EMA]]</f>
        <v>-3.9847475103425935E-2</v>
      </c>
      <c r="U623" s="1">
        <f>(Table2[[#This Row],[Close Price]]-Table2[[#This Row],[200D EMA]])/Table2[[#This Row],[200D EMA]]</f>
        <v>-0.12227757047005937</v>
      </c>
      <c r="V623">
        <v>1.3460925347103101</v>
      </c>
      <c r="W623">
        <v>80.099999999999994</v>
      </c>
      <c r="X623">
        <v>81.87</v>
      </c>
      <c r="Y623">
        <v>80.099999999999994</v>
      </c>
      <c r="Z623">
        <v>81.87</v>
      </c>
      <c r="AA623">
        <v>80.099999999999994</v>
      </c>
      <c r="AB623">
        <v>90.99</v>
      </c>
      <c r="AC623" s="1">
        <f>(Table2[[#This Row],[Close Price]]/Table2[[#This Row],[Day Low]])-1</f>
        <v>1.2109862671660476E-2</v>
      </c>
      <c r="AD623" s="1">
        <f>(Table2[[#This Row],[Day High]]/Table2[[#This Row],[Close Price]])-1</f>
        <v>9.8680152954238043E-3</v>
      </c>
      <c r="AE623" s="1">
        <f>(Table2[[#This Row],[Close Price]]/Table2[[#This Row],[Current Week Low]])-1</f>
        <v>1.2109862671660476E-2</v>
      </c>
      <c r="AF623" s="1">
        <f>(Table2[[#This Row],[Current Week High]]/Table2[[#This Row],[Close Price]])-1</f>
        <v>9.8680152954238043E-3</v>
      </c>
      <c r="AG623" s="1">
        <f>(Table2[[#This Row],[Close Price]]/Table2[[#This Row],[Current Month Low]])-1</f>
        <v>1.2109862671660476E-2</v>
      </c>
      <c r="AH623" s="1">
        <f>(Table2[[#This Row],[Current Month High]]/Table2[[#This Row],[Close Price]])-1</f>
        <v>0.12236338966325411</v>
      </c>
      <c r="AI623">
        <v>92.426298260762294</v>
      </c>
      <c r="AJ623">
        <v>11.268185561350499</v>
      </c>
      <c r="AK623" t="str">
        <f>IF(AND(Table2[[#This Row],[20D EMA]]&gt;Table2[[#This Row],[50D EMA]],Table2[[#This Row],[50D EMA]]&gt;Table2[[#This Row],[200D EMA]]),"Uptrend","Downtrend/NoTrend")</f>
        <v>Downtrend/NoTrend</v>
      </c>
      <c r="AL623">
        <v>0.01</v>
      </c>
      <c r="AM623" t="s">
        <v>3148</v>
      </c>
      <c r="AN623">
        <v>3.67</v>
      </c>
      <c r="AO623" t="s">
        <v>3148</v>
      </c>
      <c r="AP623">
        <v>3.2165120292382998E-2</v>
      </c>
      <c r="AQ623">
        <f>(Table2[[#This Row],[Sharpe Ratio]]-AVERAGE(Table2[Sharpe Ratio]))/_xlfn.STDEV.P(Table2[Sharpe Ratio])</f>
        <v>-0.2814090816049668</v>
      </c>
      <c r="AR6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3">
        <f>_xlfn.RANK.AVG(Table2[[#This Row],[1Y Return vs Nifty Z-Score]],Table2[1Y Return vs Nifty Z-Score])</f>
        <v>709</v>
      </c>
      <c r="AT623">
        <f>_xlfn.RANK.AVG(Table2[[#This Row],[6M Return vs Nifty Z-Score]],Table2[6M Return vs Nifty Z-Score])</f>
        <v>553</v>
      </c>
      <c r="AU623">
        <f>_xlfn.RANK.AVG(Table2[[#This Row],[Sharpe Ratio Z-Score]],Table2[Sharpe Ratio Z-Score])</f>
        <v>416</v>
      </c>
      <c r="AV623">
        <f>(Table2[[#This Row],[Rank 1Y]]+Table2[[#This Row],[Rank 6M]]+Table2[[#This Row],[Rank Sharpe]])/3</f>
        <v>559.33333333333337</v>
      </c>
    </row>
    <row r="624" spans="1:48" x14ac:dyDescent="0.3">
      <c r="A624" t="s">
        <v>2008</v>
      </c>
      <c r="B624" t="s">
        <v>2009</v>
      </c>
      <c r="C624" t="s">
        <v>3109</v>
      </c>
      <c r="D624" t="s">
        <v>114</v>
      </c>
      <c r="E624">
        <v>3187.8602827499999</v>
      </c>
      <c r="F624">
        <v>1095.05</v>
      </c>
      <c r="G624">
        <v>-14.3933853123022</v>
      </c>
      <c r="H624">
        <f>(Table2[[#This Row],[1Y Return vs Nifty]]-AVERAGE(Table2[1Y Return vs Nifty]))/_xlfn.STDEV.P(Table2[1Y Return vs Nifty])</f>
        <v>-0.60540979720571853</v>
      </c>
      <c r="I624">
        <v>7.2011707402363898</v>
      </c>
      <c r="J624">
        <f>(Table2[[#This Row],[1M Return vs Nifty]]-AVERAGE(Table2[1M Return vs Nifty]))/_xlfn.STDEV.P(Table2[1M Return vs Nifty])</f>
        <v>0.99899862671038975</v>
      </c>
      <c r="K624">
        <v>-22.450249449472</v>
      </c>
      <c r="L624">
        <f>(Table2[[#This Row],[6M Return vs Nifty]]-AVERAGE(Table2[6M Return vs Nifty]))/_xlfn.STDEV.P(Table2[6M Return vs Nifty])</f>
        <v>-0.87658604589663169</v>
      </c>
      <c r="M624">
        <v>7.51364278915492</v>
      </c>
      <c r="N624">
        <f>(Table2[[#This Row],[1W Return vs Nifty]]-AVERAGE(Table2[1W Return vs Nifty]))/_xlfn.STDEV.P(Table2[1W Return vs Nifty])</f>
        <v>2.0794859021720784</v>
      </c>
      <c r="O624">
        <v>1061.53</v>
      </c>
      <c r="P624">
        <v>1078.0166451473699</v>
      </c>
      <c r="Q624">
        <v>1108.7036983938699</v>
      </c>
      <c r="R624">
        <v>64.406528383838804</v>
      </c>
      <c r="S624" s="1">
        <f>(Table2[[#This Row],[Close Price]]-Table2[[#This Row],[20D EMA]])/Table2[[#This Row],[20D EMA]]</f>
        <v>3.1577063295432049E-2</v>
      </c>
      <c r="T624" s="1">
        <f>(Table2[[#This Row],[Close Price]]-Table2[[#This Row],[50D EMA]])/Table2[[#This Row],[50D EMA]]</f>
        <v>1.5800641789071371E-2</v>
      </c>
      <c r="U624" s="1">
        <f>(Table2[[#This Row],[Close Price]]-Table2[[#This Row],[200D EMA]])/Table2[[#This Row],[200D EMA]]</f>
        <v>-1.2315011137465722E-2</v>
      </c>
      <c r="V624">
        <v>0.78780571282262901</v>
      </c>
      <c r="W624">
        <v>1064</v>
      </c>
      <c r="X624">
        <v>1109</v>
      </c>
      <c r="Y624">
        <v>1064</v>
      </c>
      <c r="Z624">
        <v>1109</v>
      </c>
      <c r="AA624">
        <v>1013.95</v>
      </c>
      <c r="AB624">
        <v>1117</v>
      </c>
      <c r="AC624" s="1">
        <f>(Table2[[#This Row],[Close Price]]/Table2[[#This Row],[Day Low]])-1</f>
        <v>2.918233082706756E-2</v>
      </c>
      <c r="AD624" s="1">
        <f>(Table2[[#This Row],[Day High]]/Table2[[#This Row],[Close Price]])-1</f>
        <v>1.2739144331309182E-2</v>
      </c>
      <c r="AE624" s="1">
        <f>(Table2[[#This Row],[Close Price]]/Table2[[#This Row],[Current Week Low]])-1</f>
        <v>2.918233082706756E-2</v>
      </c>
      <c r="AF624" s="1">
        <f>(Table2[[#This Row],[Current Week High]]/Table2[[#This Row],[Close Price]])-1</f>
        <v>1.2739144331309182E-2</v>
      </c>
      <c r="AG624" s="1">
        <f>(Table2[[#This Row],[Close Price]]/Table2[[#This Row],[Current Month Low]])-1</f>
        <v>7.9984220129197592E-2</v>
      </c>
      <c r="AH624" s="1">
        <f>(Table2[[#This Row],[Current Month High]]/Table2[[#This Row],[Close Price]])-1</f>
        <v>2.0044746815214065E-2</v>
      </c>
      <c r="AI624">
        <v>24.103922195333499</v>
      </c>
      <c r="AJ624">
        <v>14.664921465968501</v>
      </c>
      <c r="AK624" t="str">
        <f>IF(AND(Table2[[#This Row],[20D EMA]]&gt;Table2[[#This Row],[50D EMA]],Table2[[#This Row],[50D EMA]]&gt;Table2[[#This Row],[200D EMA]]),"Uptrend","Downtrend/NoTrend")</f>
        <v>Downtrend/NoTrend</v>
      </c>
      <c r="AL624">
        <v>-0.01</v>
      </c>
      <c r="AM624" t="s">
        <v>3147</v>
      </c>
      <c r="AN624">
        <v>6.45</v>
      </c>
      <c r="AO624" t="s">
        <v>3148</v>
      </c>
      <c r="AP624">
        <v>1.6684736364699999E-3</v>
      </c>
      <c r="AQ624">
        <f>(Table2[[#This Row],[Sharpe Ratio]]-AVERAGE(Table2[Sharpe Ratio]))/_xlfn.STDEV.P(Table2[Sharpe Ratio])</f>
        <v>-0.63815430816310681</v>
      </c>
      <c r="AR6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4">
        <f>_xlfn.RANK.AVG(Table2[[#This Row],[1Y Return vs Nifty Z-Score]],Table2[1Y Return vs Nifty Z-Score])</f>
        <v>541</v>
      </c>
      <c r="AT624">
        <f>_xlfn.RANK.AVG(Table2[[#This Row],[6M Return vs Nifty Z-Score]],Table2[6M Return vs Nifty Z-Score])</f>
        <v>632</v>
      </c>
      <c r="AU624">
        <f>_xlfn.RANK.AVG(Table2[[#This Row],[Sharpe Ratio Z-Score]],Table2[Sharpe Ratio Z-Score])</f>
        <v>507</v>
      </c>
      <c r="AV624">
        <f>(Table2[[#This Row],[Rank 1Y]]+Table2[[#This Row],[Rank 6M]]+Table2[[#This Row],[Rank Sharpe]])/3</f>
        <v>560</v>
      </c>
    </row>
    <row r="625" spans="1:48" x14ac:dyDescent="0.3">
      <c r="A625" t="s">
        <v>63</v>
      </c>
      <c r="B625" t="s">
        <v>64</v>
      </c>
      <c r="C625" t="s">
        <v>3102</v>
      </c>
      <c r="D625" t="s">
        <v>24</v>
      </c>
      <c r="E625">
        <v>342510.97894125001</v>
      </c>
      <c r="F625">
        <v>1722.75</v>
      </c>
      <c r="G625">
        <v>-22.4014006935544</v>
      </c>
      <c r="H625">
        <f>(Table2[[#This Row],[1Y Return vs Nifty]]-AVERAGE(Table2[1Y Return vs Nifty]))/_xlfn.STDEV.P(Table2[1Y Return vs Nifty])</f>
        <v>-0.7714836699653399</v>
      </c>
      <c r="I625">
        <v>-2.9294308122205202</v>
      </c>
      <c r="J625">
        <f>(Table2[[#This Row],[1M Return vs Nifty]]-AVERAGE(Table2[1M Return vs Nifty]))/_xlfn.STDEV.P(Table2[1M Return vs Nifty])</f>
        <v>-0.14824582889800025</v>
      </c>
      <c r="K625">
        <v>-3.5845708889441399</v>
      </c>
      <c r="L625">
        <f>(Table2[[#This Row],[6M Return vs Nifty]]-AVERAGE(Table2[6M Return vs Nifty]))/_xlfn.STDEV.P(Table2[6M Return vs Nifty])</f>
        <v>-0.20625571637969237</v>
      </c>
      <c r="M625">
        <v>0.66568622766110996</v>
      </c>
      <c r="N625">
        <f>(Table2[[#This Row],[1W Return vs Nifty]]-AVERAGE(Table2[1W Return vs Nifty]))/_xlfn.STDEV.P(Table2[1W Return vs Nifty])</f>
        <v>0.44669445343864267</v>
      </c>
      <c r="O625">
        <v>1751.58</v>
      </c>
      <c r="P625">
        <v>1782.74647472109</v>
      </c>
      <c r="Q625">
        <v>1784.1120713698699</v>
      </c>
      <c r="R625">
        <v>42.603447459824103</v>
      </c>
      <c r="S625" s="1">
        <f>(Table2[[#This Row],[Close Price]]-Table2[[#This Row],[20D EMA]])/Table2[[#This Row],[20D EMA]]</f>
        <v>-1.6459425204672314E-2</v>
      </c>
      <c r="T625" s="1">
        <f>(Table2[[#This Row],[Close Price]]-Table2[[#This Row],[50D EMA]])/Table2[[#This Row],[50D EMA]]</f>
        <v>-3.3653957852013916E-2</v>
      </c>
      <c r="U625" s="1">
        <f>(Table2[[#This Row],[Close Price]]-Table2[[#This Row],[200D EMA]])/Table2[[#This Row],[200D EMA]]</f>
        <v>-3.4393619299237815E-2</v>
      </c>
      <c r="V625">
        <v>0.75725132209699497</v>
      </c>
      <c r="W625">
        <v>1699.7</v>
      </c>
      <c r="X625">
        <v>1728.25</v>
      </c>
      <c r="Y625">
        <v>1699.7</v>
      </c>
      <c r="Z625">
        <v>1728.25</v>
      </c>
      <c r="AA625">
        <v>1679.05</v>
      </c>
      <c r="AB625">
        <v>1768.45</v>
      </c>
      <c r="AC625" s="1">
        <f>(Table2[[#This Row],[Close Price]]/Table2[[#This Row],[Day Low]])-1</f>
        <v>1.3561216685297417E-2</v>
      </c>
      <c r="AD625" s="1">
        <f>(Table2[[#This Row],[Day High]]/Table2[[#This Row],[Close Price]])-1</f>
        <v>3.1925700188650818E-3</v>
      </c>
      <c r="AE625" s="1">
        <f>(Table2[[#This Row],[Close Price]]/Table2[[#This Row],[Current Week Low]])-1</f>
        <v>1.3561216685297417E-2</v>
      </c>
      <c r="AF625" s="1">
        <f>(Table2[[#This Row],[Current Week High]]/Table2[[#This Row],[Close Price]])-1</f>
        <v>3.1925700188650818E-3</v>
      </c>
      <c r="AG625" s="1">
        <f>(Table2[[#This Row],[Close Price]]/Table2[[#This Row],[Current Month Low]])-1</f>
        <v>2.6026622197075744E-2</v>
      </c>
      <c r="AH625" s="1">
        <f>(Table2[[#This Row],[Current Month High]]/Table2[[#This Row],[Close Price]])-1</f>
        <v>2.6527354520389013E-2</v>
      </c>
      <c r="AI625">
        <v>12.7267450297489</v>
      </c>
      <c r="AJ625">
        <v>11.587913333549199</v>
      </c>
      <c r="AK625" t="str">
        <f>IF(AND(Table2[[#This Row],[20D EMA]]&gt;Table2[[#This Row],[50D EMA]],Table2[[#This Row],[50D EMA]]&gt;Table2[[#This Row],[200D EMA]]),"Uptrend","Downtrend/NoTrend")</f>
        <v>Downtrend/NoTrend</v>
      </c>
      <c r="AL625">
        <v>-0.02</v>
      </c>
      <c r="AM625" t="s">
        <v>3147</v>
      </c>
      <c r="AN625">
        <v>-0.68</v>
      </c>
      <c r="AO625" t="s">
        <v>3147</v>
      </c>
      <c r="AP625">
        <v>-0.113064428353862</v>
      </c>
      <c r="AQ625">
        <f>(Table2[[#This Row],[Sharpe Ratio]]-AVERAGE(Table2[Sharpe Ratio]))/_xlfn.STDEV.P(Table2[Sharpe Ratio])</f>
        <v>-1.9802826928351265</v>
      </c>
      <c r="AR6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5">
        <f>_xlfn.RANK.AVG(Table2[[#This Row],[1Y Return vs Nifty Z-Score]],Table2[1Y Return vs Nifty Z-Score])</f>
        <v>587</v>
      </c>
      <c r="AT625">
        <f>_xlfn.RANK.AVG(Table2[[#This Row],[6M Return vs Nifty Z-Score]],Table2[6M Return vs Nifty Z-Score])</f>
        <v>373</v>
      </c>
      <c r="AU625">
        <f>_xlfn.RANK.AVG(Table2[[#This Row],[Sharpe Ratio Z-Score]],Table2[Sharpe Ratio Z-Score])</f>
        <v>721</v>
      </c>
      <c r="AV625">
        <f>(Table2[[#This Row],[Rank 1Y]]+Table2[[#This Row],[Rank 6M]]+Table2[[#This Row],[Rank Sharpe]])/3</f>
        <v>560.33333333333337</v>
      </c>
    </row>
    <row r="626" spans="1:48" x14ac:dyDescent="0.3">
      <c r="A626" t="s">
        <v>334</v>
      </c>
      <c r="B626" t="s">
        <v>335</v>
      </c>
      <c r="C626" t="s">
        <v>3100</v>
      </c>
      <c r="D626" t="s">
        <v>198</v>
      </c>
      <c r="E626">
        <v>73676.277460169993</v>
      </c>
      <c r="F626">
        <v>669.9</v>
      </c>
      <c r="G626">
        <v>7.2833617175593099</v>
      </c>
      <c r="H626">
        <f>(Table2[[#This Row],[1Y Return vs Nifty]]-AVERAGE(Table2[1Y Return vs Nifty]))/_xlfn.STDEV.P(Table2[1Y Return vs Nifty])</f>
        <v>-0.15586753777054688</v>
      </c>
      <c r="I626">
        <v>-0.77092664484499096</v>
      </c>
      <c r="J626">
        <f>(Table2[[#This Row],[1M Return vs Nifty]]-AVERAGE(Table2[1M Return vs Nifty]))/_xlfn.STDEV.P(Table2[1M Return vs Nifty])</f>
        <v>9.6194930676500173E-2</v>
      </c>
      <c r="K626">
        <v>-29.306533352454501</v>
      </c>
      <c r="L626">
        <f>(Table2[[#This Row],[6M Return vs Nifty]]-AVERAGE(Table2[6M Return vs Nifty]))/_xlfn.STDEV.P(Table2[6M Return vs Nifty])</f>
        <v>-1.1202017225446999</v>
      </c>
      <c r="M626">
        <v>-1.10555724895678</v>
      </c>
      <c r="N626">
        <f>(Table2[[#This Row],[1W Return vs Nifty]]-AVERAGE(Table2[1W Return vs Nifty]))/_xlfn.STDEV.P(Table2[1W Return vs Nifty])</f>
        <v>2.4368292886056374E-2</v>
      </c>
      <c r="O626">
        <v>712.8</v>
      </c>
      <c r="P626">
        <v>751.507538753723</v>
      </c>
      <c r="Q626">
        <v>859.40575040168301</v>
      </c>
      <c r="R626">
        <v>27.682182664024001</v>
      </c>
      <c r="S626" s="1">
        <f>(Table2[[#This Row],[Close Price]]-Table2[[#This Row],[20D EMA]])/Table2[[#This Row],[20D EMA]]</f>
        <v>-6.0185185185185154E-2</v>
      </c>
      <c r="T626" s="1">
        <f>(Table2[[#This Row],[Close Price]]-Table2[[#This Row],[50D EMA]])/Table2[[#This Row],[50D EMA]]</f>
        <v>-0.10859177658957148</v>
      </c>
      <c r="U626" s="1">
        <f>(Table2[[#This Row],[Close Price]]-Table2[[#This Row],[200D EMA]])/Table2[[#This Row],[200D EMA]]</f>
        <v>-0.22050789200922702</v>
      </c>
      <c r="V626">
        <v>0.30977844570758301</v>
      </c>
      <c r="W626">
        <v>652.15</v>
      </c>
      <c r="X626">
        <v>673</v>
      </c>
      <c r="Y626">
        <v>652.15</v>
      </c>
      <c r="Z626">
        <v>673</v>
      </c>
      <c r="AA626">
        <v>652.15</v>
      </c>
      <c r="AB626">
        <v>752</v>
      </c>
      <c r="AC626" s="1">
        <f>(Table2[[#This Row],[Close Price]]/Table2[[#This Row],[Day Low]])-1</f>
        <v>2.721766464770381E-2</v>
      </c>
      <c r="AD626" s="1">
        <f>(Table2[[#This Row],[Day High]]/Table2[[#This Row],[Close Price]])-1</f>
        <v>4.6275563516942064E-3</v>
      </c>
      <c r="AE626" s="1">
        <f>(Table2[[#This Row],[Close Price]]/Table2[[#This Row],[Current Week Low]])-1</f>
        <v>2.721766464770381E-2</v>
      </c>
      <c r="AF626" s="1">
        <f>(Table2[[#This Row],[Current Week High]]/Table2[[#This Row],[Close Price]])-1</f>
        <v>4.6275563516942064E-3</v>
      </c>
      <c r="AG626" s="1">
        <f>(Table2[[#This Row],[Close Price]]/Table2[[#This Row],[Current Month Low]])-1</f>
        <v>2.721766464770381E-2</v>
      </c>
      <c r="AH626" s="1">
        <f>(Table2[[#This Row],[Current Month High]]/Table2[[#This Row],[Close Price]])-1</f>
        <v>0.12255560531422605</v>
      </c>
      <c r="AI626">
        <v>87.998208687863794</v>
      </c>
      <c r="AJ626">
        <v>27.1157495256166</v>
      </c>
      <c r="AK626" t="str">
        <f>IF(AND(Table2[[#This Row],[20D EMA]]&gt;Table2[[#This Row],[50D EMA]],Table2[[#This Row],[50D EMA]]&gt;Table2[[#This Row],[200D EMA]]),"Uptrend","Downtrend/NoTrend")</f>
        <v>Downtrend/NoTrend</v>
      </c>
      <c r="AL626">
        <v>-0.05</v>
      </c>
      <c r="AM626" t="s">
        <v>3147</v>
      </c>
      <c r="AN626">
        <v>-6.12</v>
      </c>
      <c r="AO626" t="s">
        <v>3147</v>
      </c>
      <c r="AP626">
        <v>-3.7267236562497003E-2</v>
      </c>
      <c r="AQ626">
        <f>(Table2[[#This Row],[Sharpe Ratio]]-AVERAGE(Table2[Sharpe Ratio]))/_xlfn.STDEV.P(Table2[Sharpe Ratio])</f>
        <v>-1.0936184420677899</v>
      </c>
      <c r="AR6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6">
        <f>_xlfn.RANK.AVG(Table2[[#This Row],[1Y Return vs Nifty Z-Score]],Table2[1Y Return vs Nifty Z-Score])</f>
        <v>359</v>
      </c>
      <c r="AT626">
        <f>_xlfn.RANK.AVG(Table2[[#This Row],[6M Return vs Nifty Z-Score]],Table2[6M Return vs Nifty Z-Score])</f>
        <v>689</v>
      </c>
      <c r="AU626">
        <f>_xlfn.RANK.AVG(Table2[[#This Row],[Sharpe Ratio Z-Score]],Table2[Sharpe Ratio Z-Score])</f>
        <v>634</v>
      </c>
      <c r="AV626">
        <f>(Table2[[#This Row],[Rank 1Y]]+Table2[[#This Row],[Rank 6M]]+Table2[[#This Row],[Rank Sharpe]])/3</f>
        <v>560.66666666666663</v>
      </c>
    </row>
    <row r="627" spans="1:48" x14ac:dyDescent="0.3">
      <c r="A627" t="s">
        <v>468</v>
      </c>
      <c r="B627" t="s">
        <v>469</v>
      </c>
      <c r="C627" t="s">
        <v>3109</v>
      </c>
      <c r="D627" t="s">
        <v>114</v>
      </c>
      <c r="E627">
        <v>46579.933684053001</v>
      </c>
      <c r="F627">
        <v>112.77</v>
      </c>
      <c r="G627">
        <v>4.9223272798802</v>
      </c>
      <c r="H627">
        <f>(Table2[[#This Row],[1Y Return vs Nifty]]-AVERAGE(Table2[1Y Return vs Nifty]))/_xlfn.STDEV.P(Table2[1Y Return vs Nifty])</f>
        <v>-0.20483174601896956</v>
      </c>
      <c r="I627">
        <v>-6.4070059252079599</v>
      </c>
      <c r="J627">
        <f>(Table2[[#This Row],[1M Return vs Nifty]]-AVERAGE(Table2[1M Return vs Nifty]))/_xlfn.STDEV.P(Table2[1M Return vs Nifty])</f>
        <v>-0.54206536139841555</v>
      </c>
      <c r="K627">
        <v>-38.111016794565799</v>
      </c>
      <c r="L627">
        <f>(Table2[[#This Row],[6M Return vs Nifty]]-AVERAGE(Table2[6M Return vs Nifty]))/_xlfn.STDEV.P(Table2[6M Return vs Nifty])</f>
        <v>-1.4330403129002736</v>
      </c>
      <c r="M627">
        <v>-2.0096906317874499</v>
      </c>
      <c r="N627">
        <f>(Table2[[#This Row],[1W Return vs Nifty]]-AVERAGE(Table2[1W Return vs Nifty]))/_xlfn.STDEV.P(Table2[1W Return vs Nifty])</f>
        <v>-0.19120860844848137</v>
      </c>
      <c r="O627">
        <v>118.2</v>
      </c>
      <c r="P627">
        <v>124.696741803206</v>
      </c>
      <c r="Q627">
        <v>130.24779075031401</v>
      </c>
      <c r="R627">
        <v>36.692722134439101</v>
      </c>
      <c r="S627" s="1">
        <f>(Table2[[#This Row],[Close Price]]-Table2[[#This Row],[20D EMA]])/Table2[[#This Row],[20D EMA]]</f>
        <v>-4.5939086294416301E-2</v>
      </c>
      <c r="T627" s="1">
        <f>(Table2[[#This Row],[Close Price]]-Table2[[#This Row],[50D EMA]])/Table2[[#This Row],[50D EMA]]</f>
        <v>-9.5645977839810395E-2</v>
      </c>
      <c r="U627" s="1">
        <f>(Table2[[#This Row],[Close Price]]-Table2[[#This Row],[200D EMA]])/Table2[[#This Row],[200D EMA]]</f>
        <v>-0.13418876934211552</v>
      </c>
      <c r="V627">
        <v>1.1768007155623701</v>
      </c>
      <c r="W627">
        <v>111.26</v>
      </c>
      <c r="X627">
        <v>115.11</v>
      </c>
      <c r="Y627">
        <v>111.26</v>
      </c>
      <c r="Z627">
        <v>115.11</v>
      </c>
      <c r="AA627">
        <v>111</v>
      </c>
      <c r="AB627">
        <v>126.85</v>
      </c>
      <c r="AC627" s="1">
        <f>(Table2[[#This Row],[Close Price]]/Table2[[#This Row],[Day Low]])-1</f>
        <v>1.3571813769548635E-2</v>
      </c>
      <c r="AD627" s="1">
        <f>(Table2[[#This Row],[Day High]]/Table2[[#This Row],[Close Price]])-1</f>
        <v>2.0750199521149204E-2</v>
      </c>
      <c r="AE627" s="1">
        <f>(Table2[[#This Row],[Close Price]]/Table2[[#This Row],[Current Week Low]])-1</f>
        <v>1.3571813769548635E-2</v>
      </c>
      <c r="AF627" s="1">
        <f>(Table2[[#This Row],[Current Week High]]/Table2[[#This Row],[Close Price]])-1</f>
        <v>2.0750199521149204E-2</v>
      </c>
      <c r="AG627" s="1">
        <f>(Table2[[#This Row],[Close Price]]/Table2[[#This Row],[Current Month Low]])-1</f>
        <v>1.5945945945945894E-2</v>
      </c>
      <c r="AH627" s="1">
        <f>(Table2[[#This Row],[Current Month High]]/Table2[[#This Row],[Close Price]])-1</f>
        <v>0.12485590139221414</v>
      </c>
      <c r="AI627">
        <v>55.493482309124701</v>
      </c>
      <c r="AJ627">
        <v>27.929665343164999</v>
      </c>
      <c r="AK627" t="str">
        <f>IF(AND(Table2[[#This Row],[20D EMA]]&gt;Table2[[#This Row],[50D EMA]],Table2[[#This Row],[50D EMA]]&gt;Table2[[#This Row],[200D EMA]]),"Uptrend","Downtrend/NoTrend")</f>
        <v>Downtrend/NoTrend</v>
      </c>
      <c r="AL627">
        <v>-0.13</v>
      </c>
      <c r="AM627" t="s">
        <v>3147</v>
      </c>
      <c r="AN627">
        <v>-2.81</v>
      </c>
      <c r="AO627" t="s">
        <v>3147</v>
      </c>
      <c r="AP627">
        <v>-7.1323116667620003E-3</v>
      </c>
      <c r="AQ627">
        <f>(Table2[[#This Row],[Sharpe Ratio]]-AVERAGE(Table2[Sharpe Ratio]))/_xlfn.STDEV.P(Table2[Sharpe Ratio])</f>
        <v>-0.74110458273968238</v>
      </c>
      <c r="AR6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7">
        <f>_xlfn.RANK.AVG(Table2[[#This Row],[1Y Return vs Nifty Z-Score]],Table2[1Y Return vs Nifty Z-Score])</f>
        <v>384</v>
      </c>
      <c r="AT627">
        <f>_xlfn.RANK.AVG(Table2[[#This Row],[6M Return vs Nifty Z-Score]],Table2[6M Return vs Nifty Z-Score])</f>
        <v>722</v>
      </c>
      <c r="AU627">
        <f>_xlfn.RANK.AVG(Table2[[#This Row],[Sharpe Ratio Z-Score]],Table2[Sharpe Ratio Z-Score])</f>
        <v>583</v>
      </c>
      <c r="AV627">
        <f>(Table2[[#This Row],[Rank 1Y]]+Table2[[#This Row],[Rank 6M]]+Table2[[#This Row],[Rank Sharpe]])/3</f>
        <v>563</v>
      </c>
    </row>
    <row r="628" spans="1:48" x14ac:dyDescent="0.3">
      <c r="A628" t="s">
        <v>1172</v>
      </c>
      <c r="B628" t="s">
        <v>1173</v>
      </c>
      <c r="C628" t="s">
        <v>3101</v>
      </c>
      <c r="D628" t="s">
        <v>250</v>
      </c>
      <c r="E628">
        <v>9933.4852350000001</v>
      </c>
      <c r="F628">
        <v>718.5</v>
      </c>
      <c r="G628">
        <v>-13.733067884115499</v>
      </c>
      <c r="H628">
        <f>(Table2[[#This Row],[1Y Return vs Nifty]]-AVERAGE(Table2[1Y Return vs Nifty]))/_xlfn.STDEV.P(Table2[1Y Return vs Nifty])</f>
        <v>-0.59171583342957867</v>
      </c>
      <c r="I628">
        <v>-11.331626587743299</v>
      </c>
      <c r="J628">
        <f>(Table2[[#This Row],[1M Return vs Nifty]]-AVERAGE(Table2[1M Return vs Nifty]))/_xlfn.STDEV.P(Table2[1M Return vs Nifty])</f>
        <v>-1.0997562074763554</v>
      </c>
      <c r="K628">
        <v>-24.114508540426002</v>
      </c>
      <c r="L628">
        <f>(Table2[[#This Row],[6M Return vs Nifty]]-AVERAGE(Table2[6M Return vs Nifty]))/_xlfn.STDEV.P(Table2[6M Return vs Nifty])</f>
        <v>-0.93572006226723314</v>
      </c>
      <c r="M628">
        <v>-0.38058238439561998</v>
      </c>
      <c r="N628">
        <f>(Table2[[#This Row],[1W Return vs Nifty]]-AVERAGE(Table2[1W Return vs Nifty]))/_xlfn.STDEV.P(Table2[1W Return vs Nifty])</f>
        <v>0.19722756101551481</v>
      </c>
      <c r="O628">
        <v>768.28</v>
      </c>
      <c r="P628">
        <v>840.317360322799</v>
      </c>
      <c r="Q628">
        <v>902.09539647338602</v>
      </c>
      <c r="R628">
        <v>31.322075914403701</v>
      </c>
      <c r="S628" s="1">
        <f>(Table2[[#This Row],[Close Price]]-Table2[[#This Row],[20D EMA]])/Table2[[#This Row],[20D EMA]]</f>
        <v>-6.4794085489665199E-2</v>
      </c>
      <c r="T628" s="1">
        <f>(Table2[[#This Row],[Close Price]]-Table2[[#This Row],[50D EMA]])/Table2[[#This Row],[50D EMA]]</f>
        <v>-0.1449658974985405</v>
      </c>
      <c r="U628" s="1">
        <f>(Table2[[#This Row],[Close Price]]-Table2[[#This Row],[200D EMA]])/Table2[[#This Row],[200D EMA]]</f>
        <v>-0.2035210435516312</v>
      </c>
      <c r="V628">
        <v>0.86657898284160995</v>
      </c>
      <c r="W628">
        <v>707.35</v>
      </c>
      <c r="X628">
        <v>731.95</v>
      </c>
      <c r="Y628">
        <v>707.35</v>
      </c>
      <c r="Z628">
        <v>731.95</v>
      </c>
      <c r="AA628">
        <v>707.35</v>
      </c>
      <c r="AB628">
        <v>799.8</v>
      </c>
      <c r="AC628" s="1">
        <f>(Table2[[#This Row],[Close Price]]/Table2[[#This Row],[Day Low]])-1</f>
        <v>1.5763059305859972E-2</v>
      </c>
      <c r="AD628" s="1">
        <f>(Table2[[#This Row],[Day High]]/Table2[[#This Row],[Close Price]])-1</f>
        <v>1.8719554627696589E-2</v>
      </c>
      <c r="AE628" s="1">
        <f>(Table2[[#This Row],[Close Price]]/Table2[[#This Row],[Current Week Low]])-1</f>
        <v>1.5763059305859972E-2</v>
      </c>
      <c r="AF628" s="1">
        <f>(Table2[[#This Row],[Current Week High]]/Table2[[#This Row],[Close Price]])-1</f>
        <v>1.8719554627696589E-2</v>
      </c>
      <c r="AG628" s="1">
        <f>(Table2[[#This Row],[Close Price]]/Table2[[#This Row],[Current Month Low]])-1</f>
        <v>1.5763059305859972E-2</v>
      </c>
      <c r="AH628" s="1">
        <f>(Table2[[#This Row],[Current Month High]]/Table2[[#This Row],[Close Price]])-1</f>
        <v>0.11315240083507305</v>
      </c>
      <c r="AI628">
        <v>66.875434933890006</v>
      </c>
      <c r="AJ628">
        <v>5.1207022677395697</v>
      </c>
      <c r="AK628" t="str">
        <f>IF(AND(Table2[[#This Row],[20D EMA]]&gt;Table2[[#This Row],[50D EMA]],Table2[[#This Row],[50D EMA]]&gt;Table2[[#This Row],[200D EMA]]),"Uptrend","Downtrend/NoTrend")</f>
        <v>Downtrend/NoTrend</v>
      </c>
      <c r="AL628">
        <v>-0.26</v>
      </c>
      <c r="AM628" t="s">
        <v>3147</v>
      </c>
      <c r="AN628">
        <v>-5.0199999999999996</v>
      </c>
      <c r="AO628" t="s">
        <v>3147</v>
      </c>
      <c r="AP628">
        <v>5.7119313761099997E-4</v>
      </c>
      <c r="AQ628">
        <f>(Table2[[#This Row],[Sharpe Ratio]]-AVERAGE(Table2[Sharpe Ratio]))/_xlfn.STDEV.P(Table2[Sharpe Ratio])</f>
        <v>-0.65099013187119925</v>
      </c>
      <c r="AR6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8">
        <f>_xlfn.RANK.AVG(Table2[[#This Row],[1Y Return vs Nifty Z-Score]],Table2[1Y Return vs Nifty Z-Score])</f>
        <v>532</v>
      </c>
      <c r="AT628">
        <f>_xlfn.RANK.AVG(Table2[[#This Row],[6M Return vs Nifty Z-Score]],Table2[6M Return vs Nifty Z-Score])</f>
        <v>649</v>
      </c>
      <c r="AU628">
        <f>_xlfn.RANK.AVG(Table2[[#This Row],[Sharpe Ratio Z-Score]],Table2[Sharpe Ratio Z-Score])</f>
        <v>508</v>
      </c>
      <c r="AV628">
        <f>(Table2[[#This Row],[Rank 1Y]]+Table2[[#This Row],[Rank 6M]]+Table2[[#This Row],[Rank Sharpe]])/3</f>
        <v>563</v>
      </c>
    </row>
    <row r="629" spans="1:48" x14ac:dyDescent="0.3">
      <c r="A629" t="s">
        <v>1646</v>
      </c>
      <c r="B629" t="s">
        <v>1647</v>
      </c>
      <c r="C629" t="s">
        <v>3104</v>
      </c>
      <c r="D629" t="s">
        <v>37</v>
      </c>
      <c r="E629">
        <v>5328.7572338</v>
      </c>
      <c r="F629">
        <v>314.3</v>
      </c>
      <c r="G629">
        <v>-10.7868647226526</v>
      </c>
      <c r="H629">
        <f>(Table2[[#This Row],[1Y Return vs Nifty]]-AVERAGE(Table2[1Y Return vs Nifty]))/_xlfn.STDEV.P(Table2[1Y Return vs Nifty])</f>
        <v>-0.53061612948716752</v>
      </c>
      <c r="I629">
        <v>-10.0650340775468</v>
      </c>
      <c r="J629">
        <f>(Table2[[#This Row],[1M Return vs Nifty]]-AVERAGE(Table2[1M Return vs Nifty]))/_xlfn.STDEV.P(Table2[1M Return vs Nifty])</f>
        <v>-0.95632037819081428</v>
      </c>
      <c r="K629">
        <v>-19.163758250094101</v>
      </c>
      <c r="L629">
        <f>(Table2[[#This Row],[6M Return vs Nifty]]-AVERAGE(Table2[6M Return vs Nifty]))/_xlfn.STDEV.P(Table2[6M Return vs Nifty])</f>
        <v>-0.7598113048468792</v>
      </c>
      <c r="M629">
        <v>-3.14738702507691</v>
      </c>
      <c r="N629">
        <f>(Table2[[#This Row],[1W Return vs Nifty]]-AVERAGE(Table2[1W Return vs Nifty]))/_xlfn.STDEV.P(Table2[1W Return vs Nifty])</f>
        <v>-0.46247506955066475</v>
      </c>
      <c r="O629">
        <v>334.89</v>
      </c>
      <c r="P629">
        <v>357.38145988512798</v>
      </c>
      <c r="Q629">
        <v>361.450416788089</v>
      </c>
      <c r="R629">
        <v>31.349401589301099</v>
      </c>
      <c r="S629" s="1">
        <f>(Table2[[#This Row],[Close Price]]-Table2[[#This Row],[20D EMA]])/Table2[[#This Row],[20D EMA]]</f>
        <v>-6.1482874973871948E-2</v>
      </c>
      <c r="T629" s="1">
        <f>(Table2[[#This Row],[Close Price]]-Table2[[#This Row],[50D EMA]])/Table2[[#This Row],[50D EMA]]</f>
        <v>-0.12054755134464869</v>
      </c>
      <c r="U629" s="1">
        <f>(Table2[[#This Row],[Close Price]]-Table2[[#This Row],[200D EMA]])/Table2[[#This Row],[200D EMA]]</f>
        <v>-0.13044781413471801</v>
      </c>
      <c r="V629">
        <v>0.260703919243294</v>
      </c>
      <c r="W629">
        <v>313.10000000000002</v>
      </c>
      <c r="X629">
        <v>322.5</v>
      </c>
      <c r="Y629">
        <v>313.10000000000002</v>
      </c>
      <c r="Z629">
        <v>322.5</v>
      </c>
      <c r="AA629">
        <v>308.7</v>
      </c>
      <c r="AB629">
        <v>354.95</v>
      </c>
      <c r="AC629" s="1">
        <f>(Table2[[#This Row],[Close Price]]/Table2[[#This Row],[Day Low]])-1</f>
        <v>3.8326413286489114E-3</v>
      </c>
      <c r="AD629" s="1">
        <f>(Table2[[#This Row],[Day High]]/Table2[[#This Row],[Close Price]])-1</f>
        <v>2.6089723194400172E-2</v>
      </c>
      <c r="AE629" s="1">
        <f>(Table2[[#This Row],[Close Price]]/Table2[[#This Row],[Current Week Low]])-1</f>
        <v>3.8326413286489114E-3</v>
      </c>
      <c r="AF629" s="1">
        <f>(Table2[[#This Row],[Current Week High]]/Table2[[#This Row],[Close Price]])-1</f>
        <v>2.6089723194400172E-2</v>
      </c>
      <c r="AG629" s="1">
        <f>(Table2[[#This Row],[Close Price]]/Table2[[#This Row],[Current Month Low]])-1</f>
        <v>1.8140589569161092E-2</v>
      </c>
      <c r="AH629" s="1">
        <f>(Table2[[#This Row],[Current Month High]]/Table2[[#This Row],[Close Price]])-1</f>
        <v>0.12933503022589865</v>
      </c>
      <c r="AI629">
        <v>54.677060133630199</v>
      </c>
      <c r="AJ629">
        <v>8.3793103448275907</v>
      </c>
      <c r="AK629" t="str">
        <f>IF(AND(Table2[[#This Row],[20D EMA]]&gt;Table2[[#This Row],[50D EMA]],Table2[[#This Row],[50D EMA]]&gt;Table2[[#This Row],[200D EMA]]),"Uptrend","Downtrend/NoTrend")</f>
        <v>Downtrend/NoTrend</v>
      </c>
      <c r="AL629">
        <v>-0.19</v>
      </c>
      <c r="AM629" t="s">
        <v>3147</v>
      </c>
      <c r="AN629">
        <v>-2.4700000000000002</v>
      </c>
      <c r="AO629" t="s">
        <v>3147</v>
      </c>
      <c r="AP629">
        <v>-1.8140420778436001E-2</v>
      </c>
      <c r="AQ629">
        <f>(Table2[[#This Row],[Sharpe Ratio]]-AVERAGE(Table2[Sharpe Ratio]))/_xlfn.STDEV.P(Table2[Sharpe Ratio])</f>
        <v>-0.86987580218978688</v>
      </c>
      <c r="AR6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9">
        <f>_xlfn.RANK.AVG(Table2[[#This Row],[1Y Return vs Nifty Z-Score]],Table2[1Y Return vs Nifty Z-Score])</f>
        <v>503</v>
      </c>
      <c r="AT629">
        <f>_xlfn.RANK.AVG(Table2[[#This Row],[6M Return vs Nifty Z-Score]],Table2[6M Return vs Nifty Z-Score])</f>
        <v>594</v>
      </c>
      <c r="AU629">
        <f>_xlfn.RANK.AVG(Table2[[#This Row],[Sharpe Ratio Z-Score]],Table2[Sharpe Ratio Z-Score])</f>
        <v>599</v>
      </c>
      <c r="AV629">
        <f>(Table2[[#This Row],[Rank 1Y]]+Table2[[#This Row],[Rank 6M]]+Table2[[#This Row],[Rank Sharpe]])/3</f>
        <v>565.33333333333337</v>
      </c>
    </row>
    <row r="630" spans="1:48" x14ac:dyDescent="0.3">
      <c r="A630" t="s">
        <v>1614</v>
      </c>
      <c r="B630" t="s">
        <v>1615</v>
      </c>
      <c r="C630" t="s">
        <v>580</v>
      </c>
      <c r="D630" t="s">
        <v>580</v>
      </c>
      <c r="E630">
        <v>5626.6024239999997</v>
      </c>
      <c r="F630">
        <v>280.60000000000002</v>
      </c>
      <c r="G630">
        <v>-33.509340021552099</v>
      </c>
      <c r="H630">
        <f>(Table2[[#This Row],[1Y Return vs Nifty]]-AVERAGE(Table2[1Y Return vs Nifty]))/_xlfn.STDEV.P(Table2[1Y Return vs Nifty])</f>
        <v>-1.0018451783733102</v>
      </c>
      <c r="I630">
        <v>-3.8207721408138799</v>
      </c>
      <c r="J630">
        <f>(Table2[[#This Row],[1M Return vs Nifty]]-AVERAGE(Table2[1M Return vs Nifty]))/_xlfn.STDEV.P(Table2[1M Return vs Nifty])</f>
        <v>-0.24918617207390445</v>
      </c>
      <c r="K630">
        <v>-24.9307081830428</v>
      </c>
      <c r="L630">
        <f>(Table2[[#This Row],[6M Return vs Nifty]]-AVERAGE(Table2[6M Return vs Nifty]))/_xlfn.STDEV.P(Table2[6M Return vs Nifty])</f>
        <v>-0.9647210533331817</v>
      </c>
      <c r="M630">
        <v>-2.0657718021755902</v>
      </c>
      <c r="N630">
        <f>(Table2[[#This Row],[1W Return vs Nifty]]-AVERAGE(Table2[1W Return vs Nifty]))/_xlfn.STDEV.P(Table2[1W Return vs Nifty])</f>
        <v>-0.20458031351442932</v>
      </c>
      <c r="O630">
        <v>299.04000000000002</v>
      </c>
      <c r="P630">
        <v>316.53119763042901</v>
      </c>
      <c r="Q630">
        <v>337.06221015939201</v>
      </c>
      <c r="R630">
        <v>24.253818553526401</v>
      </c>
      <c r="S630" s="1">
        <f>(Table2[[#This Row],[Close Price]]-Table2[[#This Row],[20D EMA]])/Table2[[#This Row],[20D EMA]]</f>
        <v>-6.1663991439272328E-2</v>
      </c>
      <c r="T630" s="1">
        <f>(Table2[[#This Row],[Close Price]]-Table2[[#This Row],[50D EMA]])/Table2[[#This Row],[50D EMA]]</f>
        <v>-0.11351550147161488</v>
      </c>
      <c r="U630" s="1">
        <f>(Table2[[#This Row],[Close Price]]-Table2[[#This Row],[200D EMA]])/Table2[[#This Row],[200D EMA]]</f>
        <v>-0.16751272749529469</v>
      </c>
      <c r="V630">
        <v>0.362550170610972</v>
      </c>
      <c r="W630">
        <v>273.89999999999998</v>
      </c>
      <c r="X630">
        <v>287.25</v>
      </c>
      <c r="Y630">
        <v>273.89999999999998</v>
      </c>
      <c r="Z630">
        <v>287.25</v>
      </c>
      <c r="AA630">
        <v>273.89999999999998</v>
      </c>
      <c r="AB630">
        <v>313.25</v>
      </c>
      <c r="AC630" s="1">
        <f>(Table2[[#This Row],[Close Price]]/Table2[[#This Row],[Day Low]])-1</f>
        <v>2.4461482292807757E-2</v>
      </c>
      <c r="AD630" s="1">
        <f>(Table2[[#This Row],[Day High]]/Table2[[#This Row],[Close Price]])-1</f>
        <v>2.3699215965787612E-2</v>
      </c>
      <c r="AE630" s="1">
        <f>(Table2[[#This Row],[Close Price]]/Table2[[#This Row],[Current Week Low]])-1</f>
        <v>2.4461482292807757E-2</v>
      </c>
      <c r="AF630" s="1">
        <f>(Table2[[#This Row],[Current Week High]]/Table2[[#This Row],[Close Price]])-1</f>
        <v>2.3699215965787612E-2</v>
      </c>
      <c r="AG630" s="1">
        <f>(Table2[[#This Row],[Close Price]]/Table2[[#This Row],[Current Month Low]])-1</f>
        <v>2.4461482292807757E-2</v>
      </c>
      <c r="AH630" s="1">
        <f>(Table2[[#This Row],[Current Month High]]/Table2[[#This Row],[Close Price]])-1</f>
        <v>0.11635780470420509</v>
      </c>
      <c r="AI630">
        <v>55.719885958660001</v>
      </c>
      <c r="AJ630">
        <v>4.7992530345471502</v>
      </c>
      <c r="AK630" t="str">
        <f>IF(AND(Table2[[#This Row],[20D EMA]]&gt;Table2[[#This Row],[50D EMA]],Table2[[#This Row],[50D EMA]]&gt;Table2[[#This Row],[200D EMA]]),"Uptrend","Downtrend/NoTrend")</f>
        <v>Downtrend/NoTrend</v>
      </c>
      <c r="AL630">
        <v>-0.17</v>
      </c>
      <c r="AM630" t="s">
        <v>3147</v>
      </c>
      <c r="AN630">
        <v>-7.42</v>
      </c>
      <c r="AO630" t="s">
        <v>3147</v>
      </c>
      <c r="AP630">
        <v>4.4227428324947998E-2</v>
      </c>
      <c r="AQ630">
        <f>(Table2[[#This Row],[Sharpe Ratio]]-AVERAGE(Table2[Sharpe Ratio]))/_xlfn.STDEV.P(Table2[Sharpe Ratio])</f>
        <v>-0.14030600032382762</v>
      </c>
      <c r="AR6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0">
        <f>_xlfn.RANK.AVG(Table2[[#This Row],[1Y Return vs Nifty Z-Score]],Table2[1Y Return vs Nifty Z-Score])</f>
        <v>652</v>
      </c>
      <c r="AT630">
        <f>_xlfn.RANK.AVG(Table2[[#This Row],[6M Return vs Nifty Z-Score]],Table2[6M Return vs Nifty Z-Score])</f>
        <v>657</v>
      </c>
      <c r="AU630">
        <f>_xlfn.RANK.AVG(Table2[[#This Row],[Sharpe Ratio Z-Score]],Table2[Sharpe Ratio Z-Score])</f>
        <v>388</v>
      </c>
      <c r="AV630">
        <f>(Table2[[#This Row],[Rank 1Y]]+Table2[[#This Row],[Rank 6M]]+Table2[[#This Row],[Rank Sharpe]])/3</f>
        <v>565.66666666666663</v>
      </c>
    </row>
    <row r="631" spans="1:48" x14ac:dyDescent="0.3">
      <c r="A631" t="s">
        <v>591</v>
      </c>
      <c r="B631" t="s">
        <v>592</v>
      </c>
      <c r="C631" t="s">
        <v>3100</v>
      </c>
      <c r="D631" t="s">
        <v>198</v>
      </c>
      <c r="E631">
        <v>31149.653156249999</v>
      </c>
      <c r="F631">
        <v>452.5</v>
      </c>
      <c r="G631">
        <v>-4.30785495844591</v>
      </c>
      <c r="H631">
        <f>(Table2[[#This Row],[1Y Return vs Nifty]]-AVERAGE(Table2[1Y Return vs Nifty]))/_xlfn.STDEV.P(Table2[1Y Return vs Nifty])</f>
        <v>-0.39625147208300621</v>
      </c>
      <c r="I631">
        <v>-7.2537236141539898</v>
      </c>
      <c r="J631">
        <f>(Table2[[#This Row],[1M Return vs Nifty]]-AVERAGE(Table2[1M Return vs Nifty]))/_xlfn.STDEV.P(Table2[1M Return vs Nifty])</f>
        <v>-0.63795228075645671</v>
      </c>
      <c r="K631">
        <v>-16.4646092155741</v>
      </c>
      <c r="L631">
        <f>(Table2[[#This Row],[6M Return vs Nifty]]-AVERAGE(Table2[6M Return vs Nifty]))/_xlfn.STDEV.P(Table2[6M Return vs Nifty])</f>
        <v>-0.66390585114585443</v>
      </c>
      <c r="M631">
        <v>-3.54663619276895</v>
      </c>
      <c r="N631">
        <f>(Table2[[#This Row],[1W Return vs Nifty]]-AVERAGE(Table2[1W Return vs Nifty]))/_xlfn.STDEV.P(Table2[1W Return vs Nifty])</f>
        <v>-0.55766998223266062</v>
      </c>
      <c r="O631">
        <v>521.01</v>
      </c>
      <c r="P631">
        <v>558.19488243452395</v>
      </c>
      <c r="Q631">
        <v>569.17330297030503</v>
      </c>
      <c r="R631">
        <v>14.746990012093599</v>
      </c>
      <c r="S631" s="1">
        <f>(Table2[[#This Row],[Close Price]]-Table2[[#This Row],[20D EMA]])/Table2[[#This Row],[20D EMA]]</f>
        <v>-0.13149459703268651</v>
      </c>
      <c r="T631" s="1">
        <f>(Table2[[#This Row],[Close Price]]-Table2[[#This Row],[50D EMA]])/Table2[[#This Row],[50D EMA]]</f>
        <v>-0.18935122080221134</v>
      </c>
      <c r="U631" s="1">
        <f>(Table2[[#This Row],[Close Price]]-Table2[[#This Row],[200D EMA]])/Table2[[#This Row],[200D EMA]]</f>
        <v>-0.20498730766434442</v>
      </c>
      <c r="V631">
        <v>0.71053838345117704</v>
      </c>
      <c r="W631">
        <v>442.5</v>
      </c>
      <c r="X631">
        <v>481.75</v>
      </c>
      <c r="Y631">
        <v>442.5</v>
      </c>
      <c r="Z631">
        <v>481.75</v>
      </c>
      <c r="AA631">
        <v>442.5</v>
      </c>
      <c r="AB631">
        <v>553</v>
      </c>
      <c r="AC631" s="1">
        <f>(Table2[[#This Row],[Close Price]]/Table2[[#This Row],[Day Low]])-1</f>
        <v>2.2598870056497189E-2</v>
      </c>
      <c r="AD631" s="1">
        <f>(Table2[[#This Row],[Day High]]/Table2[[#This Row],[Close Price]])-1</f>
        <v>6.4640883977900465E-2</v>
      </c>
      <c r="AE631" s="1">
        <f>(Table2[[#This Row],[Close Price]]/Table2[[#This Row],[Current Week Low]])-1</f>
        <v>2.2598870056497189E-2</v>
      </c>
      <c r="AF631" s="1">
        <f>(Table2[[#This Row],[Current Week High]]/Table2[[#This Row],[Close Price]])-1</f>
        <v>6.4640883977900465E-2</v>
      </c>
      <c r="AG631" s="1">
        <f>(Table2[[#This Row],[Close Price]]/Table2[[#This Row],[Current Month Low]])-1</f>
        <v>2.2598870056497189E-2</v>
      </c>
      <c r="AH631" s="1">
        <f>(Table2[[#This Row],[Current Month High]]/Table2[[#This Row],[Close Price]])-1</f>
        <v>0.22209944751381205</v>
      </c>
      <c r="AI631">
        <v>52.475138121546898</v>
      </c>
      <c r="AJ631">
        <v>6.9739952718676097</v>
      </c>
      <c r="AK631" t="str">
        <f>IF(AND(Table2[[#This Row],[20D EMA]]&gt;Table2[[#This Row],[50D EMA]],Table2[[#This Row],[50D EMA]]&gt;Table2[[#This Row],[200D EMA]]),"Uptrend","Downtrend/NoTrend")</f>
        <v>Downtrend/NoTrend</v>
      </c>
      <c r="AL631">
        <v>-0.11</v>
      </c>
      <c r="AM631" t="s">
        <v>3147</v>
      </c>
      <c r="AN631">
        <v>-14.18</v>
      </c>
      <c r="AO631" t="s">
        <v>3147</v>
      </c>
      <c r="AP631">
        <v>-8.8092718172071996E-2</v>
      </c>
      <c r="AQ631">
        <f>(Table2[[#This Row],[Sharpe Ratio]]-AVERAGE(Table2[Sharpe Ratio]))/_xlfn.STDEV.P(Table2[Sharpe Ratio])</f>
        <v>-1.6881673495693577</v>
      </c>
      <c r="AR6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1">
        <f>_xlfn.RANK.AVG(Table2[[#This Row],[1Y Return vs Nifty Z-Score]],Table2[1Y Return vs Nifty Z-Score])</f>
        <v>445</v>
      </c>
      <c r="AT631">
        <f>_xlfn.RANK.AVG(Table2[[#This Row],[6M Return vs Nifty Z-Score]],Table2[6M Return vs Nifty Z-Score])</f>
        <v>555</v>
      </c>
      <c r="AU631">
        <f>_xlfn.RANK.AVG(Table2[[#This Row],[Sharpe Ratio Z-Score]],Table2[Sharpe Ratio Z-Score])</f>
        <v>700</v>
      </c>
      <c r="AV631">
        <f>(Table2[[#This Row],[Rank 1Y]]+Table2[[#This Row],[Rank 6M]]+Table2[[#This Row],[Rank Sharpe]])/3</f>
        <v>566.66666666666663</v>
      </c>
    </row>
    <row r="632" spans="1:48" x14ac:dyDescent="0.3">
      <c r="A632" t="s">
        <v>52</v>
      </c>
      <c r="B632" t="s">
        <v>53</v>
      </c>
      <c r="C632" t="s">
        <v>3102</v>
      </c>
      <c r="D632" t="s">
        <v>54</v>
      </c>
      <c r="E632">
        <v>406336.05897115002</v>
      </c>
      <c r="F632">
        <v>6567.95</v>
      </c>
      <c r="G632">
        <v>-26.2116492434319</v>
      </c>
      <c r="H632">
        <f>(Table2[[#This Row],[1Y Return vs Nifty]]-AVERAGE(Table2[1Y Return vs Nifty]))/_xlfn.STDEV.P(Table2[1Y Return vs Nifty])</f>
        <v>-0.85050234097542743</v>
      </c>
      <c r="I632">
        <v>0.81741522652616705</v>
      </c>
      <c r="J632">
        <f>(Table2[[#This Row],[1M Return vs Nifty]]-AVERAGE(Table2[1M Return vs Nifty]))/_xlfn.STDEV.P(Table2[1M Return vs Nifty])</f>
        <v>0.27606740874265068</v>
      </c>
      <c r="K632">
        <v>-7.0326066989355596</v>
      </c>
      <c r="L632">
        <f>(Table2[[#This Row],[6M Return vs Nifty]]-AVERAGE(Table2[6M Return vs Nifty]))/_xlfn.STDEV.P(Table2[6M Return vs Nifty])</f>
        <v>-0.32877041805247886</v>
      </c>
      <c r="M632">
        <v>-1.4043761706025999</v>
      </c>
      <c r="N632">
        <f>(Table2[[#This Row],[1W Return vs Nifty]]-AVERAGE(Table2[1W Return vs Nifty]))/_xlfn.STDEV.P(Table2[1W Return vs Nifty])</f>
        <v>-4.6880549830990451E-2</v>
      </c>
      <c r="O632">
        <v>6839.51</v>
      </c>
      <c r="P632">
        <v>6991.6678803335499</v>
      </c>
      <c r="Q632">
        <v>7025.6564525465201</v>
      </c>
      <c r="R632">
        <v>26.931163227790101</v>
      </c>
      <c r="S632" s="1">
        <f>(Table2[[#This Row],[Close Price]]-Table2[[#This Row],[20D EMA]])/Table2[[#This Row],[20D EMA]]</f>
        <v>-3.9704598721253481E-2</v>
      </c>
      <c r="T632" s="1">
        <f>(Table2[[#This Row],[Close Price]]-Table2[[#This Row],[50D EMA]])/Table2[[#This Row],[50D EMA]]</f>
        <v>-6.0603261994952751E-2</v>
      </c>
      <c r="U632" s="1">
        <f>(Table2[[#This Row],[Close Price]]-Table2[[#This Row],[200D EMA]])/Table2[[#This Row],[200D EMA]]</f>
        <v>-6.5147855668436505E-2</v>
      </c>
      <c r="V632">
        <v>0.62857244200525797</v>
      </c>
      <c r="W632">
        <v>6555</v>
      </c>
      <c r="X632">
        <v>6657</v>
      </c>
      <c r="Y632">
        <v>6555</v>
      </c>
      <c r="Z632">
        <v>6657</v>
      </c>
      <c r="AA632">
        <v>6526.6</v>
      </c>
      <c r="AB632">
        <v>7038.95</v>
      </c>
      <c r="AC632" s="1">
        <f>(Table2[[#This Row],[Close Price]]/Table2[[#This Row],[Day Low]])-1</f>
        <v>1.9755911517924662E-3</v>
      </c>
      <c r="AD632" s="1">
        <f>(Table2[[#This Row],[Day High]]/Table2[[#This Row],[Close Price]])-1</f>
        <v>1.3558263994092545E-2</v>
      </c>
      <c r="AE632" s="1">
        <f>(Table2[[#This Row],[Close Price]]/Table2[[#This Row],[Current Week Low]])-1</f>
        <v>1.9755911517924662E-3</v>
      </c>
      <c r="AF632" s="1">
        <f>(Table2[[#This Row],[Current Week High]]/Table2[[#This Row],[Close Price]])-1</f>
        <v>1.3558263994092545E-2</v>
      </c>
      <c r="AG632" s="1">
        <f>(Table2[[#This Row],[Close Price]]/Table2[[#This Row],[Current Month Low]])-1</f>
        <v>6.3356111911254676E-3</v>
      </c>
      <c r="AH632" s="1">
        <f>(Table2[[#This Row],[Current Month High]]/Table2[[#This Row],[Close Price]])-1</f>
        <v>7.1711873567856133E-2</v>
      </c>
      <c r="AI632">
        <v>19.215280262486701</v>
      </c>
      <c r="AJ632">
        <v>6.1435405152073299</v>
      </c>
      <c r="AK632" t="str">
        <f>IF(AND(Table2[[#This Row],[20D EMA]]&gt;Table2[[#This Row],[50D EMA]],Table2[[#This Row],[50D EMA]]&gt;Table2[[#This Row],[200D EMA]]),"Uptrend","Downtrend/NoTrend")</f>
        <v>Downtrend/NoTrend</v>
      </c>
      <c r="AL632">
        <v>-0.06</v>
      </c>
      <c r="AM632" t="s">
        <v>3147</v>
      </c>
      <c r="AN632">
        <v>-5.57</v>
      </c>
      <c r="AO632" t="s">
        <v>3147</v>
      </c>
      <c r="AP632">
        <v>-5.7273776215029E-2</v>
      </c>
      <c r="AQ632">
        <f>(Table2[[#This Row],[Sharpe Ratio]]-AVERAGE(Table2[Sharpe Ratio]))/_xlfn.STDEV.P(Table2[Sharpe Ratio])</f>
        <v>-1.3276519606219719</v>
      </c>
      <c r="AR6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2">
        <f>_xlfn.RANK.AVG(Table2[[#This Row],[1Y Return vs Nifty Z-Score]],Table2[1Y Return vs Nifty Z-Score])</f>
        <v>610</v>
      </c>
      <c r="AT632">
        <f>_xlfn.RANK.AVG(Table2[[#This Row],[6M Return vs Nifty Z-Score]],Table2[6M Return vs Nifty Z-Score])</f>
        <v>425</v>
      </c>
      <c r="AU632">
        <f>_xlfn.RANK.AVG(Table2[[#This Row],[Sharpe Ratio Z-Score]],Table2[Sharpe Ratio Z-Score])</f>
        <v>675</v>
      </c>
      <c r="AV632">
        <f>(Table2[[#This Row],[Rank 1Y]]+Table2[[#This Row],[Rank 6M]]+Table2[[#This Row],[Rank Sharpe]])/3</f>
        <v>570</v>
      </c>
    </row>
    <row r="633" spans="1:48" x14ac:dyDescent="0.3">
      <c r="A633" t="s">
        <v>1452</v>
      </c>
      <c r="B633" t="s">
        <v>1453</v>
      </c>
      <c r="C633" t="s">
        <v>3116</v>
      </c>
      <c r="D633" t="s">
        <v>481</v>
      </c>
      <c r="E633">
        <v>7027.4913162299999</v>
      </c>
      <c r="F633">
        <v>254.1</v>
      </c>
      <c r="G633">
        <v>-24.962767345968899</v>
      </c>
      <c r="H633">
        <f>(Table2[[#This Row],[1Y Return vs Nifty]]-AVERAGE(Table2[1Y Return vs Nifty]))/_xlfn.STDEV.P(Table2[1Y Return vs Nifty])</f>
        <v>-0.8246024589876092</v>
      </c>
      <c r="I633">
        <v>-3.1959729500970302</v>
      </c>
      <c r="J633">
        <f>(Table2[[#This Row],[1M Return vs Nifty]]-AVERAGE(Table2[1M Return vs Nifty]))/_xlfn.STDEV.P(Table2[1M Return vs Nifty])</f>
        <v>-0.17843051124696424</v>
      </c>
      <c r="K633">
        <v>-6.1981982235397002</v>
      </c>
      <c r="L633">
        <f>(Table2[[#This Row],[6M Return vs Nifty]]-AVERAGE(Table2[6M Return vs Nifty]))/_xlfn.STDEV.P(Table2[6M Return vs Nifty])</f>
        <v>-0.29912243552859014</v>
      </c>
      <c r="M633">
        <v>-2.1634023354912402</v>
      </c>
      <c r="N633">
        <f>(Table2[[#This Row],[1W Return vs Nifty]]-AVERAGE(Table2[1W Return vs Nifty]))/_xlfn.STDEV.P(Table2[1W Return vs Nifty])</f>
        <v>-0.22785883441356078</v>
      </c>
      <c r="O633">
        <v>265.12</v>
      </c>
      <c r="P633">
        <v>271.82021376570702</v>
      </c>
      <c r="Q633">
        <v>269.50363313159698</v>
      </c>
      <c r="R633">
        <v>36.774567406946403</v>
      </c>
      <c r="S633" s="1">
        <f>(Table2[[#This Row],[Close Price]]-Table2[[#This Row],[20D EMA]])/Table2[[#This Row],[20D EMA]]</f>
        <v>-4.1566083283041677E-2</v>
      </c>
      <c r="T633" s="1">
        <f>(Table2[[#This Row],[Close Price]]-Table2[[#This Row],[50D EMA]])/Table2[[#This Row],[50D EMA]]</f>
        <v>-6.5190934552721708E-2</v>
      </c>
      <c r="U633" s="1">
        <f>(Table2[[#This Row],[Close Price]]-Table2[[#This Row],[200D EMA]])/Table2[[#This Row],[200D EMA]]</f>
        <v>-5.7155567635986157E-2</v>
      </c>
      <c r="V633">
        <v>0.27399513883159299</v>
      </c>
      <c r="W633">
        <v>249.05</v>
      </c>
      <c r="X633">
        <v>256.89999999999998</v>
      </c>
      <c r="Y633">
        <v>249.05</v>
      </c>
      <c r="Z633">
        <v>256.89999999999998</v>
      </c>
      <c r="AA633">
        <v>249.05</v>
      </c>
      <c r="AB633">
        <v>284</v>
      </c>
      <c r="AC633" s="1">
        <f>(Table2[[#This Row],[Close Price]]/Table2[[#This Row],[Day Low]])-1</f>
        <v>2.0277052800642403E-2</v>
      </c>
      <c r="AD633" s="1">
        <f>(Table2[[#This Row],[Day High]]/Table2[[#This Row],[Close Price]])-1</f>
        <v>1.1019283746556363E-2</v>
      </c>
      <c r="AE633" s="1">
        <f>(Table2[[#This Row],[Close Price]]/Table2[[#This Row],[Current Week Low]])-1</f>
        <v>2.0277052800642403E-2</v>
      </c>
      <c r="AF633" s="1">
        <f>(Table2[[#This Row],[Current Week High]]/Table2[[#This Row],[Close Price]])-1</f>
        <v>1.1019283746556363E-2</v>
      </c>
      <c r="AG633" s="1">
        <f>(Table2[[#This Row],[Close Price]]/Table2[[#This Row],[Current Month Low]])-1</f>
        <v>2.0277052800642403E-2</v>
      </c>
      <c r="AH633" s="1">
        <f>(Table2[[#This Row],[Current Month High]]/Table2[[#This Row],[Close Price]])-1</f>
        <v>0.11767020857929955</v>
      </c>
      <c r="AI633">
        <v>28.099173553719002</v>
      </c>
      <c r="AJ633">
        <v>15.5</v>
      </c>
      <c r="AK633" t="str">
        <f>IF(AND(Table2[[#This Row],[20D EMA]]&gt;Table2[[#This Row],[50D EMA]],Table2[[#This Row],[50D EMA]]&gt;Table2[[#This Row],[200D EMA]]),"Uptrend","Downtrend/NoTrend")</f>
        <v>Downtrend/NoTrend</v>
      </c>
      <c r="AL633">
        <v>-0.03</v>
      </c>
      <c r="AM633" t="s">
        <v>3147</v>
      </c>
      <c r="AN633">
        <v>-5.77</v>
      </c>
      <c r="AO633" t="s">
        <v>3147</v>
      </c>
      <c r="AP633">
        <v>-8.8623879850929996E-2</v>
      </c>
      <c r="AQ633">
        <f>(Table2[[#This Row],[Sharpe Ratio]]-AVERAGE(Table2[Sharpe Ratio]))/_xlfn.STDEV.P(Table2[Sharpe Ratio])</f>
        <v>-1.6943807997103246</v>
      </c>
      <c r="AR6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3">
        <f>_xlfn.RANK.AVG(Table2[[#This Row],[1Y Return vs Nifty Z-Score]],Table2[1Y Return vs Nifty Z-Score])</f>
        <v>601</v>
      </c>
      <c r="AT633">
        <f>_xlfn.RANK.AVG(Table2[[#This Row],[6M Return vs Nifty Z-Score]],Table2[6M Return vs Nifty Z-Score])</f>
        <v>411</v>
      </c>
      <c r="AU633">
        <f>_xlfn.RANK.AVG(Table2[[#This Row],[Sharpe Ratio Z-Score]],Table2[Sharpe Ratio Z-Score])</f>
        <v>701</v>
      </c>
      <c r="AV633">
        <f>(Table2[[#This Row],[Rank 1Y]]+Table2[[#This Row],[Rank 6M]]+Table2[[#This Row],[Rank Sharpe]])/3</f>
        <v>571</v>
      </c>
    </row>
    <row r="634" spans="1:48" x14ac:dyDescent="0.3">
      <c r="A634" t="s">
        <v>447</v>
      </c>
      <c r="B634" t="s">
        <v>448</v>
      </c>
      <c r="C634" t="s">
        <v>3114</v>
      </c>
      <c r="D634" t="s">
        <v>449</v>
      </c>
      <c r="E634">
        <v>48501.583721577001</v>
      </c>
      <c r="F634">
        <v>169.69</v>
      </c>
      <c r="G634">
        <v>-19.7322654313909</v>
      </c>
      <c r="H634">
        <f>(Table2[[#This Row],[1Y Return vs Nifty]]-AVERAGE(Table2[1Y Return vs Nifty]))/_xlfn.STDEV.P(Table2[1Y Return vs Nifty])</f>
        <v>-0.71612992639679973</v>
      </c>
      <c r="I634">
        <v>-2.0214567522918201</v>
      </c>
      <c r="J634">
        <f>(Table2[[#This Row],[1M Return vs Nifty]]-AVERAGE(Table2[1M Return vs Nifty]))/_xlfn.STDEV.P(Table2[1M Return vs Nifty])</f>
        <v>-4.5421904702026714E-2</v>
      </c>
      <c r="K634">
        <v>-7.5367993167267597</v>
      </c>
      <c r="L634">
        <f>(Table2[[#This Row],[6M Return vs Nifty]]-AVERAGE(Table2[6M Return vs Nifty]))/_xlfn.STDEV.P(Table2[6M Return vs Nifty])</f>
        <v>-0.34668525756061724</v>
      </c>
      <c r="M634">
        <v>-4.2911625583961701</v>
      </c>
      <c r="N634">
        <f>(Table2[[#This Row],[1W Return vs Nifty]]-AVERAGE(Table2[1W Return vs Nifty]))/_xlfn.STDEV.P(Table2[1W Return vs Nifty])</f>
        <v>-0.73519100945242533</v>
      </c>
      <c r="O634">
        <v>180.8</v>
      </c>
      <c r="P634">
        <v>186.84550245207399</v>
      </c>
      <c r="Q634">
        <v>181.04522973952399</v>
      </c>
      <c r="R634">
        <v>27.0557976379332</v>
      </c>
      <c r="S634" s="1">
        <f>(Table2[[#This Row],[Close Price]]-Table2[[#This Row],[20D EMA]])/Table2[[#This Row],[20D EMA]]</f>
        <v>-6.1449115044247861E-2</v>
      </c>
      <c r="T634" s="1">
        <f>(Table2[[#This Row],[Close Price]]-Table2[[#This Row],[50D EMA]])/Table2[[#This Row],[50D EMA]]</f>
        <v>-9.1816512717368667E-2</v>
      </c>
      <c r="U634" s="1">
        <f>(Table2[[#This Row],[Close Price]]-Table2[[#This Row],[200D EMA]])/Table2[[#This Row],[200D EMA]]</f>
        <v>-6.2720402828956898E-2</v>
      </c>
      <c r="V634">
        <v>0.68839894891071496</v>
      </c>
      <c r="W634">
        <v>166.22</v>
      </c>
      <c r="X634">
        <v>171.4</v>
      </c>
      <c r="Y634">
        <v>166.22</v>
      </c>
      <c r="Z634">
        <v>171.4</v>
      </c>
      <c r="AA634">
        <v>166.22</v>
      </c>
      <c r="AB634">
        <v>194</v>
      </c>
      <c r="AC634" s="1">
        <f>(Table2[[#This Row],[Close Price]]/Table2[[#This Row],[Day Low]])-1</f>
        <v>2.0875947539405582E-2</v>
      </c>
      <c r="AD634" s="1">
        <f>(Table2[[#This Row],[Day High]]/Table2[[#This Row],[Close Price]])-1</f>
        <v>1.0077199599269226E-2</v>
      </c>
      <c r="AE634" s="1">
        <f>(Table2[[#This Row],[Close Price]]/Table2[[#This Row],[Current Week Low]])-1</f>
        <v>2.0875947539405582E-2</v>
      </c>
      <c r="AF634" s="1">
        <f>(Table2[[#This Row],[Current Week High]]/Table2[[#This Row],[Close Price]])-1</f>
        <v>1.0077199599269226E-2</v>
      </c>
      <c r="AG634" s="1">
        <f>(Table2[[#This Row],[Close Price]]/Table2[[#This Row],[Current Month Low]])-1</f>
        <v>2.0875947539405582E-2</v>
      </c>
      <c r="AH634" s="1">
        <f>(Table2[[#This Row],[Current Month High]]/Table2[[#This Row],[Close Price]])-1</f>
        <v>0.14326124108668759</v>
      </c>
      <c r="AI634">
        <v>35.423419176144698</v>
      </c>
      <c r="AJ634">
        <v>21.3805436337625</v>
      </c>
      <c r="AK634" t="str">
        <f>IF(AND(Table2[[#This Row],[20D EMA]]&gt;Table2[[#This Row],[50D EMA]],Table2[[#This Row],[50D EMA]]&gt;Table2[[#This Row],[200D EMA]]),"Uptrend","Downtrend/NoTrend")</f>
        <v>Downtrend/NoTrend</v>
      </c>
      <c r="AL634">
        <v>-0.17</v>
      </c>
      <c r="AM634" t="s">
        <v>3147</v>
      </c>
      <c r="AN634">
        <v>-6.74</v>
      </c>
      <c r="AO634" t="s">
        <v>3147</v>
      </c>
      <c r="AP634">
        <v>-9.6939685614275004E-2</v>
      </c>
      <c r="AQ634">
        <f>(Table2[[#This Row],[Sharpe Ratio]]-AVERAGE(Table2[Sharpe Ratio]))/_xlfn.STDEV.P(Table2[Sharpe Ratio])</f>
        <v>-1.7916578559234149</v>
      </c>
      <c r="AR6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4">
        <f>_xlfn.RANK.AVG(Table2[[#This Row],[1Y Return vs Nifty Z-Score]],Table2[1Y Return vs Nifty Z-Score])</f>
        <v>573</v>
      </c>
      <c r="AT634">
        <f>_xlfn.RANK.AVG(Table2[[#This Row],[6M Return vs Nifty Z-Score]],Table2[6M Return vs Nifty Z-Score])</f>
        <v>435</v>
      </c>
      <c r="AU634">
        <f>_xlfn.RANK.AVG(Table2[[#This Row],[Sharpe Ratio Z-Score]],Table2[Sharpe Ratio Z-Score])</f>
        <v>706</v>
      </c>
      <c r="AV634">
        <f>(Table2[[#This Row],[Rank 1Y]]+Table2[[#This Row],[Rank 6M]]+Table2[[#This Row],[Rank Sharpe]])/3</f>
        <v>571.33333333333337</v>
      </c>
    </row>
    <row r="635" spans="1:48" x14ac:dyDescent="0.3">
      <c r="A635" t="s">
        <v>421</v>
      </c>
      <c r="B635" t="s">
        <v>422</v>
      </c>
      <c r="C635" t="s">
        <v>3104</v>
      </c>
      <c r="D635" t="s">
        <v>201</v>
      </c>
      <c r="E635">
        <v>50958.648713279901</v>
      </c>
      <c r="F635">
        <v>15698.55</v>
      </c>
      <c r="G635">
        <v>-32.662597471829898</v>
      </c>
      <c r="H635">
        <f>(Table2[[#This Row],[1Y Return vs Nifty]]-AVERAGE(Table2[1Y Return vs Nifty]))/_xlfn.STDEV.P(Table2[1Y Return vs Nifty])</f>
        <v>-0.9842850454604869</v>
      </c>
      <c r="I635">
        <v>0.600721202186695</v>
      </c>
      <c r="J635">
        <f>(Table2[[#This Row],[1M Return vs Nifty]]-AVERAGE(Table2[1M Return vs Nifty]))/_xlfn.STDEV.P(Table2[1M Return vs Nifty])</f>
        <v>0.2515277980690242</v>
      </c>
      <c r="K635">
        <v>-4.4293962949925403</v>
      </c>
      <c r="L635">
        <f>(Table2[[#This Row],[6M Return vs Nifty]]-AVERAGE(Table2[6M Return vs Nifty]))/_xlfn.STDEV.P(Table2[6M Return vs Nifty])</f>
        <v>-0.23627383054419349</v>
      </c>
      <c r="M635">
        <v>3.3839798054035799</v>
      </c>
      <c r="N635">
        <f>(Table2[[#This Row],[1W Return vs Nifty]]-AVERAGE(Table2[1W Return vs Nifty]))/_xlfn.STDEV.P(Table2[1W Return vs Nifty])</f>
        <v>1.0948303563212873</v>
      </c>
      <c r="O635">
        <v>15911.34</v>
      </c>
      <c r="P635">
        <v>16210.7725608253</v>
      </c>
      <c r="Q635">
        <v>16392.880842990799</v>
      </c>
      <c r="R635">
        <v>44.2068252623192</v>
      </c>
      <c r="S635" s="1">
        <f>(Table2[[#This Row],[Close Price]]-Table2[[#This Row],[20D EMA]])/Table2[[#This Row],[20D EMA]]</f>
        <v>-1.3373480800485745E-2</v>
      </c>
      <c r="T635" s="1">
        <f>(Table2[[#This Row],[Close Price]]-Table2[[#This Row],[50D EMA]])/Table2[[#This Row],[50D EMA]]</f>
        <v>-3.1597665003525503E-2</v>
      </c>
      <c r="U635" s="1">
        <f>(Table2[[#This Row],[Close Price]]-Table2[[#This Row],[200D EMA]])/Table2[[#This Row],[200D EMA]]</f>
        <v>-4.2355632889729593E-2</v>
      </c>
      <c r="V635">
        <v>1.7504344782743699</v>
      </c>
      <c r="W635">
        <v>15540.2</v>
      </c>
      <c r="X635">
        <v>15895</v>
      </c>
      <c r="Y635">
        <v>15540.2</v>
      </c>
      <c r="Z635">
        <v>15895</v>
      </c>
      <c r="AA635">
        <v>15346</v>
      </c>
      <c r="AB635">
        <v>16406.95</v>
      </c>
      <c r="AC635" s="1">
        <f>(Table2[[#This Row],[Close Price]]/Table2[[#This Row],[Day Low]])-1</f>
        <v>1.0189701548242613E-2</v>
      </c>
      <c r="AD635" s="1">
        <f>(Table2[[#This Row],[Day High]]/Table2[[#This Row],[Close Price]])-1</f>
        <v>1.2513894595360675E-2</v>
      </c>
      <c r="AE635" s="1">
        <f>(Table2[[#This Row],[Close Price]]/Table2[[#This Row],[Current Week Low]])-1</f>
        <v>1.0189701548242613E-2</v>
      </c>
      <c r="AF635" s="1">
        <f>(Table2[[#This Row],[Current Week High]]/Table2[[#This Row],[Close Price]])-1</f>
        <v>1.2513894595360675E-2</v>
      </c>
      <c r="AG635" s="1">
        <f>(Table2[[#This Row],[Close Price]]/Table2[[#This Row],[Current Month Low]])-1</f>
        <v>2.2973413267300957E-2</v>
      </c>
      <c r="AH635" s="1">
        <f>(Table2[[#This Row],[Current Month High]]/Table2[[#This Row],[Close Price]])-1</f>
        <v>4.512518672106669E-2</v>
      </c>
      <c r="AI635">
        <v>22.622790002898299</v>
      </c>
      <c r="AJ635">
        <v>2.3013411185110799</v>
      </c>
      <c r="AK635" t="str">
        <f>IF(AND(Table2[[#This Row],[20D EMA]]&gt;Table2[[#This Row],[50D EMA]],Table2[[#This Row],[50D EMA]]&gt;Table2[[#This Row],[200D EMA]]),"Uptrend","Downtrend/NoTrend")</f>
        <v>Downtrend/NoTrend</v>
      </c>
      <c r="AL635">
        <v>0.06</v>
      </c>
      <c r="AM635" t="s">
        <v>3148</v>
      </c>
      <c r="AN635">
        <v>-3.38</v>
      </c>
      <c r="AO635" t="s">
        <v>3147</v>
      </c>
      <c r="AP635">
        <v>-6.3812154328430001E-2</v>
      </c>
      <c r="AQ635">
        <f>(Table2[[#This Row],[Sharpe Ratio]]-AVERAGE(Table2[Sharpe Ratio]))/_xlfn.STDEV.P(Table2[Sharpe Ratio])</f>
        <v>-1.4041369331406066</v>
      </c>
      <c r="AR6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5">
        <f>_xlfn.RANK.AVG(Table2[[#This Row],[1Y Return vs Nifty Z-Score]],Table2[1Y Return vs Nifty Z-Score])</f>
        <v>648</v>
      </c>
      <c r="AT635">
        <f>_xlfn.RANK.AVG(Table2[[#This Row],[6M Return vs Nifty Z-Score]],Table2[6M Return vs Nifty Z-Score])</f>
        <v>388</v>
      </c>
      <c r="AU635">
        <f>_xlfn.RANK.AVG(Table2[[#This Row],[Sharpe Ratio Z-Score]],Table2[Sharpe Ratio Z-Score])</f>
        <v>679</v>
      </c>
      <c r="AV635">
        <f>(Table2[[#This Row],[Rank 1Y]]+Table2[[#This Row],[Rank 6M]]+Table2[[#This Row],[Rank Sharpe]])/3</f>
        <v>571.66666666666663</v>
      </c>
    </row>
    <row r="636" spans="1:48" x14ac:dyDescent="0.3">
      <c r="A636" t="s">
        <v>458</v>
      </c>
      <c r="B636" t="s">
        <v>459</v>
      </c>
      <c r="C636" t="s">
        <v>3112</v>
      </c>
      <c r="D636" t="s">
        <v>460</v>
      </c>
      <c r="E636">
        <v>47881.396337580001</v>
      </c>
      <c r="F636">
        <v>785.85</v>
      </c>
      <c r="G636">
        <v>-14.2421385527915</v>
      </c>
      <c r="H636">
        <f>(Table2[[#This Row],[1Y Return vs Nifty]]-AVERAGE(Table2[1Y Return vs Nifty]))/_xlfn.STDEV.P(Table2[1Y Return vs Nifty])</f>
        <v>-0.60227317297381588</v>
      </c>
      <c r="I636">
        <v>-3.6967498541540298</v>
      </c>
      <c r="J636">
        <f>(Table2[[#This Row],[1M Return vs Nifty]]-AVERAGE(Table2[1M Return vs Nifty]))/_xlfn.STDEV.P(Table2[1M Return vs Nifty])</f>
        <v>-0.235141213341135</v>
      </c>
      <c r="K636">
        <v>-32.865507967200898</v>
      </c>
      <c r="L636">
        <f>(Table2[[#This Row],[6M Return vs Nifty]]-AVERAGE(Table2[6M Return vs Nifty]))/_xlfn.STDEV.P(Table2[6M Return vs Nifty])</f>
        <v>-1.2466582726545319</v>
      </c>
      <c r="M636">
        <v>-1.9218801578434199</v>
      </c>
      <c r="N636">
        <f>(Table2[[#This Row],[1W Return vs Nifty]]-AVERAGE(Table2[1W Return vs Nifty]))/_xlfn.STDEV.P(Table2[1W Return vs Nifty])</f>
        <v>-0.17027153186548297</v>
      </c>
      <c r="O636">
        <v>828.11</v>
      </c>
      <c r="P636">
        <v>870.22278749061195</v>
      </c>
      <c r="Q636">
        <v>915.93055513314505</v>
      </c>
      <c r="R636">
        <v>27.156241693059599</v>
      </c>
      <c r="S636" s="1">
        <f>(Table2[[#This Row],[Close Price]]-Table2[[#This Row],[20D EMA]])/Table2[[#This Row],[20D EMA]]</f>
        <v>-5.1031867747038426E-2</v>
      </c>
      <c r="T636" s="1">
        <f>(Table2[[#This Row],[Close Price]]-Table2[[#This Row],[50D EMA]])/Table2[[#This Row],[50D EMA]]</f>
        <v>-9.6955387405920065E-2</v>
      </c>
      <c r="U636" s="1">
        <f>(Table2[[#This Row],[Close Price]]-Table2[[#This Row],[200D EMA]])/Table2[[#This Row],[200D EMA]]</f>
        <v>-0.14202010665998116</v>
      </c>
      <c r="V636">
        <v>0.65861574218034402</v>
      </c>
      <c r="W636">
        <v>782.35</v>
      </c>
      <c r="X636">
        <v>792.3</v>
      </c>
      <c r="Y636">
        <v>782.35</v>
      </c>
      <c r="Z636">
        <v>792.3</v>
      </c>
      <c r="AA636">
        <v>776.5</v>
      </c>
      <c r="AB636">
        <v>868</v>
      </c>
      <c r="AC636" s="1">
        <f>(Table2[[#This Row],[Close Price]]/Table2[[#This Row],[Day Low]])-1</f>
        <v>4.4737010289512824E-3</v>
      </c>
      <c r="AD636" s="1">
        <f>(Table2[[#This Row],[Day High]]/Table2[[#This Row],[Close Price]])-1</f>
        <v>8.2076732200799807E-3</v>
      </c>
      <c r="AE636" s="1">
        <f>(Table2[[#This Row],[Close Price]]/Table2[[#This Row],[Current Week Low]])-1</f>
        <v>4.4737010289512824E-3</v>
      </c>
      <c r="AF636" s="1">
        <f>(Table2[[#This Row],[Current Week High]]/Table2[[#This Row],[Close Price]])-1</f>
        <v>8.2076732200799807E-3</v>
      </c>
      <c r="AG636" s="1">
        <f>(Table2[[#This Row],[Close Price]]/Table2[[#This Row],[Current Month Low]])-1</f>
        <v>1.2041210560206128E-2</v>
      </c>
      <c r="AH636" s="1">
        <f>(Table2[[#This Row],[Current Month High]]/Table2[[#This Row],[Close Price]])-1</f>
        <v>0.10453648915187363</v>
      </c>
      <c r="AI636">
        <v>50.155882165807697</v>
      </c>
      <c r="AJ636">
        <v>6.4404713531085003</v>
      </c>
      <c r="AK636" t="str">
        <f>IF(AND(Table2[[#This Row],[20D EMA]]&gt;Table2[[#This Row],[50D EMA]],Table2[[#This Row],[50D EMA]]&gt;Table2[[#This Row],[200D EMA]]),"Uptrend","Downtrend/NoTrend")</f>
        <v>Downtrend/NoTrend</v>
      </c>
      <c r="AL636">
        <v>-0.09</v>
      </c>
      <c r="AM636" t="s">
        <v>3147</v>
      </c>
      <c r="AN636">
        <v>-5.94</v>
      </c>
      <c r="AO636" t="s">
        <v>3147</v>
      </c>
      <c r="AP636">
        <v>1.3040700244477999E-2</v>
      </c>
      <c r="AQ636">
        <f>(Table2[[#This Row],[Sharpe Ratio]]-AVERAGE(Table2[Sharpe Ratio]))/_xlfn.STDEV.P(Table2[Sharpe Ratio])</f>
        <v>-0.50512369651854061</v>
      </c>
      <c r="AR6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6">
        <f>_xlfn.RANK.AVG(Table2[[#This Row],[1Y Return vs Nifty Z-Score]],Table2[1Y Return vs Nifty Z-Score])</f>
        <v>538</v>
      </c>
      <c r="AT636">
        <f>_xlfn.RANK.AVG(Table2[[#This Row],[6M Return vs Nifty Z-Score]],Table2[6M Return vs Nifty Z-Score])</f>
        <v>703</v>
      </c>
      <c r="AU636">
        <f>_xlfn.RANK.AVG(Table2[[#This Row],[Sharpe Ratio Z-Score]],Table2[Sharpe Ratio Z-Score])</f>
        <v>475</v>
      </c>
      <c r="AV636">
        <f>(Table2[[#This Row],[Rank 1Y]]+Table2[[#This Row],[Rank 6M]]+Table2[[#This Row],[Rank Sharpe]])/3</f>
        <v>572</v>
      </c>
    </row>
    <row r="637" spans="1:48" x14ac:dyDescent="0.3">
      <c r="A637" t="s">
        <v>1603</v>
      </c>
      <c r="B637" t="s">
        <v>1604</v>
      </c>
      <c r="C637" t="s">
        <v>3113</v>
      </c>
      <c r="D637" t="s">
        <v>1605</v>
      </c>
      <c r="E637">
        <v>5666.6492470000003</v>
      </c>
      <c r="F637">
        <v>434</v>
      </c>
      <c r="G637">
        <v>-12.4784385421049</v>
      </c>
      <c r="H637">
        <f>(Table2[[#This Row],[1Y Return vs Nifty]]-AVERAGE(Table2[1Y Return vs Nifty]))/_xlfn.STDEV.P(Table2[1Y Return vs Nifty])</f>
        <v>-0.56569675831724109</v>
      </c>
      <c r="I637">
        <v>5.2623108765837801</v>
      </c>
      <c r="J637">
        <f>(Table2[[#This Row],[1M Return vs Nifty]]-AVERAGE(Table2[1M Return vs Nifty]))/_xlfn.STDEV.P(Table2[1M Return vs Nifty])</f>
        <v>0.77943158350379582</v>
      </c>
      <c r="K637">
        <v>-16.321252097787799</v>
      </c>
      <c r="L637">
        <f>(Table2[[#This Row],[6M Return vs Nifty]]-AVERAGE(Table2[6M Return vs Nifty]))/_xlfn.STDEV.P(Table2[6M Return vs Nifty])</f>
        <v>-0.65881212373520348</v>
      </c>
      <c r="M637">
        <v>-1.2285058247466301</v>
      </c>
      <c r="N637">
        <f>(Table2[[#This Row],[1W Return vs Nifty]]-AVERAGE(Table2[1W Return vs Nifty]))/_xlfn.STDEV.P(Table2[1W Return vs Nifty])</f>
        <v>-4.9469314996296431E-3</v>
      </c>
      <c r="O637">
        <v>452.78</v>
      </c>
      <c r="P637">
        <v>465.548503029237</v>
      </c>
      <c r="Q637">
        <v>489.36873288909197</v>
      </c>
      <c r="R637">
        <v>40.034040007587699</v>
      </c>
      <c r="S637" s="1">
        <f>(Table2[[#This Row],[Close Price]]-Table2[[#This Row],[20D EMA]])/Table2[[#This Row],[20D EMA]]</f>
        <v>-4.1477097044922424E-2</v>
      </c>
      <c r="T637" s="1">
        <f>(Table2[[#This Row],[Close Price]]-Table2[[#This Row],[50D EMA]])/Table2[[#This Row],[50D EMA]]</f>
        <v>-6.7766307536071518E-2</v>
      </c>
      <c r="U637" s="1">
        <f>(Table2[[#This Row],[Close Price]]-Table2[[#This Row],[200D EMA]])/Table2[[#This Row],[200D EMA]]</f>
        <v>-0.11314317643918713</v>
      </c>
      <c r="V637">
        <v>1.9804823230722</v>
      </c>
      <c r="W637">
        <v>429.4</v>
      </c>
      <c r="X637">
        <v>441.4</v>
      </c>
      <c r="Y637">
        <v>429.4</v>
      </c>
      <c r="Z637">
        <v>441.4</v>
      </c>
      <c r="AA637">
        <v>429.4</v>
      </c>
      <c r="AB637">
        <v>514.79999999999995</v>
      </c>
      <c r="AC637" s="1">
        <f>(Table2[[#This Row],[Close Price]]/Table2[[#This Row],[Day Low]])-1</f>
        <v>1.0712622263623794E-2</v>
      </c>
      <c r="AD637" s="1">
        <f>(Table2[[#This Row],[Day High]]/Table2[[#This Row],[Close Price]])-1</f>
        <v>1.7050691244239635E-2</v>
      </c>
      <c r="AE637" s="1">
        <f>(Table2[[#This Row],[Close Price]]/Table2[[#This Row],[Current Week Low]])-1</f>
        <v>1.0712622263623794E-2</v>
      </c>
      <c r="AF637" s="1">
        <f>(Table2[[#This Row],[Current Week High]]/Table2[[#This Row],[Close Price]])-1</f>
        <v>1.7050691244239635E-2</v>
      </c>
      <c r="AG637" s="1">
        <f>(Table2[[#This Row],[Close Price]]/Table2[[#This Row],[Current Month Low]])-1</f>
        <v>1.0712622263623794E-2</v>
      </c>
      <c r="AH637" s="1">
        <f>(Table2[[#This Row],[Current Month High]]/Table2[[#This Row],[Close Price]])-1</f>
        <v>0.18617511520737318</v>
      </c>
      <c r="AI637">
        <v>54.228110599078299</v>
      </c>
      <c r="AJ637">
        <v>7.7457795431976102</v>
      </c>
      <c r="AK637" t="str">
        <f>IF(AND(Table2[[#This Row],[20D EMA]]&gt;Table2[[#This Row],[50D EMA]],Table2[[#This Row],[50D EMA]]&gt;Table2[[#This Row],[200D EMA]]),"Uptrend","Downtrend/NoTrend")</f>
        <v>Downtrend/NoTrend</v>
      </c>
      <c r="AL637">
        <v>-7.0000000000000007E-2</v>
      </c>
      <c r="AM637" t="s">
        <v>3147</v>
      </c>
      <c r="AN637">
        <v>-0.77</v>
      </c>
      <c r="AO637" t="s">
        <v>3147</v>
      </c>
      <c r="AP637">
        <v>-4.6286057308952001E-2</v>
      </c>
      <c r="AQ637">
        <f>(Table2[[#This Row],[Sharpe Ratio]]-AVERAGE(Table2[Sharpe Ratio]))/_xlfn.STDEV.P(Table2[Sharpe Ratio])</f>
        <v>-1.1991192627574483</v>
      </c>
      <c r="AR6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7">
        <f>_xlfn.RANK.AVG(Table2[[#This Row],[1Y Return vs Nifty Z-Score]],Table2[1Y Return vs Nifty Z-Score])</f>
        <v>516</v>
      </c>
      <c r="AT637">
        <f>_xlfn.RANK.AVG(Table2[[#This Row],[6M Return vs Nifty Z-Score]],Table2[6M Return vs Nifty Z-Score])</f>
        <v>549</v>
      </c>
      <c r="AU637">
        <f>_xlfn.RANK.AVG(Table2[[#This Row],[Sharpe Ratio Z-Score]],Table2[Sharpe Ratio Z-Score])</f>
        <v>651</v>
      </c>
      <c r="AV637">
        <f>(Table2[[#This Row],[Rank 1Y]]+Table2[[#This Row],[Rank 6M]]+Table2[[#This Row],[Rank Sharpe]])/3</f>
        <v>572</v>
      </c>
    </row>
    <row r="638" spans="1:48" x14ac:dyDescent="0.3">
      <c r="A638" t="s">
        <v>1564</v>
      </c>
      <c r="B638" t="s">
        <v>1565</v>
      </c>
      <c r="C638" t="s">
        <v>3113</v>
      </c>
      <c r="D638" t="s">
        <v>149</v>
      </c>
      <c r="E638">
        <v>5979.8927999999996</v>
      </c>
      <c r="F638">
        <v>319.2</v>
      </c>
      <c r="G638">
        <v>-31.7301991964694</v>
      </c>
      <c r="H638">
        <f>(Table2[[#This Row],[1Y Return vs Nifty]]-AVERAGE(Table2[1Y Return vs Nifty]))/_xlfn.STDEV.P(Table2[1Y Return vs Nifty])</f>
        <v>-0.96494854507038696</v>
      </c>
      <c r="I638">
        <v>-7.8102385180976199</v>
      </c>
      <c r="J638">
        <f>(Table2[[#This Row],[1M Return vs Nifty]]-AVERAGE(Table2[1M Return vs Nifty]))/_xlfn.STDEV.P(Table2[1M Return vs Nifty])</f>
        <v>-0.70097505731190457</v>
      </c>
      <c r="K638">
        <v>-37.017591488224603</v>
      </c>
      <c r="L638">
        <f>(Table2[[#This Row],[6M Return vs Nifty]]-AVERAGE(Table2[6M Return vs Nifty]))/_xlfn.STDEV.P(Table2[6M Return vs Nifty])</f>
        <v>-1.3941890124527296</v>
      </c>
      <c r="M638">
        <v>-0.87926464291049899</v>
      </c>
      <c r="N638">
        <f>(Table2[[#This Row],[1W Return vs Nifty]]-AVERAGE(Table2[1W Return vs Nifty]))/_xlfn.STDEV.P(Table2[1W Return vs Nifty])</f>
        <v>7.8324334917866764E-2</v>
      </c>
      <c r="O638">
        <v>334.86</v>
      </c>
      <c r="P638">
        <v>361.920844062578</v>
      </c>
      <c r="Q638">
        <v>399.03978578370101</v>
      </c>
      <c r="R638">
        <v>40.258240736654301</v>
      </c>
      <c r="S638" s="1">
        <f>(Table2[[#This Row],[Close Price]]-Table2[[#This Row],[20D EMA]])/Table2[[#This Row],[20D EMA]]</f>
        <v>-4.676581257839104E-2</v>
      </c>
      <c r="T638" s="1">
        <f>(Table2[[#This Row],[Close Price]]-Table2[[#This Row],[50D EMA]])/Table2[[#This Row],[50D EMA]]</f>
        <v>-0.1180391921698529</v>
      </c>
      <c r="U638" s="1">
        <f>(Table2[[#This Row],[Close Price]]-Table2[[#This Row],[200D EMA]])/Table2[[#This Row],[200D EMA]]</f>
        <v>-0.20007976304141781</v>
      </c>
      <c r="V638">
        <v>1.75730409679418</v>
      </c>
      <c r="W638">
        <v>315.60000000000002</v>
      </c>
      <c r="X638">
        <v>326</v>
      </c>
      <c r="Y638">
        <v>315.60000000000002</v>
      </c>
      <c r="Z638">
        <v>326</v>
      </c>
      <c r="AA638">
        <v>304.8</v>
      </c>
      <c r="AB638">
        <v>350.95</v>
      </c>
      <c r="AC638" s="1">
        <f>(Table2[[#This Row],[Close Price]]/Table2[[#This Row],[Day Low]])-1</f>
        <v>1.1406844106463865E-2</v>
      </c>
      <c r="AD638" s="1">
        <f>(Table2[[#This Row],[Day High]]/Table2[[#This Row],[Close Price]])-1</f>
        <v>2.130325814536338E-2</v>
      </c>
      <c r="AE638" s="1">
        <f>(Table2[[#This Row],[Close Price]]/Table2[[#This Row],[Current Week Low]])-1</f>
        <v>1.1406844106463865E-2</v>
      </c>
      <c r="AF638" s="1">
        <f>(Table2[[#This Row],[Current Week High]]/Table2[[#This Row],[Close Price]])-1</f>
        <v>2.130325814536338E-2</v>
      </c>
      <c r="AG638" s="1">
        <f>(Table2[[#This Row],[Close Price]]/Table2[[#This Row],[Current Month Low]])-1</f>
        <v>4.7244094488188892E-2</v>
      </c>
      <c r="AH638" s="1">
        <f>(Table2[[#This Row],[Current Month High]]/Table2[[#This Row],[Close Price]])-1</f>
        <v>9.9467418546365982E-2</v>
      </c>
      <c r="AI638">
        <v>71.5225563909774</v>
      </c>
      <c r="AJ638">
        <v>4.7244094488188804</v>
      </c>
      <c r="AK638" t="str">
        <f>IF(AND(Table2[[#This Row],[20D EMA]]&gt;Table2[[#This Row],[50D EMA]],Table2[[#This Row],[50D EMA]]&gt;Table2[[#This Row],[200D EMA]]),"Uptrend","Downtrend/NoTrend")</f>
        <v>Downtrend/NoTrend</v>
      </c>
      <c r="AL638">
        <v>-0.16</v>
      </c>
      <c r="AM638" t="s">
        <v>3147</v>
      </c>
      <c r="AN638">
        <v>-3.84</v>
      </c>
      <c r="AO638" t="s">
        <v>3147</v>
      </c>
      <c r="AP638">
        <v>5.2417671273204999E-2</v>
      </c>
      <c r="AQ638">
        <f>(Table2[[#This Row],[Sharpe Ratio]]-AVERAGE(Table2[Sharpe Ratio]))/_xlfn.STDEV.P(Table2[Sharpe Ratio])</f>
        <v>-4.4497759204450697E-2</v>
      </c>
      <c r="AR6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8">
        <f>_xlfn.RANK.AVG(Table2[[#This Row],[1Y Return vs Nifty Z-Score]],Table2[1Y Return vs Nifty Z-Score])</f>
        <v>640</v>
      </c>
      <c r="AT638">
        <f>_xlfn.RANK.AVG(Table2[[#This Row],[6M Return vs Nifty Z-Score]],Table2[6M Return vs Nifty Z-Score])</f>
        <v>716</v>
      </c>
      <c r="AU638">
        <f>_xlfn.RANK.AVG(Table2[[#This Row],[Sharpe Ratio Z-Score]],Table2[Sharpe Ratio Z-Score])</f>
        <v>364</v>
      </c>
      <c r="AV638">
        <f>(Table2[[#This Row],[Rank 1Y]]+Table2[[#This Row],[Rank 6M]]+Table2[[#This Row],[Rank Sharpe]])/3</f>
        <v>573.33333333333337</v>
      </c>
    </row>
    <row r="639" spans="1:48" x14ac:dyDescent="0.3">
      <c r="A639" t="s">
        <v>838</v>
      </c>
      <c r="B639" t="s">
        <v>839</v>
      </c>
      <c r="C639" t="s">
        <v>3113</v>
      </c>
      <c r="D639" t="s">
        <v>565</v>
      </c>
      <c r="E639">
        <v>17468.940085455</v>
      </c>
      <c r="F639">
        <v>1545.15</v>
      </c>
      <c r="G639">
        <v>-25.7339403454387</v>
      </c>
      <c r="H639">
        <f>(Table2[[#This Row],[1Y Return vs Nifty]]-AVERAGE(Table2[1Y Return vs Nifty]))/_xlfn.STDEV.P(Table2[1Y Return vs Nifty])</f>
        <v>-0.84059539612524714</v>
      </c>
      <c r="I639">
        <v>-5.3249735194202499</v>
      </c>
      <c r="J639">
        <f>(Table2[[#This Row],[1M Return vs Nifty]]-AVERAGE(Table2[1M Return vs Nifty]))/_xlfn.STDEV.P(Table2[1M Return vs Nifty])</f>
        <v>-0.4195301228046619</v>
      </c>
      <c r="K639">
        <v>-18.3146306180106</v>
      </c>
      <c r="L639">
        <f>(Table2[[#This Row],[6M Return vs Nifty]]-AVERAGE(Table2[6M Return vs Nifty]))/_xlfn.STDEV.P(Table2[6M Return vs Nifty])</f>
        <v>-0.72964032511825261</v>
      </c>
      <c r="M639">
        <v>1.3926495160125301</v>
      </c>
      <c r="N639">
        <f>(Table2[[#This Row],[1W Return vs Nifty]]-AVERAGE(Table2[1W Return vs Nifty]))/_xlfn.STDEV.P(Table2[1W Return vs Nifty])</f>
        <v>0.62002783108267523</v>
      </c>
      <c r="O639">
        <v>1554.99</v>
      </c>
      <c r="P639">
        <v>1608.03878080861</v>
      </c>
      <c r="Q639">
        <v>1610.3567835349099</v>
      </c>
      <c r="R639">
        <v>52.600661324051401</v>
      </c>
      <c r="S639" s="1">
        <f>(Table2[[#This Row],[Close Price]]-Table2[[#This Row],[20D EMA]])/Table2[[#This Row],[20D EMA]]</f>
        <v>-6.3280149711573185E-3</v>
      </c>
      <c r="T639" s="1">
        <f>(Table2[[#This Row],[Close Price]]-Table2[[#This Row],[50D EMA]])/Table2[[#This Row],[50D EMA]]</f>
        <v>-3.9108995105818271E-2</v>
      </c>
      <c r="U639" s="1">
        <f>(Table2[[#This Row],[Close Price]]-Table2[[#This Row],[200D EMA]])/Table2[[#This Row],[200D EMA]]</f>
        <v>-4.0492134539138462E-2</v>
      </c>
      <c r="V639">
        <v>0.79287826163528996</v>
      </c>
      <c r="W639">
        <v>1508.1</v>
      </c>
      <c r="X639">
        <v>1548</v>
      </c>
      <c r="Y639">
        <v>1508.1</v>
      </c>
      <c r="Z639">
        <v>1548</v>
      </c>
      <c r="AA639">
        <v>1463.8</v>
      </c>
      <c r="AB639">
        <v>1612</v>
      </c>
      <c r="AC639" s="1">
        <f>(Table2[[#This Row],[Close Price]]/Table2[[#This Row],[Day Low]])-1</f>
        <v>2.4567336383529037E-2</v>
      </c>
      <c r="AD639" s="1">
        <f>(Table2[[#This Row],[Day High]]/Table2[[#This Row],[Close Price]])-1</f>
        <v>1.844481118338015E-3</v>
      </c>
      <c r="AE639" s="1">
        <f>(Table2[[#This Row],[Close Price]]/Table2[[#This Row],[Current Week Low]])-1</f>
        <v>2.4567336383529037E-2</v>
      </c>
      <c r="AF639" s="1">
        <f>(Table2[[#This Row],[Current Week High]]/Table2[[#This Row],[Close Price]])-1</f>
        <v>1.844481118338015E-3</v>
      </c>
      <c r="AG639" s="1">
        <f>(Table2[[#This Row],[Close Price]]/Table2[[#This Row],[Current Month Low]])-1</f>
        <v>5.5574532039896152E-2</v>
      </c>
      <c r="AH639" s="1">
        <f>(Table2[[#This Row],[Current Month High]]/Table2[[#This Row],[Close Price]])-1</f>
        <v>4.3264407986279618E-2</v>
      </c>
      <c r="AI639">
        <v>23.091609228877399</v>
      </c>
      <c r="AJ639">
        <v>17.923376326032201</v>
      </c>
      <c r="AK639" t="str">
        <f>IF(AND(Table2[[#This Row],[20D EMA]]&gt;Table2[[#This Row],[50D EMA]],Table2[[#This Row],[50D EMA]]&gt;Table2[[#This Row],[200D EMA]]),"Uptrend","Downtrend/NoTrend")</f>
        <v>Downtrend/NoTrend</v>
      </c>
      <c r="AL639">
        <v>0.05</v>
      </c>
      <c r="AM639" t="s">
        <v>3148</v>
      </c>
      <c r="AN639">
        <v>4.25</v>
      </c>
      <c r="AO639" t="s">
        <v>3148</v>
      </c>
      <c r="AQ639">
        <f>(Table2[[#This Row],[Sharpe Ratio]]-AVERAGE(Table2[Sharpe Ratio]))/_xlfn.STDEV.P(Table2[Sharpe Ratio])</f>
        <v>-0.65767186404931655</v>
      </c>
      <c r="AR6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9">
        <f>_xlfn.RANK.AVG(Table2[[#This Row],[1Y Return vs Nifty Z-Score]],Table2[1Y Return vs Nifty Z-Score])</f>
        <v>608</v>
      </c>
      <c r="AT639">
        <f>_xlfn.RANK.AVG(Table2[[#This Row],[6M Return vs Nifty Z-Score]],Table2[6M Return vs Nifty Z-Score])</f>
        <v>583</v>
      </c>
      <c r="AU639">
        <f>_xlfn.RANK.AVG(Table2[[#This Row],[Sharpe Ratio Z-Score]],Table2[Sharpe Ratio Z-Score])</f>
        <v>532</v>
      </c>
      <c r="AV639">
        <f>(Table2[[#This Row],[Rank 1Y]]+Table2[[#This Row],[Rank 6M]]+Table2[[#This Row],[Rank Sharpe]])/3</f>
        <v>574.33333333333337</v>
      </c>
    </row>
    <row r="640" spans="1:48" x14ac:dyDescent="0.3">
      <c r="A640" t="s">
        <v>897</v>
      </c>
      <c r="B640" t="s">
        <v>898</v>
      </c>
      <c r="C640" t="s">
        <v>3116</v>
      </c>
      <c r="D640" t="s">
        <v>481</v>
      </c>
      <c r="E640">
        <v>16164.943782</v>
      </c>
      <c r="F640">
        <v>3259.75</v>
      </c>
      <c r="G640">
        <v>-28.4850548837621</v>
      </c>
      <c r="H640">
        <f>(Table2[[#This Row],[1Y Return vs Nifty]]-AVERAGE(Table2[1Y Return vs Nifty]))/_xlfn.STDEV.P(Table2[1Y Return vs Nifty])</f>
        <v>-0.89764926328617933</v>
      </c>
      <c r="I640">
        <v>5.16029902493176</v>
      </c>
      <c r="J640">
        <f>(Table2[[#This Row],[1M Return vs Nifty]]-AVERAGE(Table2[1M Return vs Nifty]))/_xlfn.STDEV.P(Table2[1M Return vs Nifty])</f>
        <v>0.76787920622312555</v>
      </c>
      <c r="K640">
        <v>-7.7327106256220697</v>
      </c>
      <c r="L640">
        <f>(Table2[[#This Row],[6M Return vs Nifty]]-AVERAGE(Table2[6M Return vs Nifty]))/_xlfn.STDEV.P(Table2[6M Return vs Nifty])</f>
        <v>-0.35364632666961054</v>
      </c>
      <c r="M640">
        <v>-3.3408036090349902</v>
      </c>
      <c r="N640">
        <f>(Table2[[#This Row],[1W Return vs Nifty]]-AVERAGE(Table2[1W Return vs Nifty]))/_xlfn.STDEV.P(Table2[1W Return vs Nifty])</f>
        <v>-0.50859232241201979</v>
      </c>
      <c r="O640">
        <v>3364.59</v>
      </c>
      <c r="P640">
        <v>3372.6844084426598</v>
      </c>
      <c r="Q640">
        <v>3456.7849607603498</v>
      </c>
      <c r="R640">
        <v>37.080046404963703</v>
      </c>
      <c r="S640" s="1">
        <f>(Table2[[#This Row],[Close Price]]-Table2[[#This Row],[20D EMA]])/Table2[[#This Row],[20D EMA]]</f>
        <v>-3.1159814420181994E-2</v>
      </c>
      <c r="T640" s="1">
        <f>(Table2[[#This Row],[Close Price]]-Table2[[#This Row],[50D EMA]])/Table2[[#This Row],[50D EMA]]</f>
        <v>-3.348502105917682E-2</v>
      </c>
      <c r="U640" s="1">
        <f>(Table2[[#This Row],[Close Price]]-Table2[[#This Row],[200D EMA]])/Table2[[#This Row],[200D EMA]]</f>
        <v>-5.6999484491222233E-2</v>
      </c>
      <c r="V640">
        <v>0.65187757570291405</v>
      </c>
      <c r="W640">
        <v>3224.55</v>
      </c>
      <c r="X640">
        <v>3317.1</v>
      </c>
      <c r="Y640">
        <v>3224.55</v>
      </c>
      <c r="Z640">
        <v>3317.1</v>
      </c>
      <c r="AA640">
        <v>3204.6</v>
      </c>
      <c r="AB640">
        <v>3560.25</v>
      </c>
      <c r="AC640" s="1">
        <f>(Table2[[#This Row],[Close Price]]/Table2[[#This Row],[Day Low]])-1</f>
        <v>1.0916251880107142E-2</v>
      </c>
      <c r="AD640" s="1">
        <f>(Table2[[#This Row],[Day High]]/Table2[[#This Row],[Close Price]])-1</f>
        <v>1.7593373724978933E-2</v>
      </c>
      <c r="AE640" s="1">
        <f>(Table2[[#This Row],[Close Price]]/Table2[[#This Row],[Current Week Low]])-1</f>
        <v>1.0916251880107142E-2</v>
      </c>
      <c r="AF640" s="1">
        <f>(Table2[[#This Row],[Current Week High]]/Table2[[#This Row],[Close Price]])-1</f>
        <v>1.7593373724978933E-2</v>
      </c>
      <c r="AG640" s="1">
        <f>(Table2[[#This Row],[Close Price]]/Table2[[#This Row],[Current Month Low]])-1</f>
        <v>1.7209636148037166E-2</v>
      </c>
      <c r="AH640" s="1">
        <f>(Table2[[#This Row],[Current Month High]]/Table2[[#This Row],[Close Price]])-1</f>
        <v>9.2184983511005347E-2</v>
      </c>
      <c r="AI640">
        <v>22.0783802438837</v>
      </c>
      <c r="AJ640">
        <v>13.3451555138302</v>
      </c>
      <c r="AK640" t="str">
        <f>IF(AND(Table2[[#This Row],[20D EMA]]&gt;Table2[[#This Row],[50D EMA]],Table2[[#This Row],[50D EMA]]&gt;Table2[[#This Row],[200D EMA]]),"Uptrend","Downtrend/NoTrend")</f>
        <v>Downtrend/NoTrend</v>
      </c>
      <c r="AL640">
        <v>0.12</v>
      </c>
      <c r="AM640" t="s">
        <v>3148</v>
      </c>
      <c r="AN640">
        <v>-2.2400000000000002</v>
      </c>
      <c r="AO640" t="s">
        <v>3147</v>
      </c>
      <c r="AP640">
        <v>-4.9529589321958001E-2</v>
      </c>
      <c r="AQ640">
        <f>(Table2[[#This Row],[Sharpe Ratio]]-AVERAGE(Table2[Sharpe Ratio]))/_xlfn.STDEV.P(Table2[Sharpe Ratio])</f>
        <v>-1.2370616167442283</v>
      </c>
      <c r="AR6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0">
        <f>_xlfn.RANK.AVG(Table2[[#This Row],[1Y Return vs Nifty Z-Score]],Table2[1Y Return vs Nifty Z-Score])</f>
        <v>628</v>
      </c>
      <c r="AT640">
        <f>_xlfn.RANK.AVG(Table2[[#This Row],[6M Return vs Nifty Z-Score]],Table2[6M Return vs Nifty Z-Score])</f>
        <v>438</v>
      </c>
      <c r="AU640">
        <f>_xlfn.RANK.AVG(Table2[[#This Row],[Sharpe Ratio Z-Score]],Table2[Sharpe Ratio Z-Score])</f>
        <v>658</v>
      </c>
      <c r="AV640">
        <f>(Table2[[#This Row],[Rank 1Y]]+Table2[[#This Row],[Rank 6M]]+Table2[[#This Row],[Rank Sharpe]])/3</f>
        <v>574.66666666666663</v>
      </c>
    </row>
    <row r="641" spans="1:48" x14ac:dyDescent="0.3">
      <c r="A641" t="s">
        <v>1229</v>
      </c>
      <c r="B641" t="s">
        <v>1230</v>
      </c>
      <c r="C641" t="s">
        <v>3101</v>
      </c>
      <c r="D641" t="s">
        <v>21</v>
      </c>
      <c r="E641">
        <v>9363.6305444600002</v>
      </c>
      <c r="F641">
        <v>454.55</v>
      </c>
      <c r="G641">
        <v>-17.963951078974599</v>
      </c>
      <c r="H641">
        <f>(Table2[[#This Row],[1Y Return vs Nifty]]-AVERAGE(Table2[1Y Return vs Nifty]))/_xlfn.STDEV.P(Table2[1Y Return vs Nifty])</f>
        <v>-0.67945781741837319</v>
      </c>
      <c r="I641">
        <v>-0.83193576300512395</v>
      </c>
      <c r="J641">
        <f>(Table2[[#This Row],[1M Return vs Nifty]]-AVERAGE(Table2[1M Return vs Nifty]))/_xlfn.STDEV.P(Table2[1M Return vs Nifty])</f>
        <v>8.9285926093865597E-2</v>
      </c>
      <c r="K641">
        <v>-10.829662054983499</v>
      </c>
      <c r="L641">
        <f>(Table2[[#This Row],[6M Return vs Nifty]]-AVERAGE(Table2[6M Return vs Nifty]))/_xlfn.STDEV.P(Table2[6M Return vs Nifty])</f>
        <v>-0.46368639045429316</v>
      </c>
      <c r="M641">
        <v>-5.0989359110185797</v>
      </c>
      <c r="N641">
        <f>(Table2[[#This Row],[1W Return vs Nifty]]-AVERAGE(Table2[1W Return vs Nifty]))/_xlfn.STDEV.P(Table2[1W Return vs Nifty])</f>
        <v>-0.92779232209698148</v>
      </c>
      <c r="O641">
        <v>465.38</v>
      </c>
      <c r="P641">
        <v>470.895131865206</v>
      </c>
      <c r="Q641">
        <v>477.19013345475901</v>
      </c>
      <c r="R641">
        <v>39.924135609423097</v>
      </c>
      <c r="S641" s="1">
        <f>(Table2[[#This Row],[Close Price]]-Table2[[#This Row],[20D EMA]])/Table2[[#This Row],[20D EMA]]</f>
        <v>-2.3271305169968594E-2</v>
      </c>
      <c r="T641" s="1">
        <f>(Table2[[#This Row],[Close Price]]-Table2[[#This Row],[50D EMA]])/Table2[[#This Row],[50D EMA]]</f>
        <v>-3.4710768404980642E-2</v>
      </c>
      <c r="U641" s="1">
        <f>(Table2[[#This Row],[Close Price]]-Table2[[#This Row],[200D EMA]])/Table2[[#This Row],[200D EMA]]</f>
        <v>-4.7444680573860691E-2</v>
      </c>
      <c r="V641">
        <v>1.58275809153522</v>
      </c>
      <c r="W641">
        <v>452.7</v>
      </c>
      <c r="X641">
        <v>460.7</v>
      </c>
      <c r="Y641">
        <v>452.7</v>
      </c>
      <c r="Z641">
        <v>460.7</v>
      </c>
      <c r="AA641">
        <v>451.25</v>
      </c>
      <c r="AB641">
        <v>510</v>
      </c>
      <c r="AC641" s="1">
        <f>(Table2[[#This Row],[Close Price]]/Table2[[#This Row],[Day Low]])-1</f>
        <v>4.0865915617407378E-3</v>
      </c>
      <c r="AD641" s="1">
        <f>(Table2[[#This Row],[Day High]]/Table2[[#This Row],[Close Price]])-1</f>
        <v>1.3529864701352867E-2</v>
      </c>
      <c r="AE641" s="1">
        <f>(Table2[[#This Row],[Close Price]]/Table2[[#This Row],[Current Week Low]])-1</f>
        <v>4.0865915617407378E-3</v>
      </c>
      <c r="AF641" s="1">
        <f>(Table2[[#This Row],[Current Week High]]/Table2[[#This Row],[Close Price]])-1</f>
        <v>1.3529864701352867E-2</v>
      </c>
      <c r="AG641" s="1">
        <f>(Table2[[#This Row],[Close Price]]/Table2[[#This Row],[Current Month Low]])-1</f>
        <v>7.3130193905817098E-3</v>
      </c>
      <c r="AH641" s="1">
        <f>(Table2[[#This Row],[Current Month High]]/Table2[[#This Row],[Close Price]])-1</f>
        <v>0.12198878011219882</v>
      </c>
      <c r="AI641">
        <v>26.498735012649799</v>
      </c>
      <c r="AJ641">
        <v>10.0605326876513</v>
      </c>
      <c r="AK641" t="str">
        <f>IF(AND(Table2[[#This Row],[20D EMA]]&gt;Table2[[#This Row],[50D EMA]],Table2[[#This Row],[50D EMA]]&gt;Table2[[#This Row],[200D EMA]]),"Uptrend","Downtrend/NoTrend")</f>
        <v>Downtrend/NoTrend</v>
      </c>
      <c r="AL641">
        <v>0</v>
      </c>
      <c r="AM641">
        <v>0</v>
      </c>
      <c r="AN641">
        <v>0.32</v>
      </c>
      <c r="AO641" t="s">
        <v>3148</v>
      </c>
      <c r="AP641">
        <v>-7.7669425504643994E-2</v>
      </c>
      <c r="AQ641">
        <f>(Table2[[#This Row],[Sharpe Ratio]]-AVERAGE(Table2[Sharpe Ratio]))/_xlfn.STDEV.P(Table2[Sharpe Ratio])</f>
        <v>-1.5662372257076107</v>
      </c>
      <c r="AR6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1">
        <f>_xlfn.RANK.AVG(Table2[[#This Row],[1Y Return vs Nifty Z-Score]],Table2[1Y Return vs Nifty Z-Score])</f>
        <v>561</v>
      </c>
      <c r="AT641">
        <f>_xlfn.RANK.AVG(Table2[[#This Row],[6M Return vs Nifty Z-Score]],Table2[6M Return vs Nifty Z-Score])</f>
        <v>470</v>
      </c>
      <c r="AU641">
        <f>_xlfn.RANK.AVG(Table2[[#This Row],[Sharpe Ratio Z-Score]],Table2[Sharpe Ratio Z-Score])</f>
        <v>693</v>
      </c>
      <c r="AV641">
        <f>(Table2[[#This Row],[Rank 1Y]]+Table2[[#This Row],[Rank 6M]]+Table2[[#This Row],[Rank Sharpe]])/3</f>
        <v>574.66666666666663</v>
      </c>
    </row>
    <row r="642" spans="1:48" x14ac:dyDescent="0.3">
      <c r="A642" t="s">
        <v>1288</v>
      </c>
      <c r="B642" t="s">
        <v>1289</v>
      </c>
      <c r="C642" t="s">
        <v>3114</v>
      </c>
      <c r="D642" t="s">
        <v>111</v>
      </c>
      <c r="E642">
        <v>8590.4333293349991</v>
      </c>
      <c r="F642">
        <v>719.05</v>
      </c>
      <c r="G642">
        <v>-34.7281932138808</v>
      </c>
      <c r="H642">
        <f>(Table2[[#This Row],[1Y Return vs Nifty]]-AVERAGE(Table2[1Y Return vs Nifty]))/_xlfn.STDEV.P(Table2[1Y Return vs Nifty])</f>
        <v>-1.0271223113879828</v>
      </c>
      <c r="I642">
        <v>9.5132327880116101</v>
      </c>
      <c r="J642">
        <f>(Table2[[#This Row],[1M Return vs Nifty]]-AVERAGE(Table2[1M Return vs Nifty]))/_xlfn.STDEV.P(Table2[1M Return vs Nifty])</f>
        <v>1.2608291164002552</v>
      </c>
      <c r="K642">
        <v>-3.1171398468018401</v>
      </c>
      <c r="L642">
        <f>(Table2[[#This Row],[6M Return vs Nifty]]-AVERAGE(Table2[6M Return vs Nifty]))/_xlfn.STDEV.P(Table2[6M Return vs Nifty])</f>
        <v>-0.18964707951034207</v>
      </c>
      <c r="M642">
        <v>5.5156497442830101</v>
      </c>
      <c r="N642">
        <f>(Table2[[#This Row],[1W Return vs Nifty]]-AVERAGE(Table2[1W Return vs Nifty]))/_xlfn.STDEV.P(Table2[1W Return vs Nifty])</f>
        <v>1.6030947438753476</v>
      </c>
      <c r="O642">
        <v>679</v>
      </c>
      <c r="P642">
        <v>675.36520288316899</v>
      </c>
      <c r="Q642">
        <v>691.71500971737305</v>
      </c>
      <c r="R642">
        <v>77.321772066677795</v>
      </c>
      <c r="S642" s="1">
        <f>(Table2[[#This Row],[Close Price]]-Table2[[#This Row],[20D EMA]])/Table2[[#This Row],[20D EMA]]</f>
        <v>5.8983799705449126E-2</v>
      </c>
      <c r="T642" s="1">
        <f>(Table2[[#This Row],[Close Price]]-Table2[[#This Row],[50D EMA]])/Table2[[#This Row],[50D EMA]]</f>
        <v>6.4683221655984502E-2</v>
      </c>
      <c r="U642" s="1">
        <f>(Table2[[#This Row],[Close Price]]-Table2[[#This Row],[200D EMA]])/Table2[[#This Row],[200D EMA]]</f>
        <v>3.9517705845064248E-2</v>
      </c>
      <c r="V642">
        <v>0.822375630955273</v>
      </c>
      <c r="W642">
        <v>702.7</v>
      </c>
      <c r="X642">
        <v>727.65</v>
      </c>
      <c r="Y642">
        <v>702.7</v>
      </c>
      <c r="Z642">
        <v>727.65</v>
      </c>
      <c r="AA642">
        <v>651</v>
      </c>
      <c r="AB642">
        <v>727.65</v>
      </c>
      <c r="AC642" s="1">
        <f>(Table2[[#This Row],[Close Price]]/Table2[[#This Row],[Day Low]])-1</f>
        <v>2.3267397182296756E-2</v>
      </c>
      <c r="AD642" s="1">
        <f>(Table2[[#This Row],[Day High]]/Table2[[#This Row],[Close Price]])-1</f>
        <v>1.1960225297267257E-2</v>
      </c>
      <c r="AE642" s="1">
        <f>(Table2[[#This Row],[Close Price]]/Table2[[#This Row],[Current Week Low]])-1</f>
        <v>2.3267397182296756E-2</v>
      </c>
      <c r="AF642" s="1">
        <f>(Table2[[#This Row],[Current Week High]]/Table2[[#This Row],[Close Price]])-1</f>
        <v>1.1960225297267257E-2</v>
      </c>
      <c r="AG642" s="1">
        <f>(Table2[[#This Row],[Close Price]]/Table2[[#This Row],[Current Month Low]])-1</f>
        <v>0.10453149001536088</v>
      </c>
      <c r="AH642" s="1">
        <f>(Table2[[#This Row],[Current Month High]]/Table2[[#This Row],[Close Price]])-1</f>
        <v>1.1960225297267257E-2</v>
      </c>
      <c r="AI642">
        <v>18.0724567137195</v>
      </c>
      <c r="AJ642">
        <v>20.121951219512098</v>
      </c>
      <c r="AK642" t="str">
        <f>IF(AND(Table2[[#This Row],[20D EMA]]&gt;Table2[[#This Row],[50D EMA]],Table2[[#This Row],[50D EMA]]&gt;Table2[[#This Row],[200D EMA]]),"Uptrend","Downtrend/NoTrend")</f>
        <v>Downtrend/NoTrend</v>
      </c>
      <c r="AL642">
        <v>0.14000000000000001</v>
      </c>
      <c r="AM642" t="s">
        <v>3148</v>
      </c>
      <c r="AN642">
        <v>12.57</v>
      </c>
      <c r="AO642" t="s">
        <v>3148</v>
      </c>
      <c r="AP642">
        <v>-7.8560236384698001E-2</v>
      </c>
      <c r="AQ642">
        <f>(Table2[[#This Row],[Sharpe Ratio]]-AVERAGE(Table2[Sharpe Ratio]))/_xlfn.STDEV.P(Table2[Sharpe Ratio])</f>
        <v>-1.5766577985925874</v>
      </c>
      <c r="AR6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2">
        <f>_xlfn.RANK.AVG(Table2[[#This Row],[1Y Return vs Nifty Z-Score]],Table2[1Y Return vs Nifty Z-Score])</f>
        <v>660</v>
      </c>
      <c r="AT642">
        <f>_xlfn.RANK.AVG(Table2[[#This Row],[6M Return vs Nifty Z-Score]],Table2[6M Return vs Nifty Z-Score])</f>
        <v>370</v>
      </c>
      <c r="AU642">
        <f>_xlfn.RANK.AVG(Table2[[#This Row],[Sharpe Ratio Z-Score]],Table2[Sharpe Ratio Z-Score])</f>
        <v>694</v>
      </c>
      <c r="AV642">
        <f>(Table2[[#This Row],[Rank 1Y]]+Table2[[#This Row],[Rank 6M]]+Table2[[#This Row],[Rank Sharpe]])/3</f>
        <v>574.66666666666663</v>
      </c>
    </row>
    <row r="643" spans="1:48" x14ac:dyDescent="0.3">
      <c r="A643" t="s">
        <v>729</v>
      </c>
      <c r="B643" t="s">
        <v>730</v>
      </c>
      <c r="C643" t="s">
        <v>3100</v>
      </c>
      <c r="D643" t="s">
        <v>198</v>
      </c>
      <c r="E643">
        <v>22753.526003999999</v>
      </c>
      <c r="F643">
        <v>325.05</v>
      </c>
      <c r="G643">
        <v>-13.5150809531308</v>
      </c>
      <c r="H643">
        <f>(Table2[[#This Row],[1Y Return vs Nifty]]-AVERAGE(Table2[1Y Return vs Nifty]))/_xlfn.STDEV.P(Table2[1Y Return vs Nifty])</f>
        <v>-0.58719512110372996</v>
      </c>
      <c r="I643">
        <v>-9.8860427282730896</v>
      </c>
      <c r="J643">
        <f>(Table2[[#This Row],[1M Return vs Nifty]]-AVERAGE(Table2[1M Return vs Nifty]))/_xlfn.STDEV.P(Table2[1M Return vs Nifty])</f>
        <v>-0.9360504236384779</v>
      </c>
      <c r="K643">
        <v>-12.833449839493699</v>
      </c>
      <c r="L643">
        <f>(Table2[[#This Row],[6M Return vs Nifty]]-AVERAGE(Table2[6M Return vs Nifty]))/_xlfn.STDEV.P(Table2[6M Return vs Nifty])</f>
        <v>-0.53488445107868432</v>
      </c>
      <c r="M643">
        <v>-5.00867728442255</v>
      </c>
      <c r="N643">
        <f>(Table2[[#This Row],[1W Return vs Nifty]]-AVERAGE(Table2[1W Return vs Nifty]))/_xlfn.STDEV.P(Table2[1W Return vs Nifty])</f>
        <v>-0.90627152062036198</v>
      </c>
      <c r="O643">
        <v>428.81</v>
      </c>
      <c r="P643">
        <v>468.59117517908197</v>
      </c>
      <c r="Q643">
        <v>480.34689951934803</v>
      </c>
      <c r="R643">
        <v>11.172145178129</v>
      </c>
      <c r="S643" s="1">
        <f>(Table2[[#This Row],[Close Price]]-Table2[[#This Row],[20D EMA]])/Table2[[#This Row],[20D EMA]]</f>
        <v>-0.24197196893729156</v>
      </c>
      <c r="T643" s="1">
        <f>(Table2[[#This Row],[Close Price]]-Table2[[#This Row],[50D EMA]])/Table2[[#This Row],[50D EMA]]</f>
        <v>-0.30632496466504022</v>
      </c>
      <c r="U643" s="1">
        <f>(Table2[[#This Row],[Close Price]]-Table2[[#This Row],[200D EMA]])/Table2[[#This Row],[200D EMA]]</f>
        <v>-0.32330155492778978</v>
      </c>
      <c r="V643">
        <v>2.1856459628133802</v>
      </c>
      <c r="W643">
        <v>323.10000000000002</v>
      </c>
      <c r="X643">
        <v>373.1</v>
      </c>
      <c r="Y643">
        <v>323.10000000000002</v>
      </c>
      <c r="Z643">
        <v>373.1</v>
      </c>
      <c r="AA643">
        <v>323.10000000000002</v>
      </c>
      <c r="AB643">
        <v>445.55</v>
      </c>
      <c r="AC643" s="1">
        <f>(Table2[[#This Row],[Close Price]]/Table2[[#This Row],[Day Low]])-1</f>
        <v>6.0352831940575502E-3</v>
      </c>
      <c r="AD643" s="1">
        <f>(Table2[[#This Row],[Day High]]/Table2[[#This Row],[Close Price]])-1</f>
        <v>0.14782341178280278</v>
      </c>
      <c r="AE643" s="1">
        <f>(Table2[[#This Row],[Close Price]]/Table2[[#This Row],[Current Week Low]])-1</f>
        <v>6.0352831940575502E-3</v>
      </c>
      <c r="AF643" s="1">
        <f>(Table2[[#This Row],[Current Week High]]/Table2[[#This Row],[Close Price]])-1</f>
        <v>0.14782341178280278</v>
      </c>
      <c r="AG643" s="1">
        <f>(Table2[[#This Row],[Close Price]]/Table2[[#This Row],[Current Month Low]])-1</f>
        <v>6.0352831940575502E-3</v>
      </c>
      <c r="AH643" s="1">
        <f>(Table2[[#This Row],[Current Month High]]/Table2[[#This Row],[Close Price]])-1</f>
        <v>0.37071219812336564</v>
      </c>
      <c r="AI643">
        <v>75.465313028764797</v>
      </c>
      <c r="AJ643">
        <v>0.60352831940575502</v>
      </c>
      <c r="AK643" t="str">
        <f>IF(AND(Table2[[#This Row],[20D EMA]]&gt;Table2[[#This Row],[50D EMA]],Table2[[#This Row],[50D EMA]]&gt;Table2[[#This Row],[200D EMA]]),"Uptrend","Downtrend/NoTrend")</f>
        <v>Downtrend/NoTrend</v>
      </c>
      <c r="AL643">
        <v>-0.28999999999999998</v>
      </c>
      <c r="AM643" t="s">
        <v>3147</v>
      </c>
      <c r="AN643">
        <v>-22.77</v>
      </c>
      <c r="AO643" t="s">
        <v>3147</v>
      </c>
      <c r="AP643">
        <v>-7.9910938884370994E-2</v>
      </c>
      <c r="AQ643">
        <f>(Table2[[#This Row],[Sharpe Ratio]]-AVERAGE(Table2[Sharpe Ratio]))/_xlfn.STDEV.P(Table2[Sharpe Ratio])</f>
        <v>-1.5924581150895181</v>
      </c>
      <c r="AR6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3">
        <f>_xlfn.RANK.AVG(Table2[[#This Row],[1Y Return vs Nifty Z-Score]],Table2[1Y Return vs Nifty Z-Score])</f>
        <v>531</v>
      </c>
      <c r="AT643">
        <f>_xlfn.RANK.AVG(Table2[[#This Row],[6M Return vs Nifty Z-Score]],Table2[6M Return vs Nifty Z-Score])</f>
        <v>497</v>
      </c>
      <c r="AU643">
        <f>_xlfn.RANK.AVG(Table2[[#This Row],[Sharpe Ratio Z-Score]],Table2[Sharpe Ratio Z-Score])</f>
        <v>697</v>
      </c>
      <c r="AV643">
        <f>(Table2[[#This Row],[Rank 1Y]]+Table2[[#This Row],[Rank 6M]]+Table2[[#This Row],[Rank Sharpe]])/3</f>
        <v>575</v>
      </c>
    </row>
    <row r="644" spans="1:48" x14ac:dyDescent="0.3">
      <c r="A644" t="s">
        <v>1684</v>
      </c>
      <c r="B644" t="s">
        <v>1685</v>
      </c>
      <c r="C644" t="s">
        <v>3116</v>
      </c>
      <c r="D644" t="s">
        <v>292</v>
      </c>
      <c r="E644">
        <v>5066.7113084559996</v>
      </c>
      <c r="F644">
        <v>150.63999999999999</v>
      </c>
      <c r="G644">
        <v>-14.087987350596499</v>
      </c>
      <c r="H644">
        <f>(Table2[[#This Row],[1Y Return vs Nifty]]-AVERAGE(Table2[1Y Return vs Nifty]))/_xlfn.STDEV.P(Table2[1Y Return vs Nifty])</f>
        <v>-0.59907631508577919</v>
      </c>
      <c r="I644">
        <v>-10.238497827448199</v>
      </c>
      <c r="J644">
        <f>(Table2[[#This Row],[1M Return vs Nifty]]-AVERAGE(Table2[1M Return vs Nifty]))/_xlfn.STDEV.P(Table2[1M Return vs Nifty])</f>
        <v>-0.97596435730626541</v>
      </c>
      <c r="K644">
        <v>-15.386673904345701</v>
      </c>
      <c r="L644">
        <f>(Table2[[#This Row],[6M Return vs Nifty]]-AVERAGE(Table2[6M Return vs Nifty]))/_xlfn.STDEV.P(Table2[6M Return vs Nifty])</f>
        <v>-0.62560493713126419</v>
      </c>
      <c r="M644">
        <v>-2.7351996646990502</v>
      </c>
      <c r="N644">
        <f>(Table2[[#This Row],[1W Return vs Nifty]]-AVERAGE(Table2[1W Return vs Nifty]))/_xlfn.STDEV.P(Table2[1W Return vs Nifty])</f>
        <v>-0.36419524092480021</v>
      </c>
      <c r="O644">
        <v>158.79</v>
      </c>
      <c r="P644">
        <v>164.269506844783</v>
      </c>
      <c r="Q644">
        <v>166.38889821962701</v>
      </c>
      <c r="R644">
        <v>35.369252050460801</v>
      </c>
      <c r="S644" s="1">
        <f>(Table2[[#This Row],[Close Price]]-Table2[[#This Row],[20D EMA]])/Table2[[#This Row],[20D EMA]]</f>
        <v>-5.1325650229863379E-2</v>
      </c>
      <c r="T644" s="1">
        <f>(Table2[[#This Row],[Close Price]]-Table2[[#This Row],[50D EMA]])/Table2[[#This Row],[50D EMA]]</f>
        <v>-8.2970400937901562E-2</v>
      </c>
      <c r="U644" s="1">
        <f>(Table2[[#This Row],[Close Price]]-Table2[[#This Row],[200D EMA]])/Table2[[#This Row],[200D EMA]]</f>
        <v>-9.4651135911958964E-2</v>
      </c>
      <c r="V644">
        <v>0.60133602284829402</v>
      </c>
      <c r="W644">
        <v>144.62</v>
      </c>
      <c r="X644">
        <v>152.01</v>
      </c>
      <c r="Y644">
        <v>144.62</v>
      </c>
      <c r="Z644">
        <v>152.01</v>
      </c>
      <c r="AA644">
        <v>144.22999999999999</v>
      </c>
      <c r="AB644">
        <v>166.3</v>
      </c>
      <c r="AC644" s="1">
        <f>(Table2[[#This Row],[Close Price]]/Table2[[#This Row],[Day Low]])-1</f>
        <v>4.1626331074539946E-2</v>
      </c>
      <c r="AD644" s="1">
        <f>(Table2[[#This Row],[Day High]]/Table2[[#This Row],[Close Price]])-1</f>
        <v>9.0945300053106859E-3</v>
      </c>
      <c r="AE644" s="1">
        <f>(Table2[[#This Row],[Close Price]]/Table2[[#This Row],[Current Week Low]])-1</f>
        <v>4.1626331074539946E-2</v>
      </c>
      <c r="AF644" s="1">
        <f>(Table2[[#This Row],[Current Week High]]/Table2[[#This Row],[Close Price]])-1</f>
        <v>9.0945300053106859E-3</v>
      </c>
      <c r="AG644" s="1">
        <f>(Table2[[#This Row],[Close Price]]/Table2[[#This Row],[Current Month Low]])-1</f>
        <v>4.4442903695486313E-2</v>
      </c>
      <c r="AH644" s="1">
        <f>(Table2[[#This Row],[Current Month High]]/Table2[[#This Row],[Close Price]])-1</f>
        <v>0.10395645246946383</v>
      </c>
      <c r="AI644">
        <v>45.778013807753503</v>
      </c>
      <c r="AJ644">
        <v>15.832372164552</v>
      </c>
      <c r="AK644" t="str">
        <f>IF(AND(Table2[[#This Row],[20D EMA]]&gt;Table2[[#This Row],[50D EMA]],Table2[[#This Row],[50D EMA]]&gt;Table2[[#This Row],[200D EMA]]),"Uptrend","Downtrend/NoTrend")</f>
        <v>Downtrend/NoTrend</v>
      </c>
      <c r="AL644">
        <v>7.0000000000000007E-2</v>
      </c>
      <c r="AM644" t="s">
        <v>3148</v>
      </c>
      <c r="AN644">
        <v>-6.91</v>
      </c>
      <c r="AO644" t="s">
        <v>3147</v>
      </c>
      <c r="AP644">
        <v>-4.8086872739852002E-2</v>
      </c>
      <c r="AQ644">
        <f>(Table2[[#This Row],[Sharpe Ratio]]-AVERAGE(Table2[Sharpe Ratio]))/_xlfn.STDEV.P(Table2[Sharpe Ratio])</f>
        <v>-1.2201849332271966</v>
      </c>
      <c r="AR6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4">
        <f>_xlfn.RANK.AVG(Table2[[#This Row],[1Y Return vs Nifty Z-Score]],Table2[1Y Return vs Nifty Z-Score])</f>
        <v>535</v>
      </c>
      <c r="AT644">
        <f>_xlfn.RANK.AVG(Table2[[#This Row],[6M Return vs Nifty Z-Score]],Table2[6M Return vs Nifty Z-Score])</f>
        <v>536</v>
      </c>
      <c r="AU644">
        <f>_xlfn.RANK.AVG(Table2[[#This Row],[Sharpe Ratio Z-Score]],Table2[Sharpe Ratio Z-Score])</f>
        <v>654</v>
      </c>
      <c r="AV644">
        <f>(Table2[[#This Row],[Rank 1Y]]+Table2[[#This Row],[Rank 6M]]+Table2[[#This Row],[Rank Sharpe]])/3</f>
        <v>575</v>
      </c>
    </row>
    <row r="645" spans="1:48" x14ac:dyDescent="0.3">
      <c r="A645" t="s">
        <v>1337</v>
      </c>
      <c r="B645" t="s">
        <v>1338</v>
      </c>
      <c r="C645" t="s">
        <v>3116</v>
      </c>
      <c r="D645" t="s">
        <v>414</v>
      </c>
      <c r="E645">
        <v>8206.6371455499993</v>
      </c>
      <c r="F645">
        <v>558.5</v>
      </c>
      <c r="G645">
        <v>-39.9564814344021</v>
      </c>
      <c r="H645">
        <f>(Table2[[#This Row],[1Y Return vs Nifty]]-AVERAGE(Table2[1Y Return vs Nifty]))/_xlfn.STDEV.P(Table2[1Y Return vs Nifty])</f>
        <v>-1.1355489353825172</v>
      </c>
      <c r="I645">
        <v>-6.89767500292972</v>
      </c>
      <c r="J645">
        <f>(Table2[[#This Row],[1M Return vs Nifty]]-AVERAGE(Table2[1M Return vs Nifty]))/_xlfn.STDEV.P(Table2[1M Return vs Nifty])</f>
        <v>-0.59763139822652966</v>
      </c>
      <c r="K645">
        <v>-21.296812191744898</v>
      </c>
      <c r="L645">
        <f>(Table2[[#This Row],[6M Return vs Nifty]]-AVERAGE(Table2[6M Return vs Nifty]))/_xlfn.STDEV.P(Table2[6M Return vs Nifty])</f>
        <v>-0.83560241657374934</v>
      </c>
      <c r="M645">
        <v>-7.1188796384754101</v>
      </c>
      <c r="N645">
        <f>(Table2[[#This Row],[1W Return vs Nifty]]-AVERAGE(Table2[1W Return vs Nifty]))/_xlfn.STDEV.P(Table2[1W Return vs Nifty])</f>
        <v>-1.4094172879531899</v>
      </c>
      <c r="O645">
        <v>605</v>
      </c>
      <c r="P645">
        <v>630.62371748180306</v>
      </c>
      <c r="Q645">
        <v>657.472519165412</v>
      </c>
      <c r="R645">
        <v>28.847184248743599</v>
      </c>
      <c r="S645" s="1">
        <f>(Table2[[#This Row],[Close Price]]-Table2[[#This Row],[20D EMA]])/Table2[[#This Row],[20D EMA]]</f>
        <v>-7.6859504132231402E-2</v>
      </c>
      <c r="T645" s="1">
        <f>(Table2[[#This Row],[Close Price]]-Table2[[#This Row],[50D EMA]])/Table2[[#This Row],[50D EMA]]</f>
        <v>-0.11436886289308365</v>
      </c>
      <c r="U645" s="1">
        <f>(Table2[[#This Row],[Close Price]]-Table2[[#This Row],[200D EMA]])/Table2[[#This Row],[200D EMA]]</f>
        <v>-0.15053483800516343</v>
      </c>
      <c r="V645">
        <v>1.21516633700566</v>
      </c>
      <c r="W645">
        <v>546.29999999999995</v>
      </c>
      <c r="X645">
        <v>564</v>
      </c>
      <c r="Y645">
        <v>546.29999999999995</v>
      </c>
      <c r="Z645">
        <v>564</v>
      </c>
      <c r="AA645">
        <v>524</v>
      </c>
      <c r="AB645">
        <v>647</v>
      </c>
      <c r="AC645" s="1">
        <f>(Table2[[#This Row],[Close Price]]/Table2[[#This Row],[Day Low]])-1</f>
        <v>2.2332051986088342E-2</v>
      </c>
      <c r="AD645" s="1">
        <f>(Table2[[#This Row],[Day High]]/Table2[[#This Row],[Close Price]])-1</f>
        <v>9.8478066248881557E-3</v>
      </c>
      <c r="AE645" s="1">
        <f>(Table2[[#This Row],[Close Price]]/Table2[[#This Row],[Current Week Low]])-1</f>
        <v>2.2332051986088342E-2</v>
      </c>
      <c r="AF645" s="1">
        <f>(Table2[[#This Row],[Current Week High]]/Table2[[#This Row],[Close Price]])-1</f>
        <v>9.8478066248881557E-3</v>
      </c>
      <c r="AG645" s="1">
        <f>(Table2[[#This Row],[Close Price]]/Table2[[#This Row],[Current Month Low]])-1</f>
        <v>6.5839694656488534E-2</v>
      </c>
      <c r="AH645" s="1">
        <f>(Table2[[#This Row],[Current Month High]]/Table2[[#This Row],[Close Price]])-1</f>
        <v>0.15846016114592665</v>
      </c>
      <c r="AI645">
        <v>45.908683974932799</v>
      </c>
      <c r="AJ645">
        <v>6.5839694656488499</v>
      </c>
      <c r="AK645" t="str">
        <f>IF(AND(Table2[[#This Row],[20D EMA]]&gt;Table2[[#This Row],[50D EMA]],Table2[[#This Row],[50D EMA]]&gt;Table2[[#This Row],[200D EMA]]),"Uptrend","Downtrend/NoTrend")</f>
        <v>Downtrend/NoTrend</v>
      </c>
      <c r="AL645">
        <v>-7.0000000000000007E-2</v>
      </c>
      <c r="AM645" t="s">
        <v>3147</v>
      </c>
      <c r="AN645">
        <v>-10.58</v>
      </c>
      <c r="AO645" t="s">
        <v>3147</v>
      </c>
      <c r="AP645">
        <v>2.5843352627613E-2</v>
      </c>
      <c r="AQ645">
        <f>(Table2[[#This Row],[Sharpe Ratio]]-AVERAGE(Table2[Sharpe Ratio]))/_xlfn.STDEV.P(Table2[Sharpe Ratio])</f>
        <v>-0.35536017738483755</v>
      </c>
      <c r="AR6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5">
        <f>_xlfn.RANK.AVG(Table2[[#This Row],[1Y Return vs Nifty Z-Score]],Table2[1Y Return vs Nifty Z-Score])</f>
        <v>683</v>
      </c>
      <c r="AT645">
        <f>_xlfn.RANK.AVG(Table2[[#This Row],[6M Return vs Nifty Z-Score]],Table2[6M Return vs Nifty Z-Score])</f>
        <v>615</v>
      </c>
      <c r="AU645">
        <f>_xlfn.RANK.AVG(Table2[[#This Row],[Sharpe Ratio Z-Score]],Table2[Sharpe Ratio Z-Score])</f>
        <v>433</v>
      </c>
      <c r="AV645">
        <f>(Table2[[#This Row],[Rank 1Y]]+Table2[[#This Row],[Rank 6M]]+Table2[[#This Row],[Rank Sharpe]])/3</f>
        <v>577</v>
      </c>
    </row>
    <row r="646" spans="1:48" x14ac:dyDescent="0.3">
      <c r="A646" t="s">
        <v>523</v>
      </c>
      <c r="B646" t="s">
        <v>524</v>
      </c>
      <c r="C646" t="s">
        <v>3101</v>
      </c>
      <c r="D646" t="s">
        <v>21</v>
      </c>
      <c r="E646">
        <v>38181.522043600002</v>
      </c>
      <c r="F646">
        <v>941.2</v>
      </c>
      <c r="G646">
        <v>-45.572777017489202</v>
      </c>
      <c r="H646">
        <f>(Table2[[#This Row],[1Y Return vs Nifty]]-AVERAGE(Table2[1Y Return vs Nifty]))/_xlfn.STDEV.P(Table2[1Y Return vs Nifty])</f>
        <v>-1.2520222329026056</v>
      </c>
      <c r="I646">
        <v>-3.0229674384381102</v>
      </c>
      <c r="J646">
        <f>(Table2[[#This Row],[1M Return vs Nifty]]-AVERAGE(Table2[1M Return vs Nifty]))/_xlfn.STDEV.P(Table2[1M Return vs Nifty])</f>
        <v>-0.1588384255240535</v>
      </c>
      <c r="K646">
        <v>-12.7260189169152</v>
      </c>
      <c r="L646">
        <f>(Table2[[#This Row],[6M Return vs Nifty]]-AVERAGE(Table2[6M Return vs Nifty]))/_xlfn.STDEV.P(Table2[6M Return vs Nifty])</f>
        <v>-0.53106724378866788</v>
      </c>
      <c r="M646">
        <v>-1.1956592812810201</v>
      </c>
      <c r="N646">
        <f>(Table2[[#This Row],[1W Return vs Nifty]]-AVERAGE(Table2[1W Return vs Nifty]))/_xlfn.STDEV.P(Table2[1W Return vs Nifty])</f>
        <v>2.8848289400715036E-3</v>
      </c>
      <c r="O646">
        <v>1003.85</v>
      </c>
      <c r="P646">
        <v>1027.5596006220501</v>
      </c>
      <c r="Q646">
        <v>1066.1172846792399</v>
      </c>
      <c r="R646">
        <v>19.6075099474361</v>
      </c>
      <c r="S646" s="1">
        <f>(Table2[[#This Row],[Close Price]]-Table2[[#This Row],[20D EMA]])/Table2[[#This Row],[20D EMA]]</f>
        <v>-6.2409722568112745E-2</v>
      </c>
      <c r="T646" s="1">
        <f>(Table2[[#This Row],[Close Price]]-Table2[[#This Row],[50D EMA]])/Table2[[#This Row],[50D EMA]]</f>
        <v>-8.4043398134542105E-2</v>
      </c>
      <c r="U646" s="1">
        <f>(Table2[[#This Row],[Close Price]]-Table2[[#This Row],[200D EMA]])/Table2[[#This Row],[200D EMA]]</f>
        <v>-0.11717030243705637</v>
      </c>
      <c r="V646">
        <v>0.232649414619433</v>
      </c>
      <c r="W646">
        <v>940</v>
      </c>
      <c r="X646">
        <v>968</v>
      </c>
      <c r="Y646">
        <v>940</v>
      </c>
      <c r="Z646">
        <v>968</v>
      </c>
      <c r="AA646">
        <v>940</v>
      </c>
      <c r="AB646">
        <v>1038</v>
      </c>
      <c r="AC646" s="1">
        <f>(Table2[[#This Row],[Close Price]]/Table2[[#This Row],[Day Low]])-1</f>
        <v>1.276595744680975E-3</v>
      </c>
      <c r="AD646" s="1">
        <f>(Table2[[#This Row],[Day High]]/Table2[[#This Row],[Close Price]])-1</f>
        <v>2.84742881427964E-2</v>
      </c>
      <c r="AE646" s="1">
        <f>(Table2[[#This Row],[Close Price]]/Table2[[#This Row],[Current Week Low]])-1</f>
        <v>1.276595744680975E-3</v>
      </c>
      <c r="AF646" s="1">
        <f>(Table2[[#This Row],[Current Week High]]/Table2[[#This Row],[Close Price]])-1</f>
        <v>2.84742881427964E-2</v>
      </c>
      <c r="AG646" s="1">
        <f>(Table2[[#This Row],[Close Price]]/Table2[[#This Row],[Current Month Low]])-1</f>
        <v>1.276595744680975E-3</v>
      </c>
      <c r="AH646" s="1">
        <f>(Table2[[#This Row],[Current Month High]]/Table2[[#This Row],[Close Price]])-1</f>
        <v>0.10284742881427955</v>
      </c>
      <c r="AI646">
        <v>48.746281342966398</v>
      </c>
      <c r="AJ646">
        <v>0.127659574468097</v>
      </c>
      <c r="AK646" t="str">
        <f>IF(AND(Table2[[#This Row],[20D EMA]]&gt;Table2[[#This Row],[50D EMA]],Table2[[#This Row],[50D EMA]]&gt;Table2[[#This Row],[200D EMA]]),"Uptrend","Downtrend/NoTrend")</f>
        <v>Downtrend/NoTrend</v>
      </c>
      <c r="AL646">
        <v>-0.09</v>
      </c>
      <c r="AM646" t="s">
        <v>3147</v>
      </c>
      <c r="AN646">
        <v>-6.4</v>
      </c>
      <c r="AO646" t="s">
        <v>3147</v>
      </c>
      <c r="AQ646">
        <f>(Table2[[#This Row],[Sharpe Ratio]]-AVERAGE(Table2[Sharpe Ratio]))/_xlfn.STDEV.P(Table2[Sharpe Ratio])</f>
        <v>-0.65767186404931655</v>
      </c>
      <c r="AR6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6">
        <f>_xlfn.RANK.AVG(Table2[[#This Row],[1Y Return vs Nifty Z-Score]],Table2[1Y Return vs Nifty Z-Score])</f>
        <v>707</v>
      </c>
      <c r="AT646">
        <f>_xlfn.RANK.AVG(Table2[[#This Row],[6M Return vs Nifty Z-Score]],Table2[6M Return vs Nifty Z-Score])</f>
        <v>495</v>
      </c>
      <c r="AU646">
        <f>_xlfn.RANK.AVG(Table2[[#This Row],[Sharpe Ratio Z-Score]],Table2[Sharpe Ratio Z-Score])</f>
        <v>532</v>
      </c>
      <c r="AV646">
        <f>(Table2[[#This Row],[Rank 1Y]]+Table2[[#This Row],[Rank 6M]]+Table2[[#This Row],[Rank Sharpe]])/3</f>
        <v>578</v>
      </c>
    </row>
    <row r="647" spans="1:48" x14ac:dyDescent="0.3">
      <c r="A647" t="s">
        <v>995</v>
      </c>
      <c r="B647" t="s">
        <v>996</v>
      </c>
      <c r="C647" t="s">
        <v>3116</v>
      </c>
      <c r="D647" t="s">
        <v>481</v>
      </c>
      <c r="E647">
        <v>13642.736121405</v>
      </c>
      <c r="F647">
        <v>1283.8499999999999</v>
      </c>
      <c r="G647">
        <v>-22.067960946725201</v>
      </c>
      <c r="H647">
        <f>(Table2[[#This Row],[1Y Return vs Nifty]]-AVERAGE(Table2[1Y Return vs Nifty]))/_xlfn.STDEV.P(Table2[1Y Return vs Nifty])</f>
        <v>-0.76456864452500994</v>
      </c>
      <c r="I647">
        <v>-11.7836795349113</v>
      </c>
      <c r="J647">
        <f>(Table2[[#This Row],[1M Return vs Nifty]]-AVERAGE(Table2[1M Return vs Nifty]))/_xlfn.STDEV.P(Table2[1M Return vs Nifty])</f>
        <v>-1.1509491435122363</v>
      </c>
      <c r="K647">
        <v>-7.2143076134487698</v>
      </c>
      <c r="L647">
        <f>(Table2[[#This Row],[6M Return vs Nifty]]-AVERAGE(Table2[6M Return vs Nifty]))/_xlfn.STDEV.P(Table2[6M Return vs Nifty])</f>
        <v>-0.33522656716518601</v>
      </c>
      <c r="M647">
        <v>-8.8717032588442404</v>
      </c>
      <c r="N647">
        <f>(Table2[[#This Row],[1W Return vs Nifty]]-AVERAGE(Table2[1W Return vs Nifty]))/_xlfn.STDEV.P(Table2[1W Return vs Nifty])</f>
        <v>-1.8273515129699287</v>
      </c>
      <c r="O647">
        <v>1443.52</v>
      </c>
      <c r="P647">
        <v>1494.5824257384099</v>
      </c>
      <c r="Q647">
        <v>1471.35849725659</v>
      </c>
      <c r="R647">
        <v>15.834050144687399</v>
      </c>
      <c r="S647" s="1">
        <f>(Table2[[#This Row],[Close Price]]-Table2[[#This Row],[20D EMA]])/Table2[[#This Row],[20D EMA]]</f>
        <v>-0.11061156062957221</v>
      </c>
      <c r="T647" s="1">
        <f>(Table2[[#This Row],[Close Price]]-Table2[[#This Row],[50D EMA]])/Table2[[#This Row],[50D EMA]]</f>
        <v>-0.14099752687396686</v>
      </c>
      <c r="U647" s="1">
        <f>(Table2[[#This Row],[Close Price]]-Table2[[#This Row],[200D EMA]])/Table2[[#This Row],[200D EMA]]</f>
        <v>-0.12743902835794785</v>
      </c>
      <c r="V647">
        <v>0.79999489087845299</v>
      </c>
      <c r="W647">
        <v>1280.8</v>
      </c>
      <c r="X647">
        <v>1311.4</v>
      </c>
      <c r="Y647">
        <v>1280.8</v>
      </c>
      <c r="Z647">
        <v>1311.4</v>
      </c>
      <c r="AA647">
        <v>1280.8</v>
      </c>
      <c r="AB647">
        <v>1585.2</v>
      </c>
      <c r="AC647" s="1">
        <f>(Table2[[#This Row],[Close Price]]/Table2[[#This Row],[Day Low]])-1</f>
        <v>2.3813241723922296E-3</v>
      </c>
      <c r="AD647" s="1">
        <f>(Table2[[#This Row],[Day High]]/Table2[[#This Row],[Close Price]])-1</f>
        <v>2.1458893172878524E-2</v>
      </c>
      <c r="AE647" s="1">
        <f>(Table2[[#This Row],[Close Price]]/Table2[[#This Row],[Current Week Low]])-1</f>
        <v>2.3813241723922296E-3</v>
      </c>
      <c r="AF647" s="1">
        <f>(Table2[[#This Row],[Current Week High]]/Table2[[#This Row],[Close Price]])-1</f>
        <v>2.1458893172878524E-2</v>
      </c>
      <c r="AG647" s="1">
        <f>(Table2[[#This Row],[Close Price]]/Table2[[#This Row],[Current Month Low]])-1</f>
        <v>2.3813241723922296E-3</v>
      </c>
      <c r="AH647" s="1">
        <f>(Table2[[#This Row],[Current Month High]]/Table2[[#This Row],[Close Price]])-1</f>
        <v>0.23472368267320953</v>
      </c>
      <c r="AI647">
        <v>31.635315652140001</v>
      </c>
      <c r="AJ647">
        <v>3.2864038616250801</v>
      </c>
      <c r="AK647" t="str">
        <f>IF(AND(Table2[[#This Row],[20D EMA]]&gt;Table2[[#This Row],[50D EMA]],Table2[[#This Row],[50D EMA]]&gt;Table2[[#This Row],[200D EMA]]),"Uptrend","Downtrend/NoTrend")</f>
        <v>Downtrend/NoTrend</v>
      </c>
      <c r="AL647">
        <v>-0.02</v>
      </c>
      <c r="AM647" t="s">
        <v>3147</v>
      </c>
      <c r="AN647">
        <v>-14.39</v>
      </c>
      <c r="AO647" t="s">
        <v>3147</v>
      </c>
      <c r="AP647">
        <v>-0.1125966823333</v>
      </c>
      <c r="AQ647">
        <f>(Table2[[#This Row],[Sharpe Ratio]]-AVERAGE(Table2[Sharpe Ratio]))/_xlfn.STDEV.P(Table2[Sharpe Ratio])</f>
        <v>-1.9748110696117676</v>
      </c>
      <c r="AR6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7">
        <f>_xlfn.RANK.AVG(Table2[[#This Row],[1Y Return vs Nifty Z-Score]],Table2[1Y Return vs Nifty Z-Score])</f>
        <v>585</v>
      </c>
      <c r="AT647">
        <f>_xlfn.RANK.AVG(Table2[[#This Row],[6M Return vs Nifty Z-Score]],Table2[6M Return vs Nifty Z-Score])</f>
        <v>429</v>
      </c>
      <c r="AU647">
        <f>_xlfn.RANK.AVG(Table2[[#This Row],[Sharpe Ratio Z-Score]],Table2[Sharpe Ratio Z-Score])</f>
        <v>720</v>
      </c>
      <c r="AV647">
        <f>(Table2[[#This Row],[Rank 1Y]]+Table2[[#This Row],[Rank 6M]]+Table2[[#This Row],[Rank Sharpe]])/3</f>
        <v>578</v>
      </c>
    </row>
    <row r="648" spans="1:48" x14ac:dyDescent="0.3">
      <c r="A648" t="s">
        <v>530</v>
      </c>
      <c r="B648" t="s">
        <v>531</v>
      </c>
      <c r="C648" t="s">
        <v>3113</v>
      </c>
      <c r="D648" t="s">
        <v>129</v>
      </c>
      <c r="E648">
        <v>36794.086379729997</v>
      </c>
      <c r="F648">
        <v>41615.1</v>
      </c>
      <c r="G648">
        <v>-4.8489715148394401</v>
      </c>
      <c r="H648">
        <f>(Table2[[#This Row],[1Y Return vs Nifty]]-AVERAGE(Table2[1Y Return vs Nifty]))/_xlfn.STDEV.P(Table2[1Y Return vs Nifty])</f>
        <v>-0.40747339385216386</v>
      </c>
      <c r="I648">
        <v>-9.5663727793306492</v>
      </c>
      <c r="J648">
        <f>(Table2[[#This Row],[1M Return vs Nifty]]-AVERAGE(Table2[1M Return vs Nifty]))/_xlfn.STDEV.P(Table2[1M Return vs Nifty])</f>
        <v>-0.89984925881624789</v>
      </c>
      <c r="K648">
        <v>-25.618089437503201</v>
      </c>
      <c r="L648">
        <f>(Table2[[#This Row],[6M Return vs Nifty]]-AVERAGE(Table2[6M Return vs Nifty]))/_xlfn.STDEV.P(Table2[6M Return vs Nifty])</f>
        <v>-0.98914490330644844</v>
      </c>
      <c r="M648">
        <v>-1.5720833513630299</v>
      </c>
      <c r="N648">
        <f>(Table2[[#This Row],[1W Return vs Nifty]]-AVERAGE(Table2[1W Return vs Nifty]))/_xlfn.STDEV.P(Table2[1W Return vs Nifty])</f>
        <v>-8.6867785173074655E-2</v>
      </c>
      <c r="O648">
        <v>45301.87</v>
      </c>
      <c r="P648">
        <v>47719.178743642602</v>
      </c>
      <c r="Q648">
        <v>47496.846708224803</v>
      </c>
      <c r="R648">
        <v>13.823869062136</v>
      </c>
      <c r="S648" s="1">
        <f>(Table2[[#This Row],[Close Price]]-Table2[[#This Row],[20D EMA]])/Table2[[#This Row],[20D EMA]]</f>
        <v>-8.1382291724381439E-2</v>
      </c>
      <c r="T648" s="1">
        <f>(Table2[[#This Row],[Close Price]]-Table2[[#This Row],[50D EMA]])/Table2[[#This Row],[50D EMA]]</f>
        <v>-0.1279166763626631</v>
      </c>
      <c r="U648" s="1">
        <f>(Table2[[#This Row],[Close Price]]-Table2[[#This Row],[200D EMA]])/Table2[[#This Row],[200D EMA]]</f>
        <v>-0.12383446725119733</v>
      </c>
      <c r="V648">
        <v>0.81904955558204295</v>
      </c>
      <c r="W648">
        <v>41270</v>
      </c>
      <c r="X648">
        <v>42324.95</v>
      </c>
      <c r="Y648">
        <v>41270</v>
      </c>
      <c r="Z648">
        <v>42324.95</v>
      </c>
      <c r="AA648">
        <v>41270</v>
      </c>
      <c r="AB648">
        <v>46599</v>
      </c>
      <c r="AC648" s="1">
        <f>(Table2[[#This Row],[Close Price]]/Table2[[#This Row],[Day Low]])-1</f>
        <v>8.3620062999756328E-3</v>
      </c>
      <c r="AD648" s="1">
        <f>(Table2[[#This Row],[Day High]]/Table2[[#This Row],[Close Price]])-1</f>
        <v>1.7057510374839824E-2</v>
      </c>
      <c r="AE648" s="1">
        <f>(Table2[[#This Row],[Close Price]]/Table2[[#This Row],[Current Week Low]])-1</f>
        <v>8.3620062999756328E-3</v>
      </c>
      <c r="AF648" s="1">
        <f>(Table2[[#This Row],[Current Week High]]/Table2[[#This Row],[Close Price]])-1</f>
        <v>1.7057510374839824E-2</v>
      </c>
      <c r="AG648" s="1">
        <f>(Table2[[#This Row],[Close Price]]/Table2[[#This Row],[Current Month Low]])-1</f>
        <v>8.3620062999756328E-3</v>
      </c>
      <c r="AH648" s="1">
        <f>(Table2[[#This Row],[Current Month High]]/Table2[[#This Row],[Close Price]])-1</f>
        <v>0.11976181722499768</v>
      </c>
      <c r="AI648">
        <v>44.164017387919202</v>
      </c>
      <c r="AJ648">
        <v>18.976090480506102</v>
      </c>
      <c r="AK648" t="str">
        <f>IF(AND(Table2[[#This Row],[20D EMA]]&gt;Table2[[#This Row],[50D EMA]],Table2[[#This Row],[50D EMA]]&gt;Table2[[#This Row],[200D EMA]]),"Uptrend","Downtrend/NoTrend")</f>
        <v>Downtrend/NoTrend</v>
      </c>
      <c r="AL648">
        <v>-0.12</v>
      </c>
      <c r="AM648" t="s">
        <v>3147</v>
      </c>
      <c r="AN648">
        <v>-7.92</v>
      </c>
      <c r="AO648" t="s">
        <v>3147</v>
      </c>
      <c r="AP648">
        <v>-3.4148110070436999E-2</v>
      </c>
      <c r="AQ648">
        <f>(Table2[[#This Row],[Sharpe Ratio]]-AVERAGE(Table2[Sharpe Ratio]))/_xlfn.STDEV.P(Table2[Sharpe Ratio])</f>
        <v>-1.0571313653203636</v>
      </c>
      <c r="AR6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8">
        <f>_xlfn.RANK.AVG(Table2[[#This Row],[1Y Return vs Nifty Z-Score]],Table2[1Y Return vs Nifty Z-Score])</f>
        <v>450</v>
      </c>
      <c r="AT648">
        <f>_xlfn.RANK.AVG(Table2[[#This Row],[6M Return vs Nifty Z-Score]],Table2[6M Return vs Nifty Z-Score])</f>
        <v>663</v>
      </c>
      <c r="AU648">
        <f>_xlfn.RANK.AVG(Table2[[#This Row],[Sharpe Ratio Z-Score]],Table2[Sharpe Ratio Z-Score])</f>
        <v>625</v>
      </c>
      <c r="AV648">
        <f>(Table2[[#This Row],[Rank 1Y]]+Table2[[#This Row],[Rank 6M]]+Table2[[#This Row],[Rank Sharpe]])/3</f>
        <v>579.33333333333337</v>
      </c>
    </row>
    <row r="649" spans="1:48" x14ac:dyDescent="0.3">
      <c r="A649" t="s">
        <v>1274</v>
      </c>
      <c r="B649" t="s">
        <v>1275</v>
      </c>
      <c r="C649" t="s">
        <v>3103</v>
      </c>
      <c r="D649" t="s">
        <v>21</v>
      </c>
      <c r="E649">
        <v>8765.3518628549991</v>
      </c>
      <c r="F649">
        <v>1392.15</v>
      </c>
      <c r="G649">
        <v>-29.0468231565944</v>
      </c>
      <c r="H649">
        <f>(Table2[[#This Row],[1Y Return vs Nifty]]-AVERAGE(Table2[1Y Return vs Nifty]))/_xlfn.STDEV.P(Table2[1Y Return vs Nifty])</f>
        <v>-0.90929946976319964</v>
      </c>
      <c r="I649">
        <v>-3.4687064150192399</v>
      </c>
      <c r="J649">
        <f>(Table2[[#This Row],[1M Return vs Nifty]]-AVERAGE(Table2[1M Return vs Nifty]))/_xlfn.STDEV.P(Table2[1M Return vs Nifty])</f>
        <v>-0.20931633316688636</v>
      </c>
      <c r="K649">
        <v>-7.1644609604482303</v>
      </c>
      <c r="L649">
        <f>(Table2[[#This Row],[6M Return vs Nifty]]-AVERAGE(Table2[6M Return vs Nifty]))/_xlfn.STDEV.P(Table2[6M Return vs Nifty])</f>
        <v>-0.33345542899891412</v>
      </c>
      <c r="M649">
        <v>-0.52458213576663404</v>
      </c>
      <c r="N649">
        <f>(Table2[[#This Row],[1W Return vs Nifty]]-AVERAGE(Table2[1W Return vs Nifty]))/_xlfn.STDEV.P(Table2[1W Return vs Nifty])</f>
        <v>0.16289300288171682</v>
      </c>
      <c r="O649">
        <v>1483.17</v>
      </c>
      <c r="P649">
        <v>1529.7437016912199</v>
      </c>
      <c r="Q649">
        <v>1565.0436581788799</v>
      </c>
      <c r="R649">
        <v>11.4907450877831</v>
      </c>
      <c r="S649" s="1">
        <f>(Table2[[#This Row],[Close Price]]-Table2[[#This Row],[20D EMA]])/Table2[[#This Row],[20D EMA]]</f>
        <v>-6.1368555189223066E-2</v>
      </c>
      <c r="T649" s="1">
        <f>(Table2[[#This Row],[Close Price]]-Table2[[#This Row],[50D EMA]])/Table2[[#This Row],[50D EMA]]</f>
        <v>-8.9945591237997627E-2</v>
      </c>
      <c r="U649" s="1">
        <f>(Table2[[#This Row],[Close Price]]-Table2[[#This Row],[200D EMA]])/Table2[[#This Row],[200D EMA]]</f>
        <v>-0.1104720991490185</v>
      </c>
      <c r="V649">
        <v>1.12046877968634</v>
      </c>
      <c r="W649">
        <v>1334</v>
      </c>
      <c r="X649">
        <v>1418</v>
      </c>
      <c r="Y649">
        <v>1334</v>
      </c>
      <c r="Z649">
        <v>1418</v>
      </c>
      <c r="AA649">
        <v>1334</v>
      </c>
      <c r="AB649">
        <v>1549</v>
      </c>
      <c r="AC649" s="1">
        <f>(Table2[[#This Row],[Close Price]]/Table2[[#This Row],[Day Low]])-1</f>
        <v>4.3590704647676226E-2</v>
      </c>
      <c r="AD649" s="1">
        <f>(Table2[[#This Row],[Day High]]/Table2[[#This Row],[Close Price]])-1</f>
        <v>1.8568401393527889E-2</v>
      </c>
      <c r="AE649" s="1">
        <f>(Table2[[#This Row],[Close Price]]/Table2[[#This Row],[Current Week Low]])-1</f>
        <v>4.3590704647676226E-2</v>
      </c>
      <c r="AF649" s="1">
        <f>(Table2[[#This Row],[Current Week High]]/Table2[[#This Row],[Close Price]])-1</f>
        <v>1.8568401393527889E-2</v>
      </c>
      <c r="AG649" s="1">
        <f>(Table2[[#This Row],[Close Price]]/Table2[[#This Row],[Current Month Low]])-1</f>
        <v>4.3590704647676226E-2</v>
      </c>
      <c r="AH649" s="1">
        <f>(Table2[[#This Row],[Current Month High]]/Table2[[#This Row],[Close Price]])-1</f>
        <v>0.11266745681140677</v>
      </c>
      <c r="AI649">
        <v>39.528786409510403</v>
      </c>
      <c r="AJ649">
        <v>4.3590704647676199</v>
      </c>
      <c r="AK649" t="str">
        <f>IF(AND(Table2[[#This Row],[20D EMA]]&gt;Table2[[#This Row],[50D EMA]],Table2[[#This Row],[50D EMA]]&gt;Table2[[#This Row],[200D EMA]]),"Uptrend","Downtrend/NoTrend")</f>
        <v>Downtrend/NoTrend</v>
      </c>
      <c r="AL649">
        <v>-0.1</v>
      </c>
      <c r="AM649" t="s">
        <v>3147</v>
      </c>
      <c r="AN649">
        <v>-8.6199999999999992</v>
      </c>
      <c r="AO649" t="s">
        <v>3147</v>
      </c>
      <c r="AP649">
        <v>-6.5778500578594995E-2</v>
      </c>
      <c r="AQ649">
        <f>(Table2[[#This Row],[Sharpe Ratio]]-AVERAGE(Table2[Sharpe Ratio]))/_xlfn.STDEV.P(Table2[Sharpe Ratio])</f>
        <v>-1.4271389584590477</v>
      </c>
      <c r="AR6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9">
        <f>_xlfn.RANK.AVG(Table2[[#This Row],[1Y Return vs Nifty Z-Score]],Table2[1Y Return vs Nifty Z-Score])</f>
        <v>630</v>
      </c>
      <c r="AT649">
        <f>_xlfn.RANK.AVG(Table2[[#This Row],[6M Return vs Nifty Z-Score]],Table2[6M Return vs Nifty Z-Score])</f>
        <v>428</v>
      </c>
      <c r="AU649">
        <f>_xlfn.RANK.AVG(Table2[[#This Row],[Sharpe Ratio Z-Score]],Table2[Sharpe Ratio Z-Score])</f>
        <v>684</v>
      </c>
      <c r="AV649">
        <f>(Table2[[#This Row],[Rank 1Y]]+Table2[[#This Row],[Rank 6M]]+Table2[[#This Row],[Rank Sharpe]])/3</f>
        <v>580.66666666666663</v>
      </c>
    </row>
    <row r="650" spans="1:48" x14ac:dyDescent="0.3">
      <c r="A650" t="s">
        <v>271</v>
      </c>
      <c r="B650" t="s">
        <v>272</v>
      </c>
      <c r="C650" t="s">
        <v>3104</v>
      </c>
      <c r="D650" t="s">
        <v>273</v>
      </c>
      <c r="E650">
        <v>92093.860870350007</v>
      </c>
      <c r="F650">
        <v>930.75</v>
      </c>
      <c r="G650">
        <v>-18.256254633371199</v>
      </c>
      <c r="H650">
        <f>(Table2[[#This Row],[1Y Return vs Nifty]]-AVERAGE(Table2[1Y Return vs Nifty]))/_xlfn.STDEV.P(Table2[1Y Return vs Nifty])</f>
        <v>-0.6855197417515474</v>
      </c>
      <c r="I650">
        <v>-8.9906882378680599</v>
      </c>
      <c r="J650">
        <f>(Table2[[#This Row],[1M Return vs Nifty]]-AVERAGE(Table2[1M Return vs Nifty]))/_xlfn.STDEV.P(Table2[1M Return vs Nifty])</f>
        <v>-0.83465560817738349</v>
      </c>
      <c r="K650">
        <v>-18.7205836176289</v>
      </c>
      <c r="L650">
        <f>(Table2[[#This Row],[6M Return vs Nifty]]-AVERAGE(Table2[6M Return vs Nifty]))/_xlfn.STDEV.P(Table2[6M Return vs Nifty])</f>
        <v>-0.74406454034748271</v>
      </c>
      <c r="M650">
        <v>-3.80270291768525</v>
      </c>
      <c r="N650">
        <f>(Table2[[#This Row],[1W Return vs Nifty]]-AVERAGE(Table2[1W Return vs Nifty]))/_xlfn.STDEV.P(Table2[1W Return vs Nifty])</f>
        <v>-0.61872521162758931</v>
      </c>
      <c r="O650">
        <v>997.09</v>
      </c>
      <c r="P650">
        <v>1062.30314885492</v>
      </c>
      <c r="Q650">
        <v>1087.37173453082</v>
      </c>
      <c r="R650">
        <v>23.652661916152098</v>
      </c>
      <c r="S650" s="1">
        <f>(Table2[[#This Row],[Close Price]]-Table2[[#This Row],[20D EMA]])/Table2[[#This Row],[20D EMA]]</f>
        <v>-6.6533612813286694E-2</v>
      </c>
      <c r="T650" s="1">
        <f>(Table2[[#This Row],[Close Price]]-Table2[[#This Row],[50D EMA]])/Table2[[#This Row],[50D EMA]]</f>
        <v>-0.12383767194583206</v>
      </c>
      <c r="U650" s="1">
        <f>(Table2[[#This Row],[Close Price]]-Table2[[#This Row],[200D EMA]])/Table2[[#This Row],[200D EMA]]</f>
        <v>-0.14403697425370296</v>
      </c>
      <c r="V650">
        <v>0.75422511917852297</v>
      </c>
      <c r="W650">
        <v>916</v>
      </c>
      <c r="X650">
        <v>942.5</v>
      </c>
      <c r="Y650">
        <v>916</v>
      </c>
      <c r="Z650">
        <v>942.5</v>
      </c>
      <c r="AA650">
        <v>916</v>
      </c>
      <c r="AB650">
        <v>1013.1</v>
      </c>
      <c r="AC650" s="1">
        <f>(Table2[[#This Row],[Close Price]]/Table2[[#This Row],[Day Low]])-1</f>
        <v>1.6102620087336206E-2</v>
      </c>
      <c r="AD650" s="1">
        <f>(Table2[[#This Row],[Day High]]/Table2[[#This Row],[Close Price]])-1</f>
        <v>1.2624227773301078E-2</v>
      </c>
      <c r="AE650" s="1">
        <f>(Table2[[#This Row],[Close Price]]/Table2[[#This Row],[Current Week Low]])-1</f>
        <v>1.6102620087336206E-2</v>
      </c>
      <c r="AF650" s="1">
        <f>(Table2[[#This Row],[Current Week High]]/Table2[[#This Row],[Close Price]])-1</f>
        <v>1.2624227773301078E-2</v>
      </c>
      <c r="AG650" s="1">
        <f>(Table2[[#This Row],[Close Price]]/Table2[[#This Row],[Current Month Low]])-1</f>
        <v>1.6102620087336206E-2</v>
      </c>
      <c r="AH650" s="1">
        <f>(Table2[[#This Row],[Current Month High]]/Table2[[#This Row],[Close Price]])-1</f>
        <v>8.8477034649476316E-2</v>
      </c>
      <c r="AI650">
        <v>34.667783918683298</v>
      </c>
      <c r="AJ650">
        <v>4.0087102421907801</v>
      </c>
      <c r="AK650" t="str">
        <f>IF(AND(Table2[[#This Row],[20D EMA]]&gt;Table2[[#This Row],[50D EMA]],Table2[[#This Row],[50D EMA]]&gt;Table2[[#This Row],[200D EMA]]),"Uptrend","Downtrend/NoTrend")</f>
        <v>Downtrend/NoTrend</v>
      </c>
      <c r="AL650">
        <v>-0.13</v>
      </c>
      <c r="AM650" t="s">
        <v>3147</v>
      </c>
      <c r="AN650">
        <v>-8.99</v>
      </c>
      <c r="AO650" t="s">
        <v>3147</v>
      </c>
      <c r="AP650">
        <v>-1.1195962917663E-2</v>
      </c>
      <c r="AQ650">
        <f>(Table2[[#This Row],[Sharpe Ratio]]-AVERAGE(Table2[Sharpe Ratio]))/_xlfn.STDEV.P(Table2[Sharpe Ratio])</f>
        <v>-0.78864056931920579</v>
      </c>
      <c r="AR6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0">
        <f>_xlfn.RANK.AVG(Table2[[#This Row],[1Y Return vs Nifty Z-Score]],Table2[1Y Return vs Nifty Z-Score])</f>
        <v>565</v>
      </c>
      <c r="AT650">
        <f>_xlfn.RANK.AVG(Table2[[#This Row],[6M Return vs Nifty Z-Score]],Table2[6M Return vs Nifty Z-Score])</f>
        <v>589</v>
      </c>
      <c r="AU650">
        <f>_xlfn.RANK.AVG(Table2[[#This Row],[Sharpe Ratio Z-Score]],Table2[Sharpe Ratio Z-Score])</f>
        <v>590</v>
      </c>
      <c r="AV650">
        <f>(Table2[[#This Row],[Rank 1Y]]+Table2[[#This Row],[Rank 6M]]+Table2[[#This Row],[Rank Sharpe]])/3</f>
        <v>581.33333333333337</v>
      </c>
    </row>
    <row r="651" spans="1:48" x14ac:dyDescent="0.3">
      <c r="A651" t="s">
        <v>1121</v>
      </c>
      <c r="B651" t="s">
        <v>1122</v>
      </c>
      <c r="C651" t="s">
        <v>3113</v>
      </c>
      <c r="D651" t="s">
        <v>75</v>
      </c>
      <c r="E651">
        <v>10710.19645949</v>
      </c>
      <c r="F651">
        <v>518.65</v>
      </c>
      <c r="G651">
        <v>-42.227709259193297</v>
      </c>
      <c r="H651">
        <f>(Table2[[#This Row],[1Y Return vs Nifty]]-AVERAGE(Table2[1Y Return vs Nifty]))/_xlfn.STDEV.P(Table2[1Y Return vs Nifty])</f>
        <v>-1.1826506931620464</v>
      </c>
      <c r="I651">
        <v>-7.6009205122097203</v>
      </c>
      <c r="J651">
        <f>(Table2[[#This Row],[1M Return vs Nifty]]-AVERAGE(Table2[1M Return vs Nifty]))/_xlfn.STDEV.P(Table2[1M Return vs Nifty])</f>
        <v>-0.67727074711172131</v>
      </c>
      <c r="K651">
        <v>-23.925894868108902</v>
      </c>
      <c r="L651">
        <f>(Table2[[#This Row],[6M Return vs Nifty]]-AVERAGE(Table2[6M Return vs Nifty]))/_xlfn.STDEV.P(Table2[6M Return vs Nifty])</f>
        <v>-0.92901829086208176</v>
      </c>
      <c r="M651">
        <v>-2.9632348815510898</v>
      </c>
      <c r="N651">
        <f>(Table2[[#This Row],[1W Return vs Nifty]]-AVERAGE(Table2[1W Return vs Nifty]))/_xlfn.STDEV.P(Table2[1W Return vs Nifty])</f>
        <v>-0.41856678209077747</v>
      </c>
      <c r="O651">
        <v>566.84</v>
      </c>
      <c r="P651">
        <v>584.659597218248</v>
      </c>
      <c r="Q651">
        <v>621.05239892458803</v>
      </c>
      <c r="R651">
        <v>18.219424086409301</v>
      </c>
      <c r="S651" s="1">
        <f>(Table2[[#This Row],[Close Price]]-Table2[[#This Row],[20D EMA]])/Table2[[#This Row],[20D EMA]]</f>
        <v>-8.5015171829793332E-2</v>
      </c>
      <c r="T651" s="1">
        <f>(Table2[[#This Row],[Close Price]]-Table2[[#This Row],[50D EMA]])/Table2[[#This Row],[50D EMA]]</f>
        <v>-0.11290261467068204</v>
      </c>
      <c r="U651" s="1">
        <f>(Table2[[#This Row],[Close Price]]-Table2[[#This Row],[200D EMA]])/Table2[[#This Row],[200D EMA]]</f>
        <v>-0.16488528037554909</v>
      </c>
      <c r="V651">
        <v>0.46132485513138399</v>
      </c>
      <c r="W651">
        <v>514.54999999999995</v>
      </c>
      <c r="X651">
        <v>529.9</v>
      </c>
      <c r="Y651">
        <v>514.54999999999995</v>
      </c>
      <c r="Z651">
        <v>529.9</v>
      </c>
      <c r="AA651">
        <v>513.4</v>
      </c>
      <c r="AB651">
        <v>602.75</v>
      </c>
      <c r="AC651" s="1">
        <f>(Table2[[#This Row],[Close Price]]/Table2[[#This Row],[Day Low]])-1</f>
        <v>7.9681274900398336E-3</v>
      </c>
      <c r="AD651" s="1">
        <f>(Table2[[#This Row],[Day High]]/Table2[[#This Row],[Close Price]])-1</f>
        <v>2.1690928371734364E-2</v>
      </c>
      <c r="AE651" s="1">
        <f>(Table2[[#This Row],[Close Price]]/Table2[[#This Row],[Current Week Low]])-1</f>
        <v>7.9681274900398336E-3</v>
      </c>
      <c r="AF651" s="1">
        <f>(Table2[[#This Row],[Current Week High]]/Table2[[#This Row],[Close Price]])-1</f>
        <v>2.1690928371734364E-2</v>
      </c>
      <c r="AG651" s="1">
        <f>(Table2[[#This Row],[Close Price]]/Table2[[#This Row],[Current Month Low]])-1</f>
        <v>1.0225944682508814E-2</v>
      </c>
      <c r="AH651" s="1">
        <f>(Table2[[#This Row],[Current Month High]]/Table2[[#This Row],[Close Price]])-1</f>
        <v>0.16215174009447608</v>
      </c>
      <c r="AI651">
        <v>58.873999807191701</v>
      </c>
      <c r="AJ651">
        <v>2.85572632622705</v>
      </c>
      <c r="AK651" t="str">
        <f>IF(AND(Table2[[#This Row],[20D EMA]]&gt;Table2[[#This Row],[50D EMA]],Table2[[#This Row],[50D EMA]]&gt;Table2[[#This Row],[200D EMA]]),"Uptrend","Downtrend/NoTrend")</f>
        <v>Downtrend/NoTrend</v>
      </c>
      <c r="AL651">
        <v>-0.05</v>
      </c>
      <c r="AM651" t="s">
        <v>3147</v>
      </c>
      <c r="AN651">
        <v>-9.14</v>
      </c>
      <c r="AO651" t="s">
        <v>3147</v>
      </c>
      <c r="AP651">
        <v>3.8879772518016997E-2</v>
      </c>
      <c r="AQ651">
        <f>(Table2[[#This Row],[Sharpe Ratio]]-AVERAGE(Table2[Sharpe Ratio]))/_xlfn.STDEV.P(Table2[Sharpe Ratio])</f>
        <v>-0.20286208079796261</v>
      </c>
      <c r="AR6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1">
        <f>_xlfn.RANK.AVG(Table2[[#This Row],[1Y Return vs Nifty Z-Score]],Table2[1Y Return vs Nifty Z-Score])</f>
        <v>695</v>
      </c>
      <c r="AT651">
        <f>_xlfn.RANK.AVG(Table2[[#This Row],[6M Return vs Nifty Z-Score]],Table2[6M Return vs Nifty Z-Score])</f>
        <v>647</v>
      </c>
      <c r="AU651">
        <f>_xlfn.RANK.AVG(Table2[[#This Row],[Sharpe Ratio Z-Score]],Table2[Sharpe Ratio Z-Score])</f>
        <v>402</v>
      </c>
      <c r="AV651">
        <f>(Table2[[#This Row],[Rank 1Y]]+Table2[[#This Row],[Rank 6M]]+Table2[[#This Row],[Rank Sharpe]])/3</f>
        <v>581.33333333333337</v>
      </c>
    </row>
    <row r="652" spans="1:48" x14ac:dyDescent="0.3">
      <c r="A652" t="s">
        <v>819</v>
      </c>
      <c r="B652" t="s">
        <v>820</v>
      </c>
      <c r="C652" t="s">
        <v>3111</v>
      </c>
      <c r="D652" t="s">
        <v>821</v>
      </c>
      <c r="E652">
        <v>17964.3215891</v>
      </c>
      <c r="F652">
        <v>1127.9000000000001</v>
      </c>
      <c r="G652">
        <v>-27.089316294881201</v>
      </c>
      <c r="H652">
        <f>(Table2[[#This Row],[1Y Return vs Nifty]]-AVERAGE(Table2[1Y Return vs Nifty]))/_xlfn.STDEV.P(Table2[1Y Return vs Nifty])</f>
        <v>-0.86870380029941174</v>
      </c>
      <c r="I652">
        <v>-11.3932723242312</v>
      </c>
      <c r="J652">
        <f>(Table2[[#This Row],[1M Return vs Nifty]]-AVERAGE(Table2[1M Return vs Nifty]))/_xlfn.STDEV.P(Table2[1M Return vs Nifty])</f>
        <v>-1.1067373061832222</v>
      </c>
      <c r="K652">
        <v>-13.537469061166</v>
      </c>
      <c r="L652">
        <f>(Table2[[#This Row],[6M Return vs Nifty]]-AVERAGE(Table2[6M Return vs Nifty]))/_xlfn.STDEV.P(Table2[6M Return vs Nifty])</f>
        <v>-0.55989947692764841</v>
      </c>
      <c r="M652">
        <v>-1.3306064246609599</v>
      </c>
      <c r="N652">
        <f>(Table2[[#This Row],[1W Return vs Nifty]]-AVERAGE(Table2[1W Return vs Nifty]))/_xlfn.STDEV.P(Table2[1W Return vs Nifty])</f>
        <v>-2.9291272027149828E-2</v>
      </c>
      <c r="O652">
        <v>1225.54</v>
      </c>
      <c r="P652">
        <v>1304.80137382767</v>
      </c>
      <c r="Q652">
        <v>1330.8588032672101</v>
      </c>
      <c r="R652">
        <v>19.873986985793099</v>
      </c>
      <c r="S652" s="1">
        <f>(Table2[[#This Row],[Close Price]]-Table2[[#This Row],[20D EMA]])/Table2[[#This Row],[20D EMA]]</f>
        <v>-7.9671002170471697E-2</v>
      </c>
      <c r="T652" s="1">
        <f>(Table2[[#This Row],[Close Price]]-Table2[[#This Row],[50D EMA]])/Table2[[#This Row],[50D EMA]]</f>
        <v>-0.13557724369091131</v>
      </c>
      <c r="U652" s="1">
        <f>(Table2[[#This Row],[Close Price]]-Table2[[#This Row],[200D EMA]])/Table2[[#This Row],[200D EMA]]</f>
        <v>-0.15250213078123201</v>
      </c>
      <c r="V652">
        <v>0.32292210679449002</v>
      </c>
      <c r="W652">
        <v>1125</v>
      </c>
      <c r="X652">
        <v>1175</v>
      </c>
      <c r="Y652">
        <v>1125</v>
      </c>
      <c r="Z652">
        <v>1175</v>
      </c>
      <c r="AA652">
        <v>1125</v>
      </c>
      <c r="AB652">
        <v>1243</v>
      </c>
      <c r="AC652" s="1">
        <f>(Table2[[#This Row],[Close Price]]/Table2[[#This Row],[Day Low]])-1</f>
        <v>2.5777777777777899E-3</v>
      </c>
      <c r="AD652" s="1">
        <f>(Table2[[#This Row],[Day High]]/Table2[[#This Row],[Close Price]])-1</f>
        <v>4.1759021189821777E-2</v>
      </c>
      <c r="AE652" s="1">
        <f>(Table2[[#This Row],[Close Price]]/Table2[[#This Row],[Current Week Low]])-1</f>
        <v>2.5777777777777899E-3</v>
      </c>
      <c r="AF652" s="1">
        <f>(Table2[[#This Row],[Current Week High]]/Table2[[#This Row],[Close Price]])-1</f>
        <v>4.1759021189821777E-2</v>
      </c>
      <c r="AG652" s="1">
        <f>(Table2[[#This Row],[Close Price]]/Table2[[#This Row],[Current Month Low]])-1</f>
        <v>2.5777777777777899E-3</v>
      </c>
      <c r="AH652" s="1">
        <f>(Table2[[#This Row],[Current Month High]]/Table2[[#This Row],[Close Price]])-1</f>
        <v>0.10204805390548799</v>
      </c>
      <c r="AI652">
        <v>39.968082276797503</v>
      </c>
      <c r="AJ652">
        <v>1.58058269914893</v>
      </c>
      <c r="AK652" t="str">
        <f>IF(AND(Table2[[#This Row],[20D EMA]]&gt;Table2[[#This Row],[50D EMA]],Table2[[#This Row],[50D EMA]]&gt;Table2[[#This Row],[200D EMA]]),"Uptrend","Downtrend/NoTrend")</f>
        <v>Downtrend/NoTrend</v>
      </c>
      <c r="AL652">
        <v>-7.0000000000000007E-2</v>
      </c>
      <c r="AM652" t="s">
        <v>3147</v>
      </c>
      <c r="AN652">
        <v>-6.89</v>
      </c>
      <c r="AO652" t="s">
        <v>3147</v>
      </c>
      <c r="AP652">
        <v>-2.9025878984531999E-2</v>
      </c>
      <c r="AQ652">
        <f>(Table2[[#This Row],[Sharpe Ratio]]-AVERAGE(Table2[Sharpe Ratio]))/_xlfn.STDEV.P(Table2[Sharpe Ratio])</f>
        <v>-0.99721226962955845</v>
      </c>
      <c r="AR6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2">
        <f>_xlfn.RANK.AVG(Table2[[#This Row],[1Y Return vs Nifty Z-Score]],Table2[1Y Return vs Nifty Z-Score])</f>
        <v>621</v>
      </c>
      <c r="AT652">
        <f>_xlfn.RANK.AVG(Table2[[#This Row],[6M Return vs Nifty Z-Score]],Table2[6M Return vs Nifty Z-Score])</f>
        <v>507</v>
      </c>
      <c r="AU652">
        <f>_xlfn.RANK.AVG(Table2[[#This Row],[Sharpe Ratio Z-Score]],Table2[Sharpe Ratio Z-Score])</f>
        <v>617</v>
      </c>
      <c r="AV652">
        <f>(Table2[[#This Row],[Rank 1Y]]+Table2[[#This Row],[Rank 6M]]+Table2[[#This Row],[Rank Sharpe]])/3</f>
        <v>581.66666666666663</v>
      </c>
    </row>
    <row r="653" spans="1:48" x14ac:dyDescent="0.3">
      <c r="A653" t="s">
        <v>1213</v>
      </c>
      <c r="B653" t="s">
        <v>1214</v>
      </c>
      <c r="C653" t="s">
        <v>3101</v>
      </c>
      <c r="D653" t="s">
        <v>250</v>
      </c>
      <c r="E653">
        <v>9509.4533150850002</v>
      </c>
      <c r="F653">
        <v>1747.95</v>
      </c>
      <c r="G653">
        <v>-40.356327441491104</v>
      </c>
      <c r="H653">
        <f>(Table2[[#This Row],[1Y Return vs Nifty]]-AVERAGE(Table2[1Y Return vs Nifty]))/_xlfn.STDEV.P(Table2[1Y Return vs Nifty])</f>
        <v>-1.143841124113848</v>
      </c>
      <c r="I653">
        <v>-13.336317955866599</v>
      </c>
      <c r="J653">
        <f>(Table2[[#This Row],[1M Return vs Nifty]]-AVERAGE(Table2[1M Return vs Nifty]))/_xlfn.STDEV.P(Table2[1M Return vs Nifty])</f>
        <v>-1.3267783685372334</v>
      </c>
      <c r="K653">
        <v>-18.6986207842012</v>
      </c>
      <c r="L653">
        <f>(Table2[[#This Row],[6M Return vs Nifty]]-AVERAGE(Table2[6M Return vs Nifty]))/_xlfn.STDEV.P(Table2[6M Return vs Nifty])</f>
        <v>-0.74328416272568221</v>
      </c>
      <c r="M653">
        <v>-8.8103981982884392</v>
      </c>
      <c r="N653">
        <f>(Table2[[#This Row],[1W Return vs Nifty]]-AVERAGE(Table2[1W Return vs Nifty]))/_xlfn.STDEV.P(Table2[1W Return vs Nifty])</f>
        <v>-1.8127342504711488</v>
      </c>
      <c r="O653">
        <v>1927.58</v>
      </c>
      <c r="P653">
        <v>2017.33084924287</v>
      </c>
      <c r="Q653">
        <v>2024.6434409260301</v>
      </c>
      <c r="R653">
        <v>26.8682653307248</v>
      </c>
      <c r="S653" s="1">
        <f>(Table2[[#This Row],[Close Price]]-Table2[[#This Row],[20D EMA]])/Table2[[#This Row],[20D EMA]]</f>
        <v>-9.3189387729692097E-2</v>
      </c>
      <c r="T653" s="1">
        <f>(Table2[[#This Row],[Close Price]]-Table2[[#This Row],[50D EMA]])/Table2[[#This Row],[50D EMA]]</f>
        <v>-0.13353330185971829</v>
      </c>
      <c r="U653" s="1">
        <f>(Table2[[#This Row],[Close Price]]-Table2[[#This Row],[200D EMA]])/Table2[[#This Row],[200D EMA]]</f>
        <v>-0.13666279964805861</v>
      </c>
      <c r="V653">
        <v>0.97957016721402801</v>
      </c>
      <c r="W653">
        <v>1700</v>
      </c>
      <c r="X653">
        <v>1796.65</v>
      </c>
      <c r="Y653">
        <v>1700</v>
      </c>
      <c r="Z653">
        <v>1796.65</v>
      </c>
      <c r="AA653">
        <v>1700</v>
      </c>
      <c r="AB653">
        <v>2092</v>
      </c>
      <c r="AC653" s="1">
        <f>(Table2[[#This Row],[Close Price]]/Table2[[#This Row],[Day Low]])-1</f>
        <v>2.8205882352941192E-2</v>
      </c>
      <c r="AD653" s="1">
        <f>(Table2[[#This Row],[Day High]]/Table2[[#This Row],[Close Price]])-1</f>
        <v>2.7861208844646601E-2</v>
      </c>
      <c r="AE653" s="1">
        <f>(Table2[[#This Row],[Close Price]]/Table2[[#This Row],[Current Week Low]])-1</f>
        <v>2.8205882352941192E-2</v>
      </c>
      <c r="AF653" s="1">
        <f>(Table2[[#This Row],[Current Week High]]/Table2[[#This Row],[Close Price]])-1</f>
        <v>2.7861208844646601E-2</v>
      </c>
      <c r="AG653" s="1">
        <f>(Table2[[#This Row],[Close Price]]/Table2[[#This Row],[Current Month Low]])-1</f>
        <v>2.8205882352941192E-2</v>
      </c>
      <c r="AH653" s="1">
        <f>(Table2[[#This Row],[Current Month High]]/Table2[[#This Row],[Close Price]])-1</f>
        <v>0.19683057295689244</v>
      </c>
      <c r="AI653">
        <v>57.204153436883097</v>
      </c>
      <c r="AJ653">
        <v>9.2468750000000099</v>
      </c>
      <c r="AK653" t="str">
        <f>IF(AND(Table2[[#This Row],[20D EMA]]&gt;Table2[[#This Row],[50D EMA]],Table2[[#This Row],[50D EMA]]&gt;Table2[[#This Row],[200D EMA]]),"Uptrend","Downtrend/NoTrend")</f>
        <v>Downtrend/NoTrend</v>
      </c>
      <c r="AL653">
        <v>-0.14000000000000001</v>
      </c>
      <c r="AM653" t="s">
        <v>3147</v>
      </c>
      <c r="AN653">
        <v>-9.6300000000000008</v>
      </c>
      <c r="AO653" t="s">
        <v>3147</v>
      </c>
      <c r="AP653">
        <v>1.427430046374E-2</v>
      </c>
      <c r="AQ653">
        <f>(Table2[[#This Row],[Sharpe Ratio]]-AVERAGE(Table2[Sharpe Ratio]))/_xlfn.STDEV.P(Table2[Sharpe Ratio])</f>
        <v>-0.49069322504185225</v>
      </c>
      <c r="AR6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3">
        <f>_xlfn.RANK.AVG(Table2[[#This Row],[1Y Return vs Nifty Z-Score]],Table2[1Y Return vs Nifty Z-Score])</f>
        <v>686</v>
      </c>
      <c r="AT653">
        <f>_xlfn.RANK.AVG(Table2[[#This Row],[6M Return vs Nifty Z-Score]],Table2[6M Return vs Nifty Z-Score])</f>
        <v>588</v>
      </c>
      <c r="AU653">
        <f>_xlfn.RANK.AVG(Table2[[#This Row],[Sharpe Ratio Z-Score]],Table2[Sharpe Ratio Z-Score])</f>
        <v>471</v>
      </c>
      <c r="AV653">
        <f>(Table2[[#This Row],[Rank 1Y]]+Table2[[#This Row],[Rank 6M]]+Table2[[#This Row],[Rank Sharpe]])/3</f>
        <v>581.66666666666663</v>
      </c>
    </row>
    <row r="654" spans="1:48" x14ac:dyDescent="0.3">
      <c r="A654" t="s">
        <v>456</v>
      </c>
      <c r="B654" t="s">
        <v>457</v>
      </c>
      <c r="C654" t="s">
        <v>3102</v>
      </c>
      <c r="D654" t="s">
        <v>24</v>
      </c>
      <c r="E654">
        <v>47961.529894961997</v>
      </c>
      <c r="F654">
        <v>65.53</v>
      </c>
      <c r="G654">
        <v>-43.732620435298003</v>
      </c>
      <c r="H654">
        <f>(Table2[[#This Row],[1Y Return vs Nifty]]-AVERAGE(Table2[1Y Return vs Nifty]))/_xlfn.STDEV.P(Table2[1Y Return vs Nifty])</f>
        <v>-1.2138602270198429</v>
      </c>
      <c r="I654">
        <v>-5.94050622267142</v>
      </c>
      <c r="J654">
        <f>(Table2[[#This Row],[1M Return vs Nifty]]-AVERAGE(Table2[1M Return vs Nifty]))/_xlfn.STDEV.P(Table2[1M Return vs Nifty])</f>
        <v>-0.48923639615812209</v>
      </c>
      <c r="K654">
        <v>-22.3576706387306</v>
      </c>
      <c r="L654">
        <f>(Table2[[#This Row],[6M Return vs Nifty]]-AVERAGE(Table2[6M Return vs Nifty]))/_xlfn.STDEV.P(Table2[6M Return vs Nifty])</f>
        <v>-0.87329655993876043</v>
      </c>
      <c r="M654">
        <v>-0.84294868024852998</v>
      </c>
      <c r="N654">
        <f>(Table2[[#This Row],[1W Return vs Nifty]]-AVERAGE(Table2[1W Return vs Nifty]))/_xlfn.STDEV.P(Table2[1W Return vs Nifty])</f>
        <v>8.6983325779521822E-2</v>
      </c>
      <c r="O654">
        <v>66.88</v>
      </c>
      <c r="P654">
        <v>69.598412082659294</v>
      </c>
      <c r="Q654">
        <v>75.084087080351196</v>
      </c>
      <c r="R654">
        <v>46.023872202755904</v>
      </c>
      <c r="S654" s="1">
        <f>(Table2[[#This Row],[Close Price]]-Table2[[#This Row],[20D EMA]])/Table2[[#This Row],[20D EMA]]</f>
        <v>-2.0185406698564511E-2</v>
      </c>
      <c r="T654" s="1">
        <f>(Table2[[#This Row],[Close Price]]-Table2[[#This Row],[50D EMA]])/Table2[[#This Row],[50D EMA]]</f>
        <v>-5.8455530247261966E-2</v>
      </c>
      <c r="U654" s="1">
        <f>(Table2[[#This Row],[Close Price]]-Table2[[#This Row],[200D EMA]])/Table2[[#This Row],[200D EMA]]</f>
        <v>-0.12724516541203856</v>
      </c>
      <c r="V654">
        <v>0.95412673571281303</v>
      </c>
      <c r="W654">
        <v>63.12</v>
      </c>
      <c r="X654">
        <v>65.8</v>
      </c>
      <c r="Y654">
        <v>63.12</v>
      </c>
      <c r="Z654">
        <v>65.8</v>
      </c>
      <c r="AA654">
        <v>63.01</v>
      </c>
      <c r="AB654">
        <v>68.12</v>
      </c>
      <c r="AC654" s="1">
        <f>(Table2[[#This Row],[Close Price]]/Table2[[#This Row],[Day Low]])-1</f>
        <v>3.8181242078580535E-2</v>
      </c>
      <c r="AD654" s="1">
        <f>(Table2[[#This Row],[Day High]]/Table2[[#This Row],[Close Price]])-1</f>
        <v>4.1202502670532049E-3</v>
      </c>
      <c r="AE654" s="1">
        <f>(Table2[[#This Row],[Close Price]]/Table2[[#This Row],[Current Week Low]])-1</f>
        <v>3.8181242078580535E-2</v>
      </c>
      <c r="AF654" s="1">
        <f>(Table2[[#This Row],[Current Week High]]/Table2[[#This Row],[Close Price]])-1</f>
        <v>4.1202502670532049E-3</v>
      </c>
      <c r="AG654" s="1">
        <f>(Table2[[#This Row],[Close Price]]/Table2[[#This Row],[Current Month Low]])-1</f>
        <v>3.9993651801301322E-2</v>
      </c>
      <c r="AH654" s="1">
        <f>(Table2[[#This Row],[Current Month High]]/Table2[[#This Row],[Close Price]])-1</f>
        <v>3.9523882191362825E-2</v>
      </c>
      <c r="AI654">
        <v>41.080421181138398</v>
      </c>
      <c r="AJ654">
        <v>10.5059021922428</v>
      </c>
      <c r="AK654" t="str">
        <f>IF(AND(Table2[[#This Row],[20D EMA]]&gt;Table2[[#This Row],[50D EMA]],Table2[[#This Row],[50D EMA]]&gt;Table2[[#This Row],[200D EMA]]),"Uptrend","Downtrend/NoTrend")</f>
        <v>Downtrend/NoTrend</v>
      </c>
      <c r="AL654">
        <v>-0.09</v>
      </c>
      <c r="AM654" t="s">
        <v>3147</v>
      </c>
      <c r="AN654">
        <v>-4.74</v>
      </c>
      <c r="AO654" t="s">
        <v>3147</v>
      </c>
      <c r="AP654">
        <v>2.7529022267233999E-2</v>
      </c>
      <c r="AQ654">
        <f>(Table2[[#This Row],[Sharpe Ratio]]-AVERAGE(Table2[Sharpe Ratio]))/_xlfn.STDEV.P(Table2[Sharpe Ratio])</f>
        <v>-0.33564146521711219</v>
      </c>
      <c r="AR6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4">
        <f>_xlfn.RANK.AVG(Table2[[#This Row],[1Y Return vs Nifty Z-Score]],Table2[1Y Return vs Nifty Z-Score])</f>
        <v>704</v>
      </c>
      <c r="AT654">
        <f>_xlfn.RANK.AVG(Table2[[#This Row],[6M Return vs Nifty Z-Score]],Table2[6M Return vs Nifty Z-Score])</f>
        <v>629</v>
      </c>
      <c r="AU654">
        <f>_xlfn.RANK.AVG(Table2[[#This Row],[Sharpe Ratio Z-Score]],Table2[Sharpe Ratio Z-Score])</f>
        <v>430</v>
      </c>
      <c r="AV654">
        <f>(Table2[[#This Row],[Rank 1Y]]+Table2[[#This Row],[Rank 6M]]+Table2[[#This Row],[Rank Sharpe]])/3</f>
        <v>587.66666666666663</v>
      </c>
    </row>
    <row r="655" spans="1:48" x14ac:dyDescent="0.3">
      <c r="A655" t="s">
        <v>1015</v>
      </c>
      <c r="B655" t="s">
        <v>1016</v>
      </c>
      <c r="C655" t="s">
        <v>3102</v>
      </c>
      <c r="D655" t="s">
        <v>54</v>
      </c>
      <c r="E655">
        <v>13029.169783497</v>
      </c>
      <c r="F655">
        <v>153.93</v>
      </c>
      <c r="G655">
        <v>-18.000994962669701</v>
      </c>
      <c r="H655">
        <f>(Table2[[#This Row],[1Y Return vs Nifty]]-AVERAGE(Table2[1Y Return vs Nifty]))/_xlfn.STDEV.P(Table2[1Y Return vs Nifty])</f>
        <v>-0.6802260503617944</v>
      </c>
      <c r="I655">
        <v>3.1525321725280802</v>
      </c>
      <c r="J655">
        <f>(Table2[[#This Row],[1M Return vs Nifty]]-AVERAGE(Table2[1M Return vs Nifty]))/_xlfn.STDEV.P(Table2[1M Return vs Nifty])</f>
        <v>0.54050876058401121</v>
      </c>
      <c r="K655">
        <v>-18.624785729839498</v>
      </c>
      <c r="L655">
        <f>(Table2[[#This Row],[6M Return vs Nifty]]-AVERAGE(Table2[6M Return vs Nifty]))/_xlfn.STDEV.P(Table2[6M Return vs Nifty])</f>
        <v>-0.74066067499046051</v>
      </c>
      <c r="M655">
        <v>6.42851564712808</v>
      </c>
      <c r="N655">
        <f>(Table2[[#This Row],[1W Return vs Nifty]]-AVERAGE(Table2[1W Return vs Nifty]))/_xlfn.STDEV.P(Table2[1W Return vs Nifty])</f>
        <v>1.8207537822499449</v>
      </c>
      <c r="O655">
        <v>159.16999999999999</v>
      </c>
      <c r="P655">
        <v>173.124626674594</v>
      </c>
      <c r="Q655">
        <v>181.60877171667499</v>
      </c>
      <c r="R655">
        <v>43.471228149091203</v>
      </c>
      <c r="S655" s="1">
        <f>(Table2[[#This Row],[Close Price]]-Table2[[#This Row],[20D EMA]])/Table2[[#This Row],[20D EMA]]</f>
        <v>-3.2920776528240124E-2</v>
      </c>
      <c r="T655" s="1">
        <f>(Table2[[#This Row],[Close Price]]-Table2[[#This Row],[50D EMA]])/Table2[[#This Row],[50D EMA]]</f>
        <v>-0.11087172890008488</v>
      </c>
      <c r="U655" s="1">
        <f>(Table2[[#This Row],[Close Price]]-Table2[[#This Row],[200D EMA]])/Table2[[#This Row],[200D EMA]]</f>
        <v>-0.15240878210363212</v>
      </c>
      <c r="V655">
        <v>1.4520089981736199</v>
      </c>
      <c r="W655">
        <v>151.51</v>
      </c>
      <c r="X655">
        <v>156.36000000000001</v>
      </c>
      <c r="Y655">
        <v>151.51</v>
      </c>
      <c r="Z655">
        <v>156.36000000000001</v>
      </c>
      <c r="AA655">
        <v>147.66999999999999</v>
      </c>
      <c r="AB655">
        <v>164</v>
      </c>
      <c r="AC655" s="1">
        <f>(Table2[[#This Row],[Close Price]]/Table2[[#This Row],[Day Low]])-1</f>
        <v>1.597254306646434E-2</v>
      </c>
      <c r="AD655" s="1">
        <f>(Table2[[#This Row],[Day High]]/Table2[[#This Row],[Close Price]])-1</f>
        <v>1.5786396413954407E-2</v>
      </c>
      <c r="AE655" s="1">
        <f>(Table2[[#This Row],[Close Price]]/Table2[[#This Row],[Current Week Low]])-1</f>
        <v>1.597254306646434E-2</v>
      </c>
      <c r="AF655" s="1">
        <f>(Table2[[#This Row],[Current Week High]]/Table2[[#This Row],[Close Price]])-1</f>
        <v>1.5786396413954407E-2</v>
      </c>
      <c r="AG655" s="1">
        <f>(Table2[[#This Row],[Close Price]]/Table2[[#This Row],[Current Month Low]])-1</f>
        <v>4.2391819597751956E-2</v>
      </c>
      <c r="AH655" s="1">
        <f>(Table2[[#This Row],[Current Month High]]/Table2[[#This Row],[Close Price]])-1</f>
        <v>6.5419346456181415E-2</v>
      </c>
      <c r="AI655">
        <v>49.678425258234199</v>
      </c>
      <c r="AJ655">
        <v>11.261293820021701</v>
      </c>
      <c r="AK655" t="str">
        <f>IF(AND(Table2[[#This Row],[20D EMA]]&gt;Table2[[#This Row],[50D EMA]],Table2[[#This Row],[50D EMA]]&gt;Table2[[#This Row],[200D EMA]]),"Uptrend","Downtrend/NoTrend")</f>
        <v>Downtrend/NoTrend</v>
      </c>
      <c r="AL655">
        <v>-0.28000000000000003</v>
      </c>
      <c r="AM655" t="s">
        <v>3147</v>
      </c>
      <c r="AN655">
        <v>-4.5599999999999996</v>
      </c>
      <c r="AO655" t="s">
        <v>3147</v>
      </c>
      <c r="AP655">
        <v>-2.8477489692482E-2</v>
      </c>
      <c r="AQ655">
        <f>(Table2[[#This Row],[Sharpe Ratio]]-AVERAGE(Table2[Sharpe Ratio]))/_xlfn.STDEV.P(Table2[Sharpe Ratio])</f>
        <v>-0.99079729343752831</v>
      </c>
      <c r="AR6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5">
        <f>_xlfn.RANK.AVG(Table2[[#This Row],[1Y Return vs Nifty Z-Score]],Table2[1Y Return vs Nifty Z-Score])</f>
        <v>563</v>
      </c>
      <c r="AT655">
        <f>_xlfn.RANK.AVG(Table2[[#This Row],[6M Return vs Nifty Z-Score]],Table2[6M Return vs Nifty Z-Score])</f>
        <v>586</v>
      </c>
      <c r="AU655">
        <f>_xlfn.RANK.AVG(Table2[[#This Row],[Sharpe Ratio Z-Score]],Table2[Sharpe Ratio Z-Score])</f>
        <v>615</v>
      </c>
      <c r="AV655">
        <f>(Table2[[#This Row],[Rank 1Y]]+Table2[[#This Row],[Rank 6M]]+Table2[[#This Row],[Rank Sharpe]])/3</f>
        <v>588</v>
      </c>
    </row>
    <row r="656" spans="1:48" x14ac:dyDescent="0.3">
      <c r="A656" t="s">
        <v>394</v>
      </c>
      <c r="B656" t="s">
        <v>395</v>
      </c>
      <c r="C656" t="s">
        <v>3111</v>
      </c>
      <c r="D656" t="s">
        <v>105</v>
      </c>
      <c r="E656">
        <v>55882.433608815001</v>
      </c>
      <c r="F656">
        <v>479.35</v>
      </c>
      <c r="G656">
        <v>-34.445584761359797</v>
      </c>
      <c r="H656">
        <f>(Table2[[#This Row],[1Y Return vs Nifty]]-AVERAGE(Table2[1Y Return vs Nifty]))/_xlfn.STDEV.P(Table2[1Y Return vs Nifty])</f>
        <v>-1.021261448496205</v>
      </c>
      <c r="I656">
        <v>-5.8311921397406099</v>
      </c>
      <c r="J656">
        <f>(Table2[[#This Row],[1M Return vs Nifty]]-AVERAGE(Table2[1M Return vs Nifty]))/_xlfn.STDEV.P(Table2[1M Return vs Nifty])</f>
        <v>-0.47685707446504133</v>
      </c>
      <c r="K656">
        <v>-4.69524485992899</v>
      </c>
      <c r="L656">
        <f>(Table2[[#This Row],[6M Return vs Nifty]]-AVERAGE(Table2[6M Return vs Nifty]))/_xlfn.STDEV.P(Table2[6M Return vs Nifty])</f>
        <v>-0.24571989184348392</v>
      </c>
      <c r="M656">
        <v>3.6469971397223899</v>
      </c>
      <c r="N656">
        <f>(Table2[[#This Row],[1W Return vs Nifty]]-AVERAGE(Table2[1W Return vs Nifty]))/_xlfn.STDEV.P(Table2[1W Return vs Nifty])</f>
        <v>1.1575428531789975</v>
      </c>
      <c r="O656">
        <v>519.91</v>
      </c>
      <c r="P656">
        <v>544.88528764441003</v>
      </c>
      <c r="Q656">
        <v>549.08768699935797</v>
      </c>
      <c r="R656">
        <v>21.226298156466399</v>
      </c>
      <c r="S656" s="1">
        <f>(Table2[[#This Row],[Close Price]]-Table2[[#This Row],[20D EMA]])/Table2[[#This Row],[20D EMA]]</f>
        <v>-7.8013502336942833E-2</v>
      </c>
      <c r="T656" s="1">
        <f>(Table2[[#This Row],[Close Price]]-Table2[[#This Row],[50D EMA]])/Table2[[#This Row],[50D EMA]]</f>
        <v>-0.12027354955338429</v>
      </c>
      <c r="U656" s="1">
        <f>(Table2[[#This Row],[Close Price]]-Table2[[#This Row],[200D EMA]])/Table2[[#This Row],[200D EMA]]</f>
        <v>-0.12700646663642903</v>
      </c>
      <c r="V656">
        <v>0.73231605237403896</v>
      </c>
      <c r="W656">
        <v>478.4</v>
      </c>
      <c r="X656">
        <v>494</v>
      </c>
      <c r="Y656">
        <v>478.4</v>
      </c>
      <c r="Z656">
        <v>494</v>
      </c>
      <c r="AA656">
        <v>478.4</v>
      </c>
      <c r="AB656">
        <v>542.75</v>
      </c>
      <c r="AC656" s="1">
        <f>(Table2[[#This Row],[Close Price]]/Table2[[#This Row],[Day Low]])-1</f>
        <v>1.9857859531773325E-3</v>
      </c>
      <c r="AD656" s="1">
        <f>(Table2[[#This Row],[Day High]]/Table2[[#This Row],[Close Price]])-1</f>
        <v>3.0562219672473079E-2</v>
      </c>
      <c r="AE656" s="1">
        <f>(Table2[[#This Row],[Close Price]]/Table2[[#This Row],[Current Week Low]])-1</f>
        <v>1.9857859531773325E-3</v>
      </c>
      <c r="AF656" s="1">
        <f>(Table2[[#This Row],[Current Week High]]/Table2[[#This Row],[Close Price]])-1</f>
        <v>3.0562219672473079E-2</v>
      </c>
      <c r="AG656" s="1">
        <f>(Table2[[#This Row],[Close Price]]/Table2[[#This Row],[Current Month Low]])-1</f>
        <v>1.9857859531773325E-3</v>
      </c>
      <c r="AH656" s="1">
        <f>(Table2[[#This Row],[Current Month High]]/Table2[[#This Row],[Close Price]])-1</f>
        <v>0.13226243871909871</v>
      </c>
      <c r="AI656">
        <v>31.3236674663606</v>
      </c>
      <c r="AJ656">
        <v>9.1913439635535408</v>
      </c>
      <c r="AK656" t="str">
        <f>IF(AND(Table2[[#This Row],[20D EMA]]&gt;Table2[[#This Row],[50D EMA]],Table2[[#This Row],[50D EMA]]&gt;Table2[[#This Row],[200D EMA]]),"Uptrend","Downtrend/NoTrend")</f>
        <v>Downtrend/NoTrend</v>
      </c>
      <c r="AL656">
        <v>-0.06</v>
      </c>
      <c r="AM656" t="s">
        <v>3147</v>
      </c>
      <c r="AN656">
        <v>-12.35</v>
      </c>
      <c r="AO656" t="s">
        <v>3147</v>
      </c>
      <c r="AP656">
        <v>-0.106329480471252</v>
      </c>
      <c r="AQ656">
        <f>(Table2[[#This Row],[Sharpe Ratio]]-AVERAGE(Table2[Sharpe Ratio]))/_xlfn.STDEV.P(Table2[Sharpe Ratio])</f>
        <v>-1.9014982764582158</v>
      </c>
      <c r="AR6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6">
        <f>_xlfn.RANK.AVG(Table2[[#This Row],[1Y Return vs Nifty Z-Score]],Table2[1Y Return vs Nifty Z-Score])</f>
        <v>659</v>
      </c>
      <c r="AT656">
        <f>_xlfn.RANK.AVG(Table2[[#This Row],[6M Return vs Nifty Z-Score]],Table2[6M Return vs Nifty Z-Score])</f>
        <v>395</v>
      </c>
      <c r="AU656">
        <f>_xlfn.RANK.AVG(Table2[[#This Row],[Sharpe Ratio Z-Score]],Table2[Sharpe Ratio Z-Score])</f>
        <v>712</v>
      </c>
      <c r="AV656">
        <f>(Table2[[#This Row],[Rank 1Y]]+Table2[[#This Row],[Rank 6M]]+Table2[[#This Row],[Rank Sharpe]])/3</f>
        <v>588.66666666666663</v>
      </c>
    </row>
    <row r="657" spans="1:48" x14ac:dyDescent="0.3">
      <c r="A657" t="s">
        <v>2103</v>
      </c>
      <c r="B657" t="s">
        <v>2104</v>
      </c>
      <c r="C657" t="s">
        <v>3104</v>
      </c>
      <c r="D657" t="s">
        <v>201</v>
      </c>
      <c r="E657">
        <v>2846.7237711130001</v>
      </c>
      <c r="F657">
        <v>207.71</v>
      </c>
      <c r="G657">
        <v>-24.4354712728219</v>
      </c>
      <c r="H657">
        <f>(Table2[[#This Row],[1Y Return vs Nifty]]-AVERAGE(Table2[1Y Return vs Nifty]))/_xlfn.STDEV.P(Table2[1Y Return vs Nifty])</f>
        <v>-0.81366715269892798</v>
      </c>
      <c r="I657">
        <v>-1.58838058963593</v>
      </c>
      <c r="J657">
        <f>(Table2[[#This Row],[1M Return vs Nifty]]-AVERAGE(Table2[1M Return vs Nifty]))/_xlfn.STDEV.P(Table2[1M Return vs Nifty])</f>
        <v>3.6219969745357075E-3</v>
      </c>
      <c r="K657">
        <v>-17.225295139489599</v>
      </c>
      <c r="L657">
        <f>(Table2[[#This Row],[6M Return vs Nifty]]-AVERAGE(Table2[6M Return vs Nifty]))/_xlfn.STDEV.P(Table2[6M Return vs Nifty])</f>
        <v>-0.69093434335731652</v>
      </c>
      <c r="M657">
        <v>-3.2727189024321701</v>
      </c>
      <c r="N657">
        <f>(Table2[[#This Row],[1W Return vs Nifty]]-AVERAGE(Table2[1W Return vs Nifty]))/_xlfn.STDEV.P(Table2[1W Return vs Nifty])</f>
        <v>-0.49235855607131179</v>
      </c>
      <c r="O657">
        <v>221.25</v>
      </c>
      <c r="P657">
        <v>233.72466247412399</v>
      </c>
      <c r="Q657">
        <v>240.752731626946</v>
      </c>
      <c r="R657">
        <v>33.233276716404902</v>
      </c>
      <c r="S657" s="1">
        <f>(Table2[[#This Row],[Close Price]]-Table2[[#This Row],[20D EMA]])/Table2[[#This Row],[20D EMA]]</f>
        <v>-6.1197740112994316E-2</v>
      </c>
      <c r="T657" s="1">
        <f>(Table2[[#This Row],[Close Price]]-Table2[[#This Row],[50D EMA]])/Table2[[#This Row],[50D EMA]]</f>
        <v>-0.11130473865591357</v>
      </c>
      <c r="U657" s="1">
        <f>(Table2[[#This Row],[Close Price]]-Table2[[#This Row],[200D EMA]])/Table2[[#This Row],[200D EMA]]</f>
        <v>-0.13724758761261641</v>
      </c>
      <c r="V657">
        <v>1.03726071601283</v>
      </c>
      <c r="W657">
        <v>204.1</v>
      </c>
      <c r="X657">
        <v>210.87</v>
      </c>
      <c r="Y657">
        <v>204.1</v>
      </c>
      <c r="Z657">
        <v>210.87</v>
      </c>
      <c r="AA657">
        <v>200.1</v>
      </c>
      <c r="AB657">
        <v>236.4</v>
      </c>
      <c r="AC657" s="1">
        <f>(Table2[[#This Row],[Close Price]]/Table2[[#This Row],[Day Low]])-1</f>
        <v>1.7687408133268079E-2</v>
      </c>
      <c r="AD657" s="1">
        <f>(Table2[[#This Row],[Day High]]/Table2[[#This Row],[Close Price]])-1</f>
        <v>1.5213518848394392E-2</v>
      </c>
      <c r="AE657" s="1">
        <f>(Table2[[#This Row],[Close Price]]/Table2[[#This Row],[Current Week Low]])-1</f>
        <v>1.7687408133268079E-2</v>
      </c>
      <c r="AF657" s="1">
        <f>(Table2[[#This Row],[Current Week High]]/Table2[[#This Row],[Close Price]])-1</f>
        <v>1.5213518848394392E-2</v>
      </c>
      <c r="AG657" s="1">
        <f>(Table2[[#This Row],[Close Price]]/Table2[[#This Row],[Current Month Low]])-1</f>
        <v>3.8030984507746224E-2</v>
      </c>
      <c r="AH657" s="1">
        <f>(Table2[[#This Row],[Current Month High]]/Table2[[#This Row],[Close Price]])-1</f>
        <v>0.13812527081026427</v>
      </c>
      <c r="AI657">
        <v>39.112223773530303</v>
      </c>
      <c r="AJ657">
        <v>3.9849812265331601</v>
      </c>
      <c r="AK657" t="str">
        <f>IF(AND(Table2[[#This Row],[20D EMA]]&gt;Table2[[#This Row],[50D EMA]],Table2[[#This Row],[50D EMA]]&gt;Table2[[#This Row],[200D EMA]]),"Uptrend","Downtrend/NoTrend")</f>
        <v>Downtrend/NoTrend</v>
      </c>
      <c r="AL657">
        <v>-0.12</v>
      </c>
      <c r="AM657" t="s">
        <v>3147</v>
      </c>
      <c r="AN657">
        <v>-7.6</v>
      </c>
      <c r="AO657" t="s">
        <v>3147</v>
      </c>
      <c r="AP657">
        <v>-2.3859295334036999E-2</v>
      </c>
      <c r="AQ657">
        <f>(Table2[[#This Row],[Sharpe Ratio]]-AVERAGE(Table2[Sharpe Ratio]))/_xlfn.STDEV.P(Table2[Sharpe Ratio])</f>
        <v>-0.93677434424965256</v>
      </c>
      <c r="AR6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7">
        <f>_xlfn.RANK.AVG(Table2[[#This Row],[1Y Return vs Nifty Z-Score]],Table2[1Y Return vs Nifty Z-Score])</f>
        <v>596</v>
      </c>
      <c r="AT657">
        <f>_xlfn.RANK.AVG(Table2[[#This Row],[6M Return vs Nifty Z-Score]],Table2[6M Return vs Nifty Z-Score])</f>
        <v>568</v>
      </c>
      <c r="AU657">
        <f>_xlfn.RANK.AVG(Table2[[#This Row],[Sharpe Ratio Z-Score]],Table2[Sharpe Ratio Z-Score])</f>
        <v>610</v>
      </c>
      <c r="AV657">
        <f>(Table2[[#This Row],[Rank 1Y]]+Table2[[#This Row],[Rank 6M]]+Table2[[#This Row],[Rank Sharpe]])/3</f>
        <v>591.33333333333337</v>
      </c>
    </row>
    <row r="658" spans="1:48" x14ac:dyDescent="0.3">
      <c r="A658" t="s">
        <v>1490</v>
      </c>
      <c r="B658" t="s">
        <v>1491</v>
      </c>
      <c r="C658" t="s">
        <v>3102</v>
      </c>
      <c r="D658" t="s">
        <v>24</v>
      </c>
      <c r="E658">
        <v>6559.9770284919996</v>
      </c>
      <c r="F658">
        <v>33.909999999999997</v>
      </c>
      <c r="G658">
        <v>-58.092342869856097</v>
      </c>
      <c r="H658">
        <f>(Table2[[#This Row],[1Y Return vs Nifty]]-AVERAGE(Table2[1Y Return vs Nifty]))/_xlfn.STDEV.P(Table2[1Y Return vs Nifty])</f>
        <v>-1.5116586955446847</v>
      </c>
      <c r="I658">
        <v>-7.8521144354225898</v>
      </c>
      <c r="J658">
        <f>(Table2[[#This Row],[1M Return vs Nifty]]-AVERAGE(Table2[1M Return vs Nifty]))/_xlfn.STDEV.P(Table2[1M Return vs Nifty])</f>
        <v>-0.70571731409950234</v>
      </c>
      <c r="K658">
        <v>-40.559434250871398</v>
      </c>
      <c r="L658">
        <f>(Table2[[#This Row],[6M Return vs Nifty]]-AVERAGE(Table2[6M Return vs Nifty]))/_xlfn.STDEV.P(Table2[6M Return vs Nifty])</f>
        <v>-1.5200368380989111</v>
      </c>
      <c r="M658">
        <v>-5.2354489356457803</v>
      </c>
      <c r="N658">
        <f>(Table2[[#This Row],[1W Return vs Nifty]]-AVERAGE(Table2[1W Return vs Nifty]))/_xlfn.STDEV.P(Table2[1W Return vs Nifty])</f>
        <v>-0.96034178371380674</v>
      </c>
      <c r="O658">
        <v>36.85</v>
      </c>
      <c r="P658">
        <v>39.040016782808003</v>
      </c>
      <c r="Q658">
        <v>44.385024651695197</v>
      </c>
      <c r="R658">
        <v>19.4497783384681</v>
      </c>
      <c r="S658" s="1">
        <f>(Table2[[#This Row],[Close Price]]-Table2[[#This Row],[20D EMA]])/Table2[[#This Row],[20D EMA]]</f>
        <v>-7.9782903663500812E-2</v>
      </c>
      <c r="T658" s="1">
        <f>(Table2[[#This Row],[Close Price]]-Table2[[#This Row],[50D EMA]])/Table2[[#This Row],[50D EMA]]</f>
        <v>-0.13140406192312665</v>
      </c>
      <c r="U658" s="1">
        <f>(Table2[[#This Row],[Close Price]]-Table2[[#This Row],[200D EMA]])/Table2[[#This Row],[200D EMA]]</f>
        <v>-0.23600357854696219</v>
      </c>
      <c r="V658">
        <v>0.72913717618650198</v>
      </c>
      <c r="W658">
        <v>33.450000000000003</v>
      </c>
      <c r="X658">
        <v>34.590000000000003</v>
      </c>
      <c r="Y658">
        <v>33.450000000000003</v>
      </c>
      <c r="Z658">
        <v>34.590000000000003</v>
      </c>
      <c r="AA658">
        <v>33.450000000000003</v>
      </c>
      <c r="AB658">
        <v>40.1</v>
      </c>
      <c r="AC658" s="1">
        <f>(Table2[[#This Row],[Close Price]]/Table2[[#This Row],[Day Low]])-1</f>
        <v>1.3751868460388561E-2</v>
      </c>
      <c r="AD658" s="1">
        <f>(Table2[[#This Row],[Day High]]/Table2[[#This Row],[Close Price]])-1</f>
        <v>2.0053081686818297E-2</v>
      </c>
      <c r="AE658" s="1">
        <f>(Table2[[#This Row],[Close Price]]/Table2[[#This Row],[Current Week Low]])-1</f>
        <v>1.3751868460388561E-2</v>
      </c>
      <c r="AF658" s="1">
        <f>(Table2[[#This Row],[Current Week High]]/Table2[[#This Row],[Close Price]])-1</f>
        <v>2.0053081686818297E-2</v>
      </c>
      <c r="AG658" s="1">
        <f>(Table2[[#This Row],[Close Price]]/Table2[[#This Row],[Current Month Low]])-1</f>
        <v>1.3751868460388561E-2</v>
      </c>
      <c r="AH658" s="1">
        <f>(Table2[[#This Row],[Current Month High]]/Table2[[#This Row],[Close Price]])-1</f>
        <v>0.18254202300206446</v>
      </c>
      <c r="AI658">
        <v>85.785903863167206</v>
      </c>
      <c r="AJ658">
        <v>1.3751868460388501</v>
      </c>
      <c r="AK658" t="str">
        <f>IF(AND(Table2[[#This Row],[20D EMA]]&gt;Table2[[#This Row],[50D EMA]],Table2[[#This Row],[50D EMA]]&gt;Table2[[#This Row],[200D EMA]]),"Uptrend","Downtrend/NoTrend")</f>
        <v>Downtrend/NoTrend</v>
      </c>
      <c r="AL658">
        <v>-0.21</v>
      </c>
      <c r="AM658" t="s">
        <v>3147</v>
      </c>
      <c r="AN658">
        <v>-7.78</v>
      </c>
      <c r="AO658" t="s">
        <v>3147</v>
      </c>
      <c r="AP658">
        <v>6.2787338797582998E-2</v>
      </c>
      <c r="AQ658">
        <f>(Table2[[#This Row],[Sharpe Ratio]]-AVERAGE(Table2[Sharpe Ratio]))/_xlfn.STDEV.P(Table2[Sharpe Ratio])</f>
        <v>7.680506572759975E-2</v>
      </c>
      <c r="AR6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8">
        <f>_xlfn.RANK.AVG(Table2[[#This Row],[1Y Return vs Nifty Z-Score]],Table2[1Y Return vs Nifty Z-Score])</f>
        <v>726</v>
      </c>
      <c r="AT658">
        <f>_xlfn.RANK.AVG(Table2[[#This Row],[6M Return vs Nifty Z-Score]],Table2[6M Return vs Nifty Z-Score])</f>
        <v>726</v>
      </c>
      <c r="AU658">
        <f>_xlfn.RANK.AVG(Table2[[#This Row],[Sharpe Ratio Z-Score]],Table2[Sharpe Ratio Z-Score])</f>
        <v>331</v>
      </c>
      <c r="AV658">
        <f>(Table2[[#This Row],[Rank 1Y]]+Table2[[#This Row],[Rank 6M]]+Table2[[#This Row],[Rank Sharpe]])/3</f>
        <v>594.33333333333337</v>
      </c>
    </row>
    <row r="659" spans="1:48" x14ac:dyDescent="0.3">
      <c r="A659" t="s">
        <v>276</v>
      </c>
      <c r="B659" t="s">
        <v>277</v>
      </c>
      <c r="C659" t="s">
        <v>3104</v>
      </c>
      <c r="D659" t="s">
        <v>201</v>
      </c>
      <c r="E659">
        <v>90122.033723850007</v>
      </c>
      <c r="F659">
        <v>508.5</v>
      </c>
      <c r="G659">
        <v>-25.3246605835506</v>
      </c>
      <c r="H659">
        <f>(Table2[[#This Row],[1Y Return vs Nifty]]-AVERAGE(Table2[1Y Return vs Nifty]))/_xlfn.STDEV.P(Table2[1Y Return vs Nifty])</f>
        <v>-0.83210756588730572</v>
      </c>
      <c r="I659">
        <v>-5.3974523686018596</v>
      </c>
      <c r="J659">
        <f>(Table2[[#This Row],[1M Return vs Nifty]]-AVERAGE(Table2[1M Return vs Nifty]))/_xlfn.STDEV.P(Table2[1M Return vs Nifty])</f>
        <v>-0.42773802215219003</v>
      </c>
      <c r="K659">
        <v>-10.1372536432975</v>
      </c>
      <c r="L659">
        <f>(Table2[[#This Row],[6M Return vs Nifty]]-AVERAGE(Table2[6M Return vs Nifty]))/_xlfn.STDEV.P(Table2[6M Return vs Nifty])</f>
        <v>-0.43908391685247483</v>
      </c>
      <c r="M659">
        <v>-1.4467772736616</v>
      </c>
      <c r="N659">
        <f>(Table2[[#This Row],[1W Return vs Nifty]]-AVERAGE(Table2[1W Return vs Nifty]))/_xlfn.STDEV.P(Table2[1W Return vs Nifty])</f>
        <v>-5.699045018884235E-2</v>
      </c>
      <c r="O659">
        <v>536.27</v>
      </c>
      <c r="P659">
        <v>568.15742689185504</v>
      </c>
      <c r="Q659">
        <v>579.83816313178897</v>
      </c>
      <c r="R659">
        <v>20.608794590417901</v>
      </c>
      <c r="S659" s="1">
        <f>(Table2[[#This Row],[Close Price]]-Table2[[#This Row],[20D EMA]])/Table2[[#This Row],[20D EMA]]</f>
        <v>-5.178361646185687E-2</v>
      </c>
      <c r="T659" s="1">
        <f>(Table2[[#This Row],[Close Price]]-Table2[[#This Row],[50D EMA]])/Table2[[#This Row],[50D EMA]]</f>
        <v>-0.10500157890783048</v>
      </c>
      <c r="U659" s="1">
        <f>(Table2[[#This Row],[Close Price]]-Table2[[#This Row],[200D EMA]])/Table2[[#This Row],[200D EMA]]</f>
        <v>-0.12303116225824347</v>
      </c>
      <c r="V659">
        <v>0.87341364482891704</v>
      </c>
      <c r="W659">
        <v>499</v>
      </c>
      <c r="X659">
        <v>509.6</v>
      </c>
      <c r="Y659">
        <v>499</v>
      </c>
      <c r="Z659">
        <v>509.6</v>
      </c>
      <c r="AA659">
        <v>499</v>
      </c>
      <c r="AB659">
        <v>545.4</v>
      </c>
      <c r="AC659" s="1">
        <f>(Table2[[#This Row],[Close Price]]/Table2[[#This Row],[Day Low]])-1</f>
        <v>1.9038076152304573E-2</v>
      </c>
      <c r="AD659" s="1">
        <f>(Table2[[#This Row],[Day High]]/Table2[[#This Row],[Close Price]])-1</f>
        <v>2.1632251720746787E-3</v>
      </c>
      <c r="AE659" s="1">
        <f>(Table2[[#This Row],[Close Price]]/Table2[[#This Row],[Current Week Low]])-1</f>
        <v>1.9038076152304573E-2</v>
      </c>
      <c r="AF659" s="1">
        <f>(Table2[[#This Row],[Current Week High]]/Table2[[#This Row],[Close Price]])-1</f>
        <v>2.1632251720746787E-3</v>
      </c>
      <c r="AG659" s="1">
        <f>(Table2[[#This Row],[Close Price]]/Table2[[#This Row],[Current Month Low]])-1</f>
        <v>1.9038076152304573E-2</v>
      </c>
      <c r="AH659" s="1">
        <f>(Table2[[#This Row],[Current Month High]]/Table2[[#This Row],[Close Price]])-1</f>
        <v>7.2566371681415776E-2</v>
      </c>
      <c r="AI659">
        <v>32.153392330383397</v>
      </c>
      <c r="AJ659">
        <v>3.94521668029435</v>
      </c>
      <c r="AK659" t="str">
        <f>IF(AND(Table2[[#This Row],[20D EMA]]&gt;Table2[[#This Row],[50D EMA]],Table2[[#This Row],[50D EMA]]&gt;Table2[[#This Row],[200D EMA]]),"Uptrend","Downtrend/NoTrend")</f>
        <v>Downtrend/NoTrend</v>
      </c>
      <c r="AL659">
        <v>-0.11</v>
      </c>
      <c r="AM659" t="s">
        <v>3147</v>
      </c>
      <c r="AN659">
        <v>-6.98</v>
      </c>
      <c r="AO659" t="s">
        <v>3147</v>
      </c>
      <c r="AP659">
        <v>-0.111189100682865</v>
      </c>
      <c r="AQ659">
        <f>(Table2[[#This Row],[Sharpe Ratio]]-AVERAGE(Table2[Sharpe Ratio]))/_xlfn.STDEV.P(Table2[Sharpe Ratio])</f>
        <v>-1.9583453892879887</v>
      </c>
      <c r="AR6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9">
        <f>_xlfn.RANK.AVG(Table2[[#This Row],[1Y Return vs Nifty Z-Score]],Table2[1Y Return vs Nifty Z-Score])</f>
        <v>605</v>
      </c>
      <c r="AT659">
        <f>_xlfn.RANK.AVG(Table2[[#This Row],[6M Return vs Nifty Z-Score]],Table2[6M Return vs Nifty Z-Score])</f>
        <v>462</v>
      </c>
      <c r="AU659">
        <f>_xlfn.RANK.AVG(Table2[[#This Row],[Sharpe Ratio Z-Score]],Table2[Sharpe Ratio Z-Score])</f>
        <v>718</v>
      </c>
      <c r="AV659">
        <f>(Table2[[#This Row],[Rank 1Y]]+Table2[[#This Row],[Rank 6M]]+Table2[[#This Row],[Rank Sharpe]])/3</f>
        <v>595</v>
      </c>
    </row>
    <row r="660" spans="1:48" x14ac:dyDescent="0.3">
      <c r="A660" t="s">
        <v>482</v>
      </c>
      <c r="B660" t="s">
        <v>483</v>
      </c>
      <c r="C660" t="s">
        <v>3102</v>
      </c>
      <c r="D660" t="s">
        <v>54</v>
      </c>
      <c r="E660">
        <v>43063.812446700002</v>
      </c>
      <c r="F660">
        <v>579</v>
      </c>
      <c r="G660">
        <v>-40.690916501322697</v>
      </c>
      <c r="H660">
        <f>(Table2[[#This Row],[1Y Return vs Nifty]]-AVERAGE(Table2[1Y Return vs Nifty]))/_xlfn.STDEV.P(Table2[1Y Return vs Nifty])</f>
        <v>-1.1507799845310396</v>
      </c>
      <c r="I660">
        <v>-10.3397550271839</v>
      </c>
      <c r="J660">
        <f>(Table2[[#This Row],[1M Return vs Nifty]]-AVERAGE(Table2[1M Return vs Nifty]))/_xlfn.STDEV.P(Table2[1M Return vs Nifty])</f>
        <v>-0.98743127369673789</v>
      </c>
      <c r="K660">
        <v>-12.3028880427137</v>
      </c>
      <c r="L660">
        <f>(Table2[[#This Row],[6M Return vs Nifty]]-AVERAGE(Table2[6M Return vs Nifty]))/_xlfn.STDEV.P(Table2[6M Return vs Nifty])</f>
        <v>-0.5160326688370025</v>
      </c>
      <c r="M660">
        <v>3.2501960980676698</v>
      </c>
      <c r="N660">
        <f>(Table2[[#This Row],[1W Return vs Nifty]]-AVERAGE(Table2[1W Return vs Nifty]))/_xlfn.STDEV.P(Table2[1W Return vs Nifty])</f>
        <v>1.0629316590447557</v>
      </c>
      <c r="O660">
        <v>610.78</v>
      </c>
      <c r="P660">
        <v>644.37026875438801</v>
      </c>
      <c r="Q660">
        <v>658.69762163270798</v>
      </c>
      <c r="R660">
        <v>35.751915319207399</v>
      </c>
      <c r="S660" s="1">
        <f>(Table2[[#This Row],[Close Price]]-Table2[[#This Row],[20D EMA]])/Table2[[#This Row],[20D EMA]]</f>
        <v>-5.203182815416349E-2</v>
      </c>
      <c r="T660" s="1">
        <f>(Table2[[#This Row],[Close Price]]-Table2[[#This Row],[50D EMA]])/Table2[[#This Row],[50D EMA]]</f>
        <v>-0.10144830064980066</v>
      </c>
      <c r="U660" s="1">
        <f>(Table2[[#This Row],[Close Price]]-Table2[[#This Row],[200D EMA]])/Table2[[#This Row],[200D EMA]]</f>
        <v>-0.12099272718665992</v>
      </c>
      <c r="V660">
        <v>0.93056224720750402</v>
      </c>
      <c r="W660">
        <v>570.25</v>
      </c>
      <c r="X660">
        <v>583.15</v>
      </c>
      <c r="Y660">
        <v>570.25</v>
      </c>
      <c r="Z660">
        <v>583.15</v>
      </c>
      <c r="AA660">
        <v>557.25</v>
      </c>
      <c r="AB660">
        <v>628.4</v>
      </c>
      <c r="AC660" s="1">
        <f>(Table2[[#This Row],[Close Price]]/Table2[[#This Row],[Day Low]])-1</f>
        <v>1.534414730381406E-2</v>
      </c>
      <c r="AD660" s="1">
        <f>(Table2[[#This Row],[Day High]]/Table2[[#This Row],[Close Price]])-1</f>
        <v>7.1675302245250982E-3</v>
      </c>
      <c r="AE660" s="1">
        <f>(Table2[[#This Row],[Close Price]]/Table2[[#This Row],[Current Week Low]])-1</f>
        <v>1.534414730381406E-2</v>
      </c>
      <c r="AF660" s="1">
        <f>(Table2[[#This Row],[Current Week High]]/Table2[[#This Row],[Close Price]])-1</f>
        <v>7.1675302245250982E-3</v>
      </c>
      <c r="AG660" s="1">
        <f>(Table2[[#This Row],[Close Price]]/Table2[[#This Row],[Current Month Low]])-1</f>
        <v>3.9030955585464433E-2</v>
      </c>
      <c r="AH660" s="1">
        <f>(Table2[[#This Row],[Current Month High]]/Table2[[#This Row],[Close Price]])-1</f>
        <v>8.5319516407599272E-2</v>
      </c>
      <c r="AI660">
        <v>40.483592400690803</v>
      </c>
      <c r="AJ660">
        <v>4.5692613328517098</v>
      </c>
      <c r="AK660" t="str">
        <f>IF(AND(Table2[[#This Row],[20D EMA]]&gt;Table2[[#This Row],[50D EMA]],Table2[[#This Row],[50D EMA]]&gt;Table2[[#This Row],[200D EMA]]),"Uptrend","Downtrend/NoTrend")</f>
        <v>Downtrend/NoTrend</v>
      </c>
      <c r="AL660">
        <v>-0.08</v>
      </c>
      <c r="AM660" t="s">
        <v>3147</v>
      </c>
      <c r="AN660">
        <v>-4.99</v>
      </c>
      <c r="AO660" t="s">
        <v>3147</v>
      </c>
      <c r="AP660">
        <v>-2.5171142459350999E-2</v>
      </c>
      <c r="AQ660">
        <f>(Table2[[#This Row],[Sharpe Ratio]]-AVERAGE(Table2[Sharpe Ratio]))/_xlfn.STDEV.P(Table2[Sharpe Ratio])</f>
        <v>-0.95212013636935922</v>
      </c>
      <c r="AR6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0">
        <f>_xlfn.RANK.AVG(Table2[[#This Row],[1Y Return vs Nifty Z-Score]],Table2[1Y Return vs Nifty Z-Score])</f>
        <v>688</v>
      </c>
      <c r="AT660">
        <f>_xlfn.RANK.AVG(Table2[[#This Row],[6M Return vs Nifty Z-Score]],Table2[6M Return vs Nifty Z-Score])</f>
        <v>487</v>
      </c>
      <c r="AU660">
        <f>_xlfn.RANK.AVG(Table2[[#This Row],[Sharpe Ratio Z-Score]],Table2[Sharpe Ratio Z-Score])</f>
        <v>611</v>
      </c>
      <c r="AV660">
        <f>(Table2[[#This Row],[Rank 1Y]]+Table2[[#This Row],[Rank 6M]]+Table2[[#This Row],[Rank Sharpe]])/3</f>
        <v>595.33333333333337</v>
      </c>
    </row>
    <row r="661" spans="1:48" x14ac:dyDescent="0.3">
      <c r="A661" t="s">
        <v>299</v>
      </c>
      <c r="B661" t="s">
        <v>300</v>
      </c>
      <c r="C661" t="s">
        <v>3110</v>
      </c>
      <c r="D661" t="s">
        <v>75</v>
      </c>
      <c r="E661">
        <v>86359.450741740002</v>
      </c>
      <c r="F661">
        <v>23935.05</v>
      </c>
      <c r="G661">
        <v>-26.640663609018802</v>
      </c>
      <c r="H661">
        <f>(Table2[[#This Row],[1Y Return vs Nifty]]-AVERAGE(Table2[1Y Return vs Nifty]))/_xlfn.STDEV.P(Table2[1Y Return vs Nifty])</f>
        <v>-0.8593994364192411</v>
      </c>
      <c r="I661">
        <v>4.7809731407392704</v>
      </c>
      <c r="J661">
        <f>(Table2[[#This Row],[1M Return vs Nifty]]-AVERAGE(Table2[1M Return vs Nifty]))/_xlfn.STDEV.P(Table2[1M Return vs Nifty])</f>
        <v>0.72492227861569802</v>
      </c>
      <c r="K661">
        <v>-12.5870491405602</v>
      </c>
      <c r="L661">
        <f>(Table2[[#This Row],[6M Return vs Nifty]]-AVERAGE(Table2[6M Return vs Nifty]))/_xlfn.STDEV.P(Table2[6M Return vs Nifty])</f>
        <v>-0.52612940624001747</v>
      </c>
      <c r="M661">
        <v>1.58429222168961</v>
      </c>
      <c r="N661">
        <f>(Table2[[#This Row],[1W Return vs Nifty]]-AVERAGE(Table2[1W Return vs Nifty]))/_xlfn.STDEV.P(Table2[1W Return vs Nifty])</f>
        <v>0.6657221295543081</v>
      </c>
      <c r="O661">
        <v>24626.44</v>
      </c>
      <c r="P661">
        <v>25025.9159022608</v>
      </c>
      <c r="Q661">
        <v>25687.492672601998</v>
      </c>
      <c r="R661">
        <v>25.957526149058801</v>
      </c>
      <c r="S661" s="1">
        <f>(Table2[[#This Row],[Close Price]]-Table2[[#This Row],[20D EMA]])/Table2[[#This Row],[20D EMA]]</f>
        <v>-2.8075109516438407E-2</v>
      </c>
      <c r="T661" s="1">
        <f>(Table2[[#This Row],[Close Price]]-Table2[[#This Row],[50D EMA]])/Table2[[#This Row],[50D EMA]]</f>
        <v>-4.3589449693717454E-2</v>
      </c>
      <c r="U661" s="1">
        <f>(Table2[[#This Row],[Close Price]]-Table2[[#This Row],[200D EMA]])/Table2[[#This Row],[200D EMA]]</f>
        <v>-6.8221632019038414E-2</v>
      </c>
      <c r="V661">
        <v>0.84799273175665202</v>
      </c>
      <c r="W661">
        <v>23836.85</v>
      </c>
      <c r="X661">
        <v>24182.400000000001</v>
      </c>
      <c r="Y661">
        <v>23836.85</v>
      </c>
      <c r="Z661">
        <v>24182.400000000001</v>
      </c>
      <c r="AA661">
        <v>23500</v>
      </c>
      <c r="AB661">
        <v>25400</v>
      </c>
      <c r="AC661" s="1">
        <f>(Table2[[#This Row],[Close Price]]/Table2[[#This Row],[Day Low]])-1</f>
        <v>4.119671852614859E-3</v>
      </c>
      <c r="AD661" s="1">
        <f>(Table2[[#This Row],[Day High]]/Table2[[#This Row],[Close Price]])-1</f>
        <v>1.0334216974687838E-2</v>
      </c>
      <c r="AE661" s="1">
        <f>(Table2[[#This Row],[Close Price]]/Table2[[#This Row],[Current Week Low]])-1</f>
        <v>4.119671852614859E-3</v>
      </c>
      <c r="AF661" s="1">
        <f>(Table2[[#This Row],[Current Week High]]/Table2[[#This Row],[Close Price]])-1</f>
        <v>1.0334216974687838E-2</v>
      </c>
      <c r="AG661" s="1">
        <f>(Table2[[#This Row],[Close Price]]/Table2[[#This Row],[Current Month Low]])-1</f>
        <v>1.8512765957446886E-2</v>
      </c>
      <c r="AH661" s="1">
        <f>(Table2[[#This Row],[Current Month High]]/Table2[[#This Row],[Close Price]])-1</f>
        <v>6.1205219959849622E-2</v>
      </c>
      <c r="AI661">
        <v>28.421499015042802</v>
      </c>
      <c r="AJ661">
        <v>1.85127659574468</v>
      </c>
      <c r="AK661" t="str">
        <f>IF(AND(Table2[[#This Row],[20D EMA]]&gt;Table2[[#This Row],[50D EMA]],Table2[[#This Row],[50D EMA]]&gt;Table2[[#This Row],[200D EMA]]),"Uptrend","Downtrend/NoTrend")</f>
        <v>Downtrend/NoTrend</v>
      </c>
      <c r="AL661">
        <v>0.08</v>
      </c>
      <c r="AM661" t="s">
        <v>3148</v>
      </c>
      <c r="AN661">
        <v>-5.59</v>
      </c>
      <c r="AO661" t="s">
        <v>3147</v>
      </c>
      <c r="AP661">
        <v>-5.8893457988430001E-2</v>
      </c>
      <c r="AQ661">
        <f>(Table2[[#This Row],[Sharpe Ratio]]-AVERAGE(Table2[Sharpe Ratio]))/_xlfn.STDEV.P(Table2[Sharpe Ratio])</f>
        <v>-1.3465987565672235</v>
      </c>
      <c r="AR6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1">
        <f>_xlfn.RANK.AVG(Table2[[#This Row],[1Y Return vs Nifty Z-Score]],Table2[1Y Return vs Nifty Z-Score])</f>
        <v>617</v>
      </c>
      <c r="AT661">
        <f>_xlfn.RANK.AVG(Table2[[#This Row],[6M Return vs Nifty Z-Score]],Table2[6M Return vs Nifty Z-Score])</f>
        <v>494</v>
      </c>
      <c r="AU661">
        <f>_xlfn.RANK.AVG(Table2[[#This Row],[Sharpe Ratio Z-Score]],Table2[Sharpe Ratio Z-Score])</f>
        <v>677</v>
      </c>
      <c r="AV661">
        <f>(Table2[[#This Row],[Rank 1Y]]+Table2[[#This Row],[Rank 6M]]+Table2[[#This Row],[Rank Sharpe]])/3</f>
        <v>596</v>
      </c>
    </row>
    <row r="662" spans="1:48" x14ac:dyDescent="0.3">
      <c r="A662" t="s">
        <v>2261</v>
      </c>
      <c r="B662" t="s">
        <v>2262</v>
      </c>
      <c r="C662" t="s">
        <v>3104</v>
      </c>
      <c r="D662" t="s">
        <v>350</v>
      </c>
      <c r="E662">
        <v>2394.35406324</v>
      </c>
      <c r="F662">
        <v>1699.65</v>
      </c>
      <c r="G662">
        <v>-33.5434401161653</v>
      </c>
      <c r="H662">
        <f>(Table2[[#This Row],[1Y Return vs Nifty]]-AVERAGE(Table2[1Y Return vs Nifty]))/_xlfn.STDEV.P(Table2[1Y Return vs Nifty])</f>
        <v>-1.0025523616770713</v>
      </c>
      <c r="I662">
        <v>-1.14945536223536</v>
      </c>
      <c r="J662">
        <f>(Table2[[#This Row],[1M Return vs Nifty]]-AVERAGE(Table2[1M Return vs Nifty]))/_xlfn.STDEV.P(Table2[1M Return vs Nifty])</f>
        <v>5.3328278576325869E-2</v>
      </c>
      <c r="K662">
        <v>-9.0815758261700292</v>
      </c>
      <c r="L662">
        <f>(Table2[[#This Row],[6M Return vs Nifty]]-AVERAGE(Table2[6M Return vs Nifty]))/_xlfn.STDEV.P(Table2[6M Return vs Nifty])</f>
        <v>-0.40157385026523934</v>
      </c>
      <c r="M662">
        <v>1.4648778509266001</v>
      </c>
      <c r="N662">
        <f>(Table2[[#This Row],[1W Return vs Nifty]]-AVERAGE(Table2[1W Return vs Nifty]))/_xlfn.STDEV.P(Table2[1W Return vs Nifty])</f>
        <v>0.63724958278990607</v>
      </c>
      <c r="O662">
        <v>1783.44</v>
      </c>
      <c r="P662">
        <v>1892.33187698863</v>
      </c>
      <c r="Q662">
        <v>1939.83354674354</v>
      </c>
      <c r="R662">
        <v>35.1862549575416</v>
      </c>
      <c r="S662" s="1">
        <f>(Table2[[#This Row],[Close Price]]-Table2[[#This Row],[20D EMA]])/Table2[[#This Row],[20D EMA]]</f>
        <v>-4.6982236576503814E-2</v>
      </c>
      <c r="T662" s="1">
        <f>(Table2[[#This Row],[Close Price]]-Table2[[#This Row],[50D EMA]])/Table2[[#This Row],[50D EMA]]</f>
        <v>-0.10182245478803381</v>
      </c>
      <c r="U662" s="1">
        <f>(Table2[[#This Row],[Close Price]]-Table2[[#This Row],[200D EMA]])/Table2[[#This Row],[200D EMA]]</f>
        <v>-0.12381657547202625</v>
      </c>
      <c r="V662">
        <v>1.30857901734005</v>
      </c>
      <c r="W662">
        <v>1673.1</v>
      </c>
      <c r="X662">
        <v>1719.15</v>
      </c>
      <c r="Y662">
        <v>1673.1</v>
      </c>
      <c r="Z662">
        <v>1719.15</v>
      </c>
      <c r="AA662">
        <v>1673.1</v>
      </c>
      <c r="AB662">
        <v>1930</v>
      </c>
      <c r="AC662" s="1">
        <f>(Table2[[#This Row],[Close Price]]/Table2[[#This Row],[Day Low]])-1</f>
        <v>1.5868746637977438E-2</v>
      </c>
      <c r="AD662" s="1">
        <f>(Table2[[#This Row],[Day High]]/Table2[[#This Row],[Close Price]])-1</f>
        <v>1.1472950313299757E-2</v>
      </c>
      <c r="AE662" s="1">
        <f>(Table2[[#This Row],[Close Price]]/Table2[[#This Row],[Current Week Low]])-1</f>
        <v>1.5868746637977438E-2</v>
      </c>
      <c r="AF662" s="1">
        <f>(Table2[[#This Row],[Current Week High]]/Table2[[#This Row],[Close Price]])-1</f>
        <v>1.1472950313299757E-2</v>
      </c>
      <c r="AG662" s="1">
        <f>(Table2[[#This Row],[Close Price]]/Table2[[#This Row],[Current Month Low]])-1</f>
        <v>1.5868746637977438E-2</v>
      </c>
      <c r="AH662" s="1">
        <f>(Table2[[#This Row],[Current Month High]]/Table2[[#This Row],[Close Price]])-1</f>
        <v>0.13552790280351834</v>
      </c>
      <c r="AI662">
        <v>50.616303356573297</v>
      </c>
      <c r="AJ662">
        <v>11.0156760287393</v>
      </c>
      <c r="AK662" t="str">
        <f>IF(AND(Table2[[#This Row],[20D EMA]]&gt;Table2[[#This Row],[50D EMA]],Table2[[#This Row],[50D EMA]]&gt;Table2[[#This Row],[200D EMA]]),"Uptrend","Downtrend/NoTrend")</f>
        <v>Downtrend/NoTrend</v>
      </c>
      <c r="AL662">
        <v>-0.16</v>
      </c>
      <c r="AM662" t="s">
        <v>3147</v>
      </c>
      <c r="AN662">
        <v>-5.19</v>
      </c>
      <c r="AO662" t="s">
        <v>3147</v>
      </c>
      <c r="AP662">
        <v>-6.8427599349787996E-2</v>
      </c>
      <c r="AQ662">
        <f>(Table2[[#This Row],[Sharpe Ratio]]-AVERAGE(Table2[Sharpe Ratio]))/_xlfn.STDEV.P(Table2[Sharpe Ratio])</f>
        <v>-1.4581277209930721</v>
      </c>
      <c r="AR6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2">
        <f>_xlfn.RANK.AVG(Table2[[#This Row],[1Y Return vs Nifty Z-Score]],Table2[1Y Return vs Nifty Z-Score])</f>
        <v>653</v>
      </c>
      <c r="AT662">
        <f>_xlfn.RANK.AVG(Table2[[#This Row],[6M Return vs Nifty Z-Score]],Table2[6M Return vs Nifty Z-Score])</f>
        <v>449</v>
      </c>
      <c r="AU662">
        <f>_xlfn.RANK.AVG(Table2[[#This Row],[Sharpe Ratio Z-Score]],Table2[Sharpe Ratio Z-Score])</f>
        <v>686</v>
      </c>
      <c r="AV662">
        <f>(Table2[[#This Row],[Rank 1Y]]+Table2[[#This Row],[Rank 6M]]+Table2[[#This Row],[Rank Sharpe]])/3</f>
        <v>596</v>
      </c>
    </row>
    <row r="663" spans="1:48" x14ac:dyDescent="0.3">
      <c r="A663" t="s">
        <v>2115</v>
      </c>
      <c r="B663" t="s">
        <v>2116</v>
      </c>
      <c r="C663" t="s">
        <v>3112</v>
      </c>
      <c r="D663" t="s">
        <v>460</v>
      </c>
      <c r="E663">
        <v>2808.8825438849999</v>
      </c>
      <c r="F663">
        <v>389.85</v>
      </c>
      <c r="G663">
        <v>-12.5788736719495</v>
      </c>
      <c r="H663">
        <f>(Table2[[#This Row],[1Y Return vs Nifty]]-AVERAGE(Table2[1Y Return vs Nifty]))/_xlfn.STDEV.P(Table2[1Y Return vs Nifty])</f>
        <v>-0.56777962781490177</v>
      </c>
      <c r="I663">
        <v>-14.903634701333599</v>
      </c>
      <c r="J663">
        <f>(Table2[[#This Row],[1M Return vs Nifty]]-AVERAGE(Table2[1M Return vs Nifty]))/_xlfn.STDEV.P(Table2[1M Return vs Nifty])</f>
        <v>-1.5042698469167302</v>
      </c>
      <c r="K663">
        <v>-16.629220117822101</v>
      </c>
      <c r="L663">
        <f>(Table2[[#This Row],[6M Return vs Nifty]]-AVERAGE(Table2[6M Return vs Nifty]))/_xlfn.STDEV.P(Table2[6M Return vs Nifty])</f>
        <v>-0.66975476243690402</v>
      </c>
      <c r="M663">
        <v>-4.0120784130381797E-3</v>
      </c>
      <c r="N663">
        <f>(Table2[[#This Row],[1W Return vs Nifty]]-AVERAGE(Table2[1W Return vs Nifty]))/_xlfn.STDEV.P(Table2[1W Return vs Nifty])</f>
        <v>0.28701504286267876</v>
      </c>
      <c r="O663">
        <v>417.95</v>
      </c>
      <c r="P663">
        <v>446.795078572509</v>
      </c>
      <c r="Q663">
        <v>455.004901812605</v>
      </c>
      <c r="R663">
        <v>21.0031698578012</v>
      </c>
      <c r="S663" s="1">
        <f>(Table2[[#This Row],[Close Price]]-Table2[[#This Row],[20D EMA]])/Table2[[#This Row],[20D EMA]]</f>
        <v>-6.723292259839686E-2</v>
      </c>
      <c r="T663" s="1">
        <f>(Table2[[#This Row],[Close Price]]-Table2[[#This Row],[50D EMA]])/Table2[[#This Row],[50D EMA]]</f>
        <v>-0.12745234068926195</v>
      </c>
      <c r="U663" s="1">
        <f>(Table2[[#This Row],[Close Price]]-Table2[[#This Row],[200D EMA]])/Table2[[#This Row],[200D EMA]]</f>
        <v>-0.14319604371963271</v>
      </c>
      <c r="V663">
        <v>1.0722890684426201</v>
      </c>
      <c r="W663">
        <v>386.5</v>
      </c>
      <c r="X663">
        <v>397.15</v>
      </c>
      <c r="Y663">
        <v>386.5</v>
      </c>
      <c r="Z663">
        <v>397.15</v>
      </c>
      <c r="AA663">
        <v>386.5</v>
      </c>
      <c r="AB663">
        <v>425.6</v>
      </c>
      <c r="AC663" s="1">
        <f>(Table2[[#This Row],[Close Price]]/Table2[[#This Row],[Day Low]])-1</f>
        <v>8.6675291073738947E-3</v>
      </c>
      <c r="AD663" s="1">
        <f>(Table2[[#This Row],[Day High]]/Table2[[#This Row],[Close Price]])-1</f>
        <v>1.8725150698986726E-2</v>
      </c>
      <c r="AE663" s="1">
        <f>(Table2[[#This Row],[Close Price]]/Table2[[#This Row],[Current Week Low]])-1</f>
        <v>8.6675291073738947E-3</v>
      </c>
      <c r="AF663" s="1">
        <f>(Table2[[#This Row],[Current Week High]]/Table2[[#This Row],[Close Price]])-1</f>
        <v>1.8725150698986726E-2</v>
      </c>
      <c r="AG663" s="1">
        <f>(Table2[[#This Row],[Close Price]]/Table2[[#This Row],[Current Month Low]])-1</f>
        <v>8.6675291073738947E-3</v>
      </c>
      <c r="AH663" s="1">
        <f>(Table2[[#This Row],[Current Month High]]/Table2[[#This Row],[Close Price]])-1</f>
        <v>9.1701936642298421E-2</v>
      </c>
      <c r="AI663">
        <v>42.285494420931101</v>
      </c>
      <c r="AJ663">
        <v>9.5084269662921397</v>
      </c>
      <c r="AK663" t="str">
        <f>IF(AND(Table2[[#This Row],[20D EMA]]&gt;Table2[[#This Row],[50D EMA]],Table2[[#This Row],[50D EMA]]&gt;Table2[[#This Row],[200D EMA]]),"Uptrend","Downtrend/NoTrend")</f>
        <v>Downtrend/NoTrend</v>
      </c>
      <c r="AL663">
        <v>-0.12</v>
      </c>
      <c r="AM663" t="s">
        <v>3147</v>
      </c>
      <c r="AN663">
        <v>-4.8600000000000003</v>
      </c>
      <c r="AO663" t="s">
        <v>3147</v>
      </c>
      <c r="AP663">
        <v>-0.10904374046361801</v>
      </c>
      <c r="AQ663">
        <f>(Table2[[#This Row],[Sharpe Ratio]]-AVERAGE(Table2[Sharpe Ratio]))/_xlfn.STDEV.P(Table2[Sharpe Ratio])</f>
        <v>-1.9332492852441792</v>
      </c>
      <c r="AR6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3">
        <f>_xlfn.RANK.AVG(Table2[[#This Row],[1Y Return vs Nifty Z-Score]],Table2[1Y Return vs Nifty Z-Score])</f>
        <v>518</v>
      </c>
      <c r="AT663">
        <f>_xlfn.RANK.AVG(Table2[[#This Row],[6M Return vs Nifty Z-Score]],Table2[6M Return vs Nifty Z-Score])</f>
        <v>556</v>
      </c>
      <c r="AU663">
        <f>_xlfn.RANK.AVG(Table2[[#This Row],[Sharpe Ratio Z-Score]],Table2[Sharpe Ratio Z-Score])</f>
        <v>716</v>
      </c>
      <c r="AV663">
        <f>(Table2[[#This Row],[Rank 1Y]]+Table2[[#This Row],[Rank 6M]]+Table2[[#This Row],[Rank Sharpe]])/3</f>
        <v>596.66666666666663</v>
      </c>
    </row>
    <row r="664" spans="1:48" x14ac:dyDescent="0.3">
      <c r="A664" t="s">
        <v>1176</v>
      </c>
      <c r="B664" t="s">
        <v>1177</v>
      </c>
      <c r="C664" t="s">
        <v>3116</v>
      </c>
      <c r="D664" t="s">
        <v>481</v>
      </c>
      <c r="E664">
        <v>9845.2213961399993</v>
      </c>
      <c r="F664">
        <v>1925.3</v>
      </c>
      <c r="G664">
        <v>-27.1718498876021</v>
      </c>
      <c r="H664">
        <f>(Table2[[#This Row],[1Y Return vs Nifty]]-AVERAGE(Table2[1Y Return vs Nifty]))/_xlfn.STDEV.P(Table2[1Y Return vs Nifty])</f>
        <v>-0.87041541956128465</v>
      </c>
      <c r="I664">
        <v>-7.3126572305511504</v>
      </c>
      <c r="J664">
        <f>(Table2[[#This Row],[1M Return vs Nifty]]-AVERAGE(Table2[1M Return vs Nifty]))/_xlfn.STDEV.P(Table2[1M Return vs Nifty])</f>
        <v>-0.64462624422353199</v>
      </c>
      <c r="K664">
        <v>-8.4025398542676495</v>
      </c>
      <c r="L664">
        <f>(Table2[[#This Row],[6M Return vs Nifty]]-AVERAGE(Table2[6M Return vs Nifty]))/_xlfn.STDEV.P(Table2[6M Return vs Nifty])</f>
        <v>-0.37744652267727041</v>
      </c>
      <c r="M664">
        <v>-1.81571156688739</v>
      </c>
      <c r="N664">
        <f>(Table2[[#This Row],[1W Return vs Nifty]]-AVERAGE(Table2[1W Return vs Nifty]))/_xlfn.STDEV.P(Table2[1W Return vs Nifty])</f>
        <v>-0.14495724053194262</v>
      </c>
      <c r="O664">
        <v>2065.5</v>
      </c>
      <c r="P664">
        <v>2131.1119409308199</v>
      </c>
      <c r="Q664">
        <v>2159.7380220514601</v>
      </c>
      <c r="R664">
        <v>23.532427354766</v>
      </c>
      <c r="S664" s="1">
        <f>(Table2[[#This Row],[Close Price]]-Table2[[#This Row],[20D EMA]])/Table2[[#This Row],[20D EMA]]</f>
        <v>-6.7877027354151562E-2</v>
      </c>
      <c r="T664" s="1">
        <f>(Table2[[#This Row],[Close Price]]-Table2[[#This Row],[50D EMA]])/Table2[[#This Row],[50D EMA]]</f>
        <v>-9.6574908608942453E-2</v>
      </c>
      <c r="U664" s="1">
        <f>(Table2[[#This Row],[Close Price]]-Table2[[#This Row],[200D EMA]])/Table2[[#This Row],[200D EMA]]</f>
        <v>-0.10854928683839887</v>
      </c>
      <c r="V664">
        <v>0.574737791958286</v>
      </c>
      <c r="W664">
        <v>1913.35</v>
      </c>
      <c r="X664">
        <v>1963.15</v>
      </c>
      <c r="Y664">
        <v>1913.35</v>
      </c>
      <c r="Z664">
        <v>1963.15</v>
      </c>
      <c r="AA664">
        <v>1903.55</v>
      </c>
      <c r="AB664">
        <v>2270</v>
      </c>
      <c r="AC664" s="1">
        <f>(Table2[[#This Row],[Close Price]]/Table2[[#This Row],[Day Low]])-1</f>
        <v>6.2455901952074289E-3</v>
      </c>
      <c r="AD664" s="1">
        <f>(Table2[[#This Row],[Day High]]/Table2[[#This Row],[Close Price]])-1</f>
        <v>1.9659273879395478E-2</v>
      </c>
      <c r="AE664" s="1">
        <f>(Table2[[#This Row],[Close Price]]/Table2[[#This Row],[Current Week Low]])-1</f>
        <v>6.2455901952074289E-3</v>
      </c>
      <c r="AF664" s="1">
        <f>(Table2[[#This Row],[Current Week High]]/Table2[[#This Row],[Close Price]])-1</f>
        <v>1.9659273879395478E-2</v>
      </c>
      <c r="AG664" s="1">
        <f>(Table2[[#This Row],[Close Price]]/Table2[[#This Row],[Current Month Low]])-1</f>
        <v>1.1426019805101051E-2</v>
      </c>
      <c r="AH664" s="1">
        <f>(Table2[[#This Row],[Current Month High]]/Table2[[#This Row],[Close Price]])-1</f>
        <v>0.17903703318963271</v>
      </c>
      <c r="AI664">
        <v>42.055783514257499</v>
      </c>
      <c r="AJ664">
        <v>6.48783185840706</v>
      </c>
      <c r="AK664" t="str">
        <f>IF(AND(Table2[[#This Row],[20D EMA]]&gt;Table2[[#This Row],[50D EMA]],Table2[[#This Row],[50D EMA]]&gt;Table2[[#This Row],[200D EMA]]),"Uptrend","Downtrend/NoTrend")</f>
        <v>Downtrend/NoTrend</v>
      </c>
      <c r="AL664">
        <v>0.03</v>
      </c>
      <c r="AM664" t="s">
        <v>3148</v>
      </c>
      <c r="AN664">
        <v>-6.61</v>
      </c>
      <c r="AO664" t="s">
        <v>3147</v>
      </c>
      <c r="AP664">
        <v>-0.120053486818781</v>
      </c>
      <c r="AQ664">
        <f>(Table2[[#This Row],[Sharpe Ratio]]-AVERAGE(Table2[Sharpe Ratio]))/_xlfn.STDEV.P(Table2[Sharpe Ratio])</f>
        <v>-2.06203965692456</v>
      </c>
      <c r="AR6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4">
        <f>_xlfn.RANK.AVG(Table2[[#This Row],[1Y Return vs Nifty Z-Score]],Table2[1Y Return vs Nifty Z-Score])</f>
        <v>622</v>
      </c>
      <c r="AT664">
        <f>_xlfn.RANK.AVG(Table2[[#This Row],[6M Return vs Nifty Z-Score]],Table2[6M Return vs Nifty Z-Score])</f>
        <v>444</v>
      </c>
      <c r="AU664">
        <f>_xlfn.RANK.AVG(Table2[[#This Row],[Sharpe Ratio Z-Score]],Table2[Sharpe Ratio Z-Score])</f>
        <v>725</v>
      </c>
      <c r="AV664">
        <f>(Table2[[#This Row],[Rank 1Y]]+Table2[[#This Row],[Rank 6M]]+Table2[[#This Row],[Rank Sharpe]])/3</f>
        <v>597</v>
      </c>
    </row>
    <row r="665" spans="1:48" x14ac:dyDescent="0.3">
      <c r="A665" t="s">
        <v>365</v>
      </c>
      <c r="B665" t="s">
        <v>366</v>
      </c>
      <c r="C665" t="s">
        <v>3102</v>
      </c>
      <c r="D665" t="s">
        <v>367</v>
      </c>
      <c r="E665">
        <v>64408.055871169898</v>
      </c>
      <c r="F665">
        <v>677.05</v>
      </c>
      <c r="G665">
        <v>-26.878835887869801</v>
      </c>
      <c r="H665">
        <f>(Table2[[#This Row],[1Y Return vs Nifty]]-AVERAGE(Table2[1Y Return vs Nifty]))/_xlfn.STDEV.P(Table2[1Y Return vs Nifty])</f>
        <v>-0.86433876168894175</v>
      </c>
      <c r="I665">
        <v>-1.8902990750331301</v>
      </c>
      <c r="J665">
        <f>(Table2[[#This Row],[1M Return vs Nifty]]-AVERAGE(Table2[1M Return vs Nifty]))/_xlfn.STDEV.P(Table2[1M Return vs Nifty])</f>
        <v>-3.0568895503474802E-2</v>
      </c>
      <c r="K665">
        <v>-8.6229906919936692</v>
      </c>
      <c r="L665">
        <f>(Table2[[#This Row],[6M Return vs Nifty]]-AVERAGE(Table2[6M Return vs Nifty]))/_xlfn.STDEV.P(Table2[6M Return vs Nifty])</f>
        <v>-0.38527952387153191</v>
      </c>
      <c r="M665">
        <v>0.91052758174663595</v>
      </c>
      <c r="N665">
        <f>(Table2[[#This Row],[1W Return vs Nifty]]-AVERAGE(Table2[1W Return vs Nifty]))/_xlfn.STDEV.P(Table2[1W Return vs Nifty])</f>
        <v>0.50507316330007845</v>
      </c>
      <c r="O665">
        <v>697.31</v>
      </c>
      <c r="P665">
        <v>717.47093733087297</v>
      </c>
      <c r="Q665">
        <v>734.84500267892201</v>
      </c>
      <c r="R665">
        <v>31.7458994114894</v>
      </c>
      <c r="S665" s="1">
        <f>(Table2[[#This Row],[Close Price]]-Table2[[#This Row],[20D EMA]])/Table2[[#This Row],[20D EMA]]</f>
        <v>-2.9054509472114257E-2</v>
      </c>
      <c r="T665" s="1">
        <f>(Table2[[#This Row],[Close Price]]-Table2[[#This Row],[50D EMA]])/Table2[[#This Row],[50D EMA]]</f>
        <v>-5.6338083158108836E-2</v>
      </c>
      <c r="U665" s="1">
        <f>(Table2[[#This Row],[Close Price]]-Table2[[#This Row],[200D EMA]])/Table2[[#This Row],[200D EMA]]</f>
        <v>-7.8649242313993936E-2</v>
      </c>
      <c r="V665">
        <v>0.44680355296477797</v>
      </c>
      <c r="W665">
        <v>676</v>
      </c>
      <c r="X665">
        <v>690</v>
      </c>
      <c r="Y665">
        <v>676</v>
      </c>
      <c r="Z665">
        <v>690</v>
      </c>
      <c r="AA665">
        <v>673.25</v>
      </c>
      <c r="AB665">
        <v>704.85</v>
      </c>
      <c r="AC665" s="1">
        <f>(Table2[[#This Row],[Close Price]]/Table2[[#This Row],[Day Low]])-1</f>
        <v>1.5532544378697999E-3</v>
      </c>
      <c r="AD665" s="1">
        <f>(Table2[[#This Row],[Day High]]/Table2[[#This Row],[Close Price]])-1</f>
        <v>1.9127095487778023E-2</v>
      </c>
      <c r="AE665" s="1">
        <f>(Table2[[#This Row],[Close Price]]/Table2[[#This Row],[Current Week Low]])-1</f>
        <v>1.5532544378697999E-3</v>
      </c>
      <c r="AF665" s="1">
        <f>(Table2[[#This Row],[Current Week High]]/Table2[[#This Row],[Close Price]])-1</f>
        <v>1.9127095487778023E-2</v>
      </c>
      <c r="AG665" s="1">
        <f>(Table2[[#This Row],[Close Price]]/Table2[[#This Row],[Current Month Low]])-1</f>
        <v>5.6442629038246928E-3</v>
      </c>
      <c r="AH665" s="1">
        <f>(Table2[[#This Row],[Current Month High]]/Table2[[#This Row],[Close Price]])-1</f>
        <v>4.1060482977623547E-2</v>
      </c>
      <c r="AI665">
        <v>20.7296359205376</v>
      </c>
      <c r="AJ665">
        <v>4.4910872752527098</v>
      </c>
      <c r="AK665" t="str">
        <f>IF(AND(Table2[[#This Row],[20D EMA]]&gt;Table2[[#This Row],[50D EMA]],Table2[[#This Row],[50D EMA]]&gt;Table2[[#This Row],[200D EMA]]),"Uptrend","Downtrend/NoTrend")</f>
        <v>Downtrend/NoTrend</v>
      </c>
      <c r="AL665">
        <v>-0.05</v>
      </c>
      <c r="AM665" t="s">
        <v>3147</v>
      </c>
      <c r="AN665">
        <v>-1.02</v>
      </c>
      <c r="AO665" t="s">
        <v>3147</v>
      </c>
      <c r="AP665">
        <v>-0.12585439306325399</v>
      </c>
      <c r="AQ665">
        <f>(Table2[[#This Row],[Sharpe Ratio]]-AVERAGE(Table2[Sharpe Ratio]))/_xlfn.STDEV.P(Table2[Sharpe Ratio])</f>
        <v>-2.1298977934526886</v>
      </c>
      <c r="AR6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5">
        <f>_xlfn.RANK.AVG(Table2[[#This Row],[1Y Return vs Nifty Z-Score]],Table2[1Y Return vs Nifty Z-Score])</f>
        <v>620</v>
      </c>
      <c r="AT665">
        <f>_xlfn.RANK.AVG(Table2[[#This Row],[6M Return vs Nifty Z-Score]],Table2[6M Return vs Nifty Z-Score])</f>
        <v>445</v>
      </c>
      <c r="AU665">
        <f>_xlfn.RANK.AVG(Table2[[#This Row],[Sharpe Ratio Z-Score]],Table2[Sharpe Ratio Z-Score])</f>
        <v>727</v>
      </c>
      <c r="AV665">
        <f>(Table2[[#This Row],[Rank 1Y]]+Table2[[#This Row],[Rank 6M]]+Table2[[#This Row],[Rank Sharpe]])/3</f>
        <v>597.33333333333337</v>
      </c>
    </row>
    <row r="666" spans="1:48" x14ac:dyDescent="0.3">
      <c r="A666" t="s">
        <v>1237</v>
      </c>
      <c r="B666" t="s">
        <v>1238</v>
      </c>
      <c r="C666" t="s">
        <v>3113</v>
      </c>
      <c r="D666" t="s">
        <v>239</v>
      </c>
      <c r="E666">
        <v>9305.7395422199897</v>
      </c>
      <c r="F666">
        <v>476.3</v>
      </c>
      <c r="G666">
        <v>-18.6525587531277</v>
      </c>
      <c r="H666">
        <f>(Table2[[#This Row],[1Y Return vs Nifty]]-AVERAGE(Table2[1Y Return vs Nifty]))/_xlfn.STDEV.P(Table2[1Y Return vs Nifty])</f>
        <v>-0.69373847720910375</v>
      </c>
      <c r="I666">
        <v>-9.7628100533554303</v>
      </c>
      <c r="J666">
        <f>(Table2[[#This Row],[1M Return vs Nifty]]-AVERAGE(Table2[1M Return vs Nifty]))/_xlfn.STDEV.P(Table2[1M Return vs Nifty])</f>
        <v>-0.92209488483685687</v>
      </c>
      <c r="K666">
        <v>-25.889912509227202</v>
      </c>
      <c r="L666">
        <f>(Table2[[#This Row],[6M Return vs Nifty]]-AVERAGE(Table2[6M Return vs Nifty]))/_xlfn.STDEV.P(Table2[6M Return vs Nifty])</f>
        <v>-0.9988032492098019</v>
      </c>
      <c r="M666">
        <v>-3.5904071263703901</v>
      </c>
      <c r="N666">
        <f>(Table2[[#This Row],[1W Return vs Nifty]]-AVERAGE(Table2[1W Return vs Nifty]))/_xlfn.STDEV.P(Table2[1W Return vs Nifty])</f>
        <v>-0.56810649792106038</v>
      </c>
      <c r="O666">
        <v>516.61</v>
      </c>
      <c r="P666">
        <v>533.68282126504698</v>
      </c>
      <c r="Q666">
        <v>543.83681980715198</v>
      </c>
      <c r="R666">
        <v>23.757215575143501</v>
      </c>
      <c r="S666" s="1">
        <f>(Table2[[#This Row],[Close Price]]-Table2[[#This Row],[20D EMA]])/Table2[[#This Row],[20D EMA]]</f>
        <v>-7.8027912738816513E-2</v>
      </c>
      <c r="T666" s="1">
        <f>(Table2[[#This Row],[Close Price]]-Table2[[#This Row],[50D EMA]])/Table2[[#This Row],[50D EMA]]</f>
        <v>-0.10752233157707076</v>
      </c>
      <c r="U666" s="1">
        <f>(Table2[[#This Row],[Close Price]]-Table2[[#This Row],[200D EMA]])/Table2[[#This Row],[200D EMA]]</f>
        <v>-0.12418581704545301</v>
      </c>
      <c r="V666">
        <v>0.37754462261761301</v>
      </c>
      <c r="W666">
        <v>472.85</v>
      </c>
      <c r="X666">
        <v>493.6</v>
      </c>
      <c r="Y666">
        <v>472.85</v>
      </c>
      <c r="Z666">
        <v>493.6</v>
      </c>
      <c r="AA666">
        <v>472.85</v>
      </c>
      <c r="AB666">
        <v>545.54999999999995</v>
      </c>
      <c r="AC666" s="1">
        <f>(Table2[[#This Row],[Close Price]]/Table2[[#This Row],[Day Low]])-1</f>
        <v>7.2961827217934427E-3</v>
      </c>
      <c r="AD666" s="1">
        <f>(Table2[[#This Row],[Day High]]/Table2[[#This Row],[Close Price]])-1</f>
        <v>3.6321646021415077E-2</v>
      </c>
      <c r="AE666" s="1">
        <f>(Table2[[#This Row],[Close Price]]/Table2[[#This Row],[Current Week Low]])-1</f>
        <v>7.2961827217934427E-3</v>
      </c>
      <c r="AF666" s="1">
        <f>(Table2[[#This Row],[Current Week High]]/Table2[[#This Row],[Close Price]])-1</f>
        <v>3.6321646021415077E-2</v>
      </c>
      <c r="AG666" s="1">
        <f>(Table2[[#This Row],[Close Price]]/Table2[[#This Row],[Current Month Low]])-1</f>
        <v>7.2961827217934427E-3</v>
      </c>
      <c r="AH666" s="1">
        <f>(Table2[[#This Row],[Current Month High]]/Table2[[#This Row],[Close Price]])-1</f>
        <v>0.14539155994121344</v>
      </c>
      <c r="AI666">
        <v>48.939743858912401</v>
      </c>
      <c r="AJ666">
        <v>1.9914346895074799</v>
      </c>
      <c r="AK666" t="str">
        <f>IF(AND(Table2[[#This Row],[20D EMA]]&gt;Table2[[#This Row],[50D EMA]],Table2[[#This Row],[50D EMA]]&gt;Table2[[#This Row],[200D EMA]]),"Uptrend","Downtrend/NoTrend")</f>
        <v>Downtrend/NoTrend</v>
      </c>
      <c r="AL666">
        <v>0.02</v>
      </c>
      <c r="AM666" t="s">
        <v>3148</v>
      </c>
      <c r="AN666">
        <v>-8.68</v>
      </c>
      <c r="AO666" t="s">
        <v>3147</v>
      </c>
      <c r="AP666">
        <v>-3.0244798553339999E-3</v>
      </c>
      <c r="AQ666">
        <f>(Table2[[#This Row],[Sharpe Ratio]]-AVERAGE(Table2[Sharpe Ratio]))/_xlfn.STDEV.P(Table2[Sharpe Ratio])</f>
        <v>-0.69305177854894762</v>
      </c>
      <c r="AR6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6">
        <f>_xlfn.RANK.AVG(Table2[[#This Row],[1Y Return vs Nifty Z-Score]],Table2[1Y Return vs Nifty Z-Score])</f>
        <v>568</v>
      </c>
      <c r="AT666">
        <f>_xlfn.RANK.AVG(Table2[[#This Row],[6M Return vs Nifty Z-Score]],Table2[6M Return vs Nifty Z-Score])</f>
        <v>666</v>
      </c>
      <c r="AU666">
        <f>_xlfn.RANK.AVG(Table2[[#This Row],[Sharpe Ratio Z-Score]],Table2[Sharpe Ratio Z-Score])</f>
        <v>562</v>
      </c>
      <c r="AV666">
        <f>(Table2[[#This Row],[Rank 1Y]]+Table2[[#This Row],[Rank 6M]]+Table2[[#This Row],[Rank Sharpe]])/3</f>
        <v>598.66666666666663</v>
      </c>
    </row>
    <row r="667" spans="1:48" x14ac:dyDescent="0.3">
      <c r="A667" t="s">
        <v>1624</v>
      </c>
      <c r="B667" t="s">
        <v>1625</v>
      </c>
      <c r="C667" t="s">
        <v>3104</v>
      </c>
      <c r="D667" t="s">
        <v>982</v>
      </c>
      <c r="E667">
        <v>5521.4774050799997</v>
      </c>
      <c r="F667">
        <v>120.38</v>
      </c>
      <c r="G667">
        <v>-52.096451911536903</v>
      </c>
      <c r="H667">
        <f>(Table2[[#This Row],[1Y Return vs Nifty]]-AVERAGE(Table2[1Y Return vs Nifty]))/_xlfn.STDEV.P(Table2[1Y Return vs Nifty])</f>
        <v>-1.3873131761262691</v>
      </c>
      <c r="I667">
        <v>-5.6695047461449999</v>
      </c>
      <c r="J667">
        <f>(Table2[[#This Row],[1M Return vs Nifty]]-AVERAGE(Table2[1M Return vs Nifty]))/_xlfn.STDEV.P(Table2[1M Return vs Nifty])</f>
        <v>-0.45854671403048763</v>
      </c>
      <c r="K667">
        <v>-26.638022537391201</v>
      </c>
      <c r="L667">
        <f>(Table2[[#This Row],[6M Return vs Nifty]]-AVERAGE(Table2[6M Return vs Nifty]))/_xlfn.STDEV.P(Table2[6M Return vs Nifty])</f>
        <v>-1.0253848980004971</v>
      </c>
      <c r="M667">
        <v>-3.1860657595087201</v>
      </c>
      <c r="N667">
        <f>(Table2[[#This Row],[1W Return vs Nifty]]-AVERAGE(Table2[1W Return vs Nifty]))/_xlfn.STDEV.P(Table2[1W Return vs Nifty])</f>
        <v>-0.47169742752869415</v>
      </c>
      <c r="O667">
        <v>128.53</v>
      </c>
      <c r="P667">
        <v>131.51293867390601</v>
      </c>
      <c r="Q667">
        <v>143.71458460703801</v>
      </c>
      <c r="R667">
        <v>27.426437678066101</v>
      </c>
      <c r="S667" s="1">
        <f>(Table2[[#This Row],[Close Price]]-Table2[[#This Row],[20D EMA]])/Table2[[#This Row],[20D EMA]]</f>
        <v>-6.340932078114063E-2</v>
      </c>
      <c r="T667" s="1">
        <f>(Table2[[#This Row],[Close Price]]-Table2[[#This Row],[50D EMA]])/Table2[[#This Row],[50D EMA]]</f>
        <v>-8.4652801360562566E-2</v>
      </c>
      <c r="U667" s="1">
        <f>(Table2[[#This Row],[Close Price]]-Table2[[#This Row],[200D EMA]])/Table2[[#This Row],[200D EMA]]</f>
        <v>-0.16236754725237029</v>
      </c>
      <c r="V667">
        <v>0.31886878771945298</v>
      </c>
      <c r="W667">
        <v>118.89</v>
      </c>
      <c r="X667">
        <v>122.6</v>
      </c>
      <c r="Y667">
        <v>118.89</v>
      </c>
      <c r="Z667">
        <v>122.6</v>
      </c>
      <c r="AA667">
        <v>118.89</v>
      </c>
      <c r="AB667">
        <v>135.94999999999999</v>
      </c>
      <c r="AC667" s="1">
        <f>(Table2[[#This Row],[Close Price]]/Table2[[#This Row],[Day Low]])-1</f>
        <v>1.2532593153334881E-2</v>
      </c>
      <c r="AD667" s="1">
        <f>(Table2[[#This Row],[Day High]]/Table2[[#This Row],[Close Price]])-1</f>
        <v>1.8441601594949342E-2</v>
      </c>
      <c r="AE667" s="1">
        <f>(Table2[[#This Row],[Close Price]]/Table2[[#This Row],[Current Week Low]])-1</f>
        <v>1.2532593153334881E-2</v>
      </c>
      <c r="AF667" s="1">
        <f>(Table2[[#This Row],[Current Week High]]/Table2[[#This Row],[Close Price]])-1</f>
        <v>1.8441601594949342E-2</v>
      </c>
      <c r="AG667" s="1">
        <f>(Table2[[#This Row],[Close Price]]/Table2[[#This Row],[Current Month Low]])-1</f>
        <v>1.2532593153334881E-2</v>
      </c>
      <c r="AH667" s="1">
        <f>(Table2[[#This Row],[Current Month High]]/Table2[[#This Row],[Close Price]])-1</f>
        <v>0.12934042199700935</v>
      </c>
      <c r="AI667">
        <v>74.946004319654406</v>
      </c>
      <c r="AJ667">
        <v>1.2532593153334799</v>
      </c>
      <c r="AK667" t="str">
        <f>IF(AND(Table2[[#This Row],[20D EMA]]&gt;Table2[[#This Row],[50D EMA]],Table2[[#This Row],[50D EMA]]&gt;Table2[[#This Row],[200D EMA]]),"Uptrend","Downtrend/NoTrend")</f>
        <v>Downtrend/NoTrend</v>
      </c>
      <c r="AL667">
        <v>-0.05</v>
      </c>
      <c r="AM667" t="s">
        <v>3147</v>
      </c>
      <c r="AN667">
        <v>-9.2100000000000009</v>
      </c>
      <c r="AO667" t="s">
        <v>3147</v>
      </c>
      <c r="AP667">
        <v>3.7937505118374001E-2</v>
      </c>
      <c r="AQ667">
        <f>(Table2[[#This Row],[Sharpe Ratio]]-AVERAGE(Table2[Sharpe Ratio]))/_xlfn.STDEV.P(Table2[Sharpe Ratio])</f>
        <v>-0.21388458437865757</v>
      </c>
      <c r="AR6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7">
        <f>_xlfn.RANK.AVG(Table2[[#This Row],[1Y Return vs Nifty Z-Score]],Table2[1Y Return vs Nifty Z-Score])</f>
        <v>718</v>
      </c>
      <c r="AT667">
        <f>_xlfn.RANK.AVG(Table2[[#This Row],[6M Return vs Nifty Z-Score]],Table2[6M Return vs Nifty Z-Score])</f>
        <v>675</v>
      </c>
      <c r="AU667">
        <f>_xlfn.RANK.AVG(Table2[[#This Row],[Sharpe Ratio Z-Score]],Table2[Sharpe Ratio Z-Score])</f>
        <v>404</v>
      </c>
      <c r="AV667">
        <f>(Table2[[#This Row],[Rank 1Y]]+Table2[[#This Row],[Rank 6M]]+Table2[[#This Row],[Rank Sharpe]])/3</f>
        <v>599</v>
      </c>
    </row>
    <row r="668" spans="1:48" x14ac:dyDescent="0.3">
      <c r="A668" t="s">
        <v>1517</v>
      </c>
      <c r="B668" t="s">
        <v>1518</v>
      </c>
      <c r="C668" t="s">
        <v>3116</v>
      </c>
      <c r="D668" t="s">
        <v>481</v>
      </c>
      <c r="E668">
        <v>6395.4713849999998</v>
      </c>
      <c r="F668">
        <v>1973.85</v>
      </c>
      <c r="G668">
        <v>-18.761947064690101</v>
      </c>
      <c r="H668">
        <f>(Table2[[#This Row],[1Y Return vs Nifty]]-AVERAGE(Table2[1Y Return vs Nifty]))/_xlfn.STDEV.P(Table2[1Y Return vs Nifty])</f>
        <v>-0.69600702186978647</v>
      </c>
      <c r="I668">
        <v>-1.93645578980257</v>
      </c>
      <c r="J668">
        <f>(Table2[[#This Row],[1M Return vs Nifty]]-AVERAGE(Table2[1M Return vs Nifty]))/_xlfn.STDEV.P(Table2[1M Return vs Nifty])</f>
        <v>-3.5795933091928321E-2</v>
      </c>
      <c r="K668">
        <v>-15.016742999601499</v>
      </c>
      <c r="L668">
        <f>(Table2[[#This Row],[6M Return vs Nifty]]-AVERAGE(Table2[6M Return vs Nifty]))/_xlfn.STDEV.P(Table2[6M Return vs Nifty])</f>
        <v>-0.61246064950439272</v>
      </c>
      <c r="M668">
        <v>0.52799374343679395</v>
      </c>
      <c r="N668">
        <f>(Table2[[#This Row],[1W Return vs Nifty]]-AVERAGE(Table2[1W Return vs Nifty]))/_xlfn.STDEV.P(Table2[1W Return vs Nifty])</f>
        <v>0.41386376755776094</v>
      </c>
      <c r="O668">
        <v>2085.04</v>
      </c>
      <c r="P668">
        <v>2152.1438366889802</v>
      </c>
      <c r="Q668">
        <v>2225.7235461095502</v>
      </c>
      <c r="R668">
        <v>28.2451003321701</v>
      </c>
      <c r="S668" s="1">
        <f>(Table2[[#This Row],[Close Price]]-Table2[[#This Row],[20D EMA]])/Table2[[#This Row],[20D EMA]]</f>
        <v>-5.332751410044894E-2</v>
      </c>
      <c r="T668" s="1">
        <f>(Table2[[#This Row],[Close Price]]-Table2[[#This Row],[50D EMA]])/Table2[[#This Row],[50D EMA]]</f>
        <v>-8.2844758630668897E-2</v>
      </c>
      <c r="U668" s="1">
        <f>(Table2[[#This Row],[Close Price]]-Table2[[#This Row],[200D EMA]])/Table2[[#This Row],[200D EMA]]</f>
        <v>-0.11316479378124575</v>
      </c>
      <c r="V668">
        <v>0.62951250034371897</v>
      </c>
      <c r="W668">
        <v>1950.05</v>
      </c>
      <c r="X668">
        <v>2031.65</v>
      </c>
      <c r="Y668">
        <v>1950.05</v>
      </c>
      <c r="Z668">
        <v>2031.65</v>
      </c>
      <c r="AA668">
        <v>1950.05</v>
      </c>
      <c r="AB668">
        <v>2169</v>
      </c>
      <c r="AC668" s="1">
        <f>(Table2[[#This Row],[Close Price]]/Table2[[#This Row],[Day Low]])-1</f>
        <v>1.2204815261147139E-2</v>
      </c>
      <c r="AD668" s="1">
        <f>(Table2[[#This Row],[Day High]]/Table2[[#This Row],[Close Price]])-1</f>
        <v>2.9282873571953472E-2</v>
      </c>
      <c r="AE668" s="1">
        <f>(Table2[[#This Row],[Close Price]]/Table2[[#This Row],[Current Week Low]])-1</f>
        <v>1.2204815261147139E-2</v>
      </c>
      <c r="AF668" s="1">
        <f>(Table2[[#This Row],[Current Week High]]/Table2[[#This Row],[Close Price]])-1</f>
        <v>2.9282873571953472E-2</v>
      </c>
      <c r="AG668" s="1">
        <f>(Table2[[#This Row],[Close Price]]/Table2[[#This Row],[Current Month Low]])-1</f>
        <v>1.2204815261147139E-2</v>
      </c>
      <c r="AH668" s="1">
        <f>(Table2[[#This Row],[Current Month High]]/Table2[[#This Row],[Close Price]])-1</f>
        <v>9.8867695113610488E-2</v>
      </c>
      <c r="AI668">
        <v>38.561694151024597</v>
      </c>
      <c r="AJ668">
        <v>1.2204815261147099</v>
      </c>
      <c r="AK668" t="str">
        <f>IF(AND(Table2[[#This Row],[20D EMA]]&gt;Table2[[#This Row],[50D EMA]],Table2[[#This Row],[50D EMA]]&gt;Table2[[#This Row],[200D EMA]]),"Uptrend","Downtrend/NoTrend")</f>
        <v>Downtrend/NoTrend</v>
      </c>
      <c r="AL668">
        <v>0.01</v>
      </c>
      <c r="AM668" t="s">
        <v>3148</v>
      </c>
      <c r="AN668">
        <v>-7.15</v>
      </c>
      <c r="AO668" t="s">
        <v>3147</v>
      </c>
      <c r="AP668">
        <v>-8.2910732585777996E-2</v>
      </c>
      <c r="AQ668">
        <f>(Table2[[#This Row],[Sharpe Ratio]]-AVERAGE(Table2[Sharpe Ratio]))/_xlfn.STDEV.P(Table2[Sharpe Ratio])</f>
        <v>-1.6275492546403854</v>
      </c>
      <c r="AR6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8">
        <f>_xlfn.RANK.AVG(Table2[[#This Row],[1Y Return vs Nifty Z-Score]],Table2[1Y Return vs Nifty Z-Score])</f>
        <v>570</v>
      </c>
      <c r="AT668">
        <f>_xlfn.RANK.AVG(Table2[[#This Row],[6M Return vs Nifty Z-Score]],Table2[6M Return vs Nifty Z-Score])</f>
        <v>530</v>
      </c>
      <c r="AU668">
        <f>_xlfn.RANK.AVG(Table2[[#This Row],[Sharpe Ratio Z-Score]],Table2[Sharpe Ratio Z-Score])</f>
        <v>698</v>
      </c>
      <c r="AV668">
        <f>(Table2[[#This Row],[Rank 1Y]]+Table2[[#This Row],[Rank 6M]]+Table2[[#This Row],[Rank Sharpe]])/3</f>
        <v>599.33333333333337</v>
      </c>
    </row>
    <row r="669" spans="1:48" x14ac:dyDescent="0.3">
      <c r="A669" t="s">
        <v>1028</v>
      </c>
      <c r="B669" t="s">
        <v>1029</v>
      </c>
      <c r="C669" t="s">
        <v>3109</v>
      </c>
      <c r="D669" t="s">
        <v>114</v>
      </c>
      <c r="E669">
        <v>12885.87392245</v>
      </c>
      <c r="F669">
        <v>43.97</v>
      </c>
      <c r="G669">
        <v>-16.025906467867699</v>
      </c>
      <c r="H669">
        <f>(Table2[[#This Row],[1Y Return vs Nifty]]-AVERAGE(Table2[1Y Return vs Nifty]))/_xlfn.STDEV.P(Table2[1Y Return vs Nifty])</f>
        <v>-0.63926576497789578</v>
      </c>
      <c r="I669">
        <v>-6.1343652304920102</v>
      </c>
      <c r="J669">
        <f>(Table2[[#This Row],[1M Return vs Nifty]]-AVERAGE(Table2[1M Return vs Nifty]))/_xlfn.STDEV.P(Table2[1M Return vs Nifty])</f>
        <v>-0.51119004528155221</v>
      </c>
      <c r="K669">
        <v>-37.216859222903103</v>
      </c>
      <c r="L669">
        <f>(Table2[[#This Row],[6M Return vs Nifty]]-AVERAGE(Table2[6M Return vs Nifty]))/_xlfn.STDEV.P(Table2[6M Return vs Nifty])</f>
        <v>-1.4012693412000141</v>
      </c>
      <c r="M669">
        <v>-5.0093260452893098</v>
      </c>
      <c r="N669">
        <f>(Table2[[#This Row],[1W Return vs Nifty]]-AVERAGE(Table2[1W Return vs Nifty]))/_xlfn.STDEV.P(Table2[1W Return vs Nifty])</f>
        <v>-0.90642620781587879</v>
      </c>
      <c r="O669">
        <v>46.89</v>
      </c>
      <c r="P669">
        <v>49.293253381482401</v>
      </c>
      <c r="Q669">
        <v>53.203366601266303</v>
      </c>
      <c r="R669">
        <v>30.573176325882802</v>
      </c>
      <c r="S669" s="1">
        <f>(Table2[[#This Row],[Close Price]]-Table2[[#This Row],[20D EMA]])/Table2[[#This Row],[20D EMA]]</f>
        <v>-6.2273405843463463E-2</v>
      </c>
      <c r="T669" s="1">
        <f>(Table2[[#This Row],[Close Price]]-Table2[[#This Row],[50D EMA]])/Table2[[#This Row],[50D EMA]]</f>
        <v>-0.1079915204680352</v>
      </c>
      <c r="U669" s="1">
        <f>(Table2[[#This Row],[Close Price]]-Table2[[#This Row],[200D EMA]])/Table2[[#This Row],[200D EMA]]</f>
        <v>-0.17354854008517837</v>
      </c>
      <c r="V669">
        <v>0.78790901490945298</v>
      </c>
      <c r="W669">
        <v>43.06</v>
      </c>
      <c r="X669">
        <v>44.89</v>
      </c>
      <c r="Y669">
        <v>43.06</v>
      </c>
      <c r="Z669">
        <v>44.89</v>
      </c>
      <c r="AA669">
        <v>43.06</v>
      </c>
      <c r="AB669">
        <v>50.39</v>
      </c>
      <c r="AC669" s="1">
        <f>(Table2[[#This Row],[Close Price]]/Table2[[#This Row],[Day Low]])-1</f>
        <v>2.1133302368787632E-2</v>
      </c>
      <c r="AD669" s="1">
        <f>(Table2[[#This Row],[Day High]]/Table2[[#This Row],[Close Price]])-1</f>
        <v>2.0923356834205098E-2</v>
      </c>
      <c r="AE669" s="1">
        <f>(Table2[[#This Row],[Close Price]]/Table2[[#This Row],[Current Week Low]])-1</f>
        <v>2.1133302368787632E-2</v>
      </c>
      <c r="AF669" s="1">
        <f>(Table2[[#This Row],[Current Week High]]/Table2[[#This Row],[Close Price]])-1</f>
        <v>2.0923356834205098E-2</v>
      </c>
      <c r="AG669" s="1">
        <f>(Table2[[#This Row],[Close Price]]/Table2[[#This Row],[Current Month Low]])-1</f>
        <v>2.1133302368787632E-2</v>
      </c>
      <c r="AH669" s="1">
        <f>(Table2[[#This Row],[Current Month High]]/Table2[[#This Row],[Close Price]])-1</f>
        <v>0.14600864225608379</v>
      </c>
      <c r="AI669">
        <v>67.614282465317203</v>
      </c>
      <c r="AJ669">
        <v>6.2077294685990401</v>
      </c>
      <c r="AK669" t="str">
        <f>IF(AND(Table2[[#This Row],[20D EMA]]&gt;Table2[[#This Row],[50D EMA]],Table2[[#This Row],[50D EMA]]&gt;Table2[[#This Row],[200D EMA]]),"Uptrend","Downtrend/NoTrend")</f>
        <v>Downtrend/NoTrend</v>
      </c>
      <c r="AL669">
        <v>-0.16</v>
      </c>
      <c r="AM669" t="s">
        <v>3147</v>
      </c>
      <c r="AN669">
        <v>-4.8899999999999997</v>
      </c>
      <c r="AO669" t="s">
        <v>3147</v>
      </c>
      <c r="AQ669">
        <f>(Table2[[#This Row],[Sharpe Ratio]]-AVERAGE(Table2[Sharpe Ratio]))/_xlfn.STDEV.P(Table2[Sharpe Ratio])</f>
        <v>-0.65767186404931655</v>
      </c>
      <c r="AR6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9">
        <f>_xlfn.RANK.AVG(Table2[[#This Row],[1Y Return vs Nifty Z-Score]],Table2[1Y Return vs Nifty Z-Score])</f>
        <v>550</v>
      </c>
      <c r="AT669">
        <f>_xlfn.RANK.AVG(Table2[[#This Row],[6M Return vs Nifty Z-Score]],Table2[6M Return vs Nifty Z-Score])</f>
        <v>717</v>
      </c>
      <c r="AU669">
        <f>_xlfn.RANK.AVG(Table2[[#This Row],[Sharpe Ratio Z-Score]],Table2[Sharpe Ratio Z-Score])</f>
        <v>532</v>
      </c>
      <c r="AV669">
        <f>(Table2[[#This Row],[Rank 1Y]]+Table2[[#This Row],[Rank 6M]]+Table2[[#This Row],[Rank Sharpe]])/3</f>
        <v>599.66666666666663</v>
      </c>
    </row>
    <row r="670" spans="1:48" x14ac:dyDescent="0.3">
      <c r="A670" t="s">
        <v>1529</v>
      </c>
      <c r="B670" t="s">
        <v>1530</v>
      </c>
      <c r="C670" t="s">
        <v>3106</v>
      </c>
      <c r="D670" t="s">
        <v>51</v>
      </c>
      <c r="E670">
        <v>6307.4015843679999</v>
      </c>
      <c r="F670">
        <v>194.36</v>
      </c>
      <c r="G670">
        <v>-38.806168574981001</v>
      </c>
      <c r="H670">
        <f>(Table2[[#This Row],[1Y Return vs Nifty]]-AVERAGE(Table2[1Y Return vs Nifty]))/_xlfn.STDEV.P(Table2[1Y Return vs Nifty])</f>
        <v>-1.1116932230300538</v>
      </c>
      <c r="I670">
        <v>-0.30844911286395399</v>
      </c>
      <c r="J670">
        <f>(Table2[[#This Row],[1M Return vs Nifty]]-AVERAGE(Table2[1M Return vs Nifty]))/_xlfn.STDEV.P(Table2[1M Return vs Nifty])</f>
        <v>0.14856840343242156</v>
      </c>
      <c r="K670">
        <v>-14.1842257979339</v>
      </c>
      <c r="L670">
        <f>(Table2[[#This Row],[6M Return vs Nifty]]-AVERAGE(Table2[6M Return vs Nifty]))/_xlfn.STDEV.P(Table2[6M Return vs Nifty])</f>
        <v>-0.58287986722126939</v>
      </c>
      <c r="M670">
        <v>-0.98653154381028096</v>
      </c>
      <c r="N670">
        <f>(Table2[[#This Row],[1W Return vs Nifty]]-AVERAGE(Table2[1W Return vs Nifty]))/_xlfn.STDEV.P(Table2[1W Return vs Nifty])</f>
        <v>5.2748168225142451E-2</v>
      </c>
      <c r="O670">
        <v>206.82</v>
      </c>
      <c r="P670">
        <v>212.39794465592701</v>
      </c>
      <c r="Q670">
        <v>240.53419127995099</v>
      </c>
      <c r="R670">
        <v>23.899524187396899</v>
      </c>
      <c r="S670" s="1">
        <f>(Table2[[#This Row],[Close Price]]-Table2[[#This Row],[20D EMA]])/Table2[[#This Row],[20D EMA]]</f>
        <v>-6.0245624214292526E-2</v>
      </c>
      <c r="T670" s="1">
        <f>(Table2[[#This Row],[Close Price]]-Table2[[#This Row],[50D EMA]])/Table2[[#This Row],[50D EMA]]</f>
        <v>-8.492523166901389E-2</v>
      </c>
      <c r="U670" s="1">
        <f>(Table2[[#This Row],[Close Price]]-Table2[[#This Row],[200D EMA]])/Table2[[#This Row],[200D EMA]]</f>
        <v>-0.19196518812666483</v>
      </c>
      <c r="V670">
        <v>0.720782129227449</v>
      </c>
      <c r="W670">
        <v>193</v>
      </c>
      <c r="X670">
        <v>199.57</v>
      </c>
      <c r="Y670">
        <v>193</v>
      </c>
      <c r="Z670">
        <v>199.57</v>
      </c>
      <c r="AA670">
        <v>192.97</v>
      </c>
      <c r="AB670">
        <v>218.58</v>
      </c>
      <c r="AC670" s="1">
        <f>(Table2[[#This Row],[Close Price]]/Table2[[#This Row],[Day Low]])-1</f>
        <v>7.0466321243523034E-3</v>
      </c>
      <c r="AD670" s="1">
        <f>(Table2[[#This Row],[Day High]]/Table2[[#This Row],[Close Price]])-1</f>
        <v>2.6805927145503006E-2</v>
      </c>
      <c r="AE670" s="1">
        <f>(Table2[[#This Row],[Close Price]]/Table2[[#This Row],[Current Week Low]])-1</f>
        <v>7.0466321243523034E-3</v>
      </c>
      <c r="AF670" s="1">
        <f>(Table2[[#This Row],[Current Week High]]/Table2[[#This Row],[Close Price]])-1</f>
        <v>2.6805927145503006E-2</v>
      </c>
      <c r="AG670" s="1">
        <f>(Table2[[#This Row],[Close Price]]/Table2[[#This Row],[Current Month Low]])-1</f>
        <v>7.2031922060424858E-3</v>
      </c>
      <c r="AH670" s="1">
        <f>(Table2[[#This Row],[Current Month High]]/Table2[[#This Row],[Close Price]])-1</f>
        <v>0.12461411813130274</v>
      </c>
      <c r="AI670">
        <v>143.25993002675401</v>
      </c>
      <c r="AJ670">
        <v>0.72031922060424802</v>
      </c>
      <c r="AK670" t="str">
        <f>IF(AND(Table2[[#This Row],[20D EMA]]&gt;Table2[[#This Row],[50D EMA]],Table2[[#This Row],[50D EMA]]&gt;Table2[[#This Row],[200D EMA]]),"Uptrend","Downtrend/NoTrend")</f>
        <v>Downtrend/NoTrend</v>
      </c>
      <c r="AL670">
        <v>-0.09</v>
      </c>
      <c r="AM670" t="s">
        <v>3147</v>
      </c>
      <c r="AN670">
        <v>-9.93</v>
      </c>
      <c r="AO670" t="s">
        <v>3147</v>
      </c>
      <c r="AP670">
        <v>-2.3799573586286E-2</v>
      </c>
      <c r="AQ670">
        <f>(Table2[[#This Row],[Sharpe Ratio]]-AVERAGE(Table2[Sharpe Ratio]))/_xlfn.STDEV.P(Table2[Sharpe Ratio])</f>
        <v>-0.93607572814696227</v>
      </c>
      <c r="AR6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0">
        <f>_xlfn.RANK.AVG(Table2[[#This Row],[1Y Return vs Nifty Z-Score]],Table2[1Y Return vs Nifty Z-Score])</f>
        <v>673</v>
      </c>
      <c r="AT670">
        <f>_xlfn.RANK.AVG(Table2[[#This Row],[6M Return vs Nifty Z-Score]],Table2[6M Return vs Nifty Z-Score])</f>
        <v>517</v>
      </c>
      <c r="AU670">
        <f>_xlfn.RANK.AVG(Table2[[#This Row],[Sharpe Ratio Z-Score]],Table2[Sharpe Ratio Z-Score])</f>
        <v>609</v>
      </c>
      <c r="AV670">
        <f>(Table2[[#This Row],[Rank 1Y]]+Table2[[#This Row],[Rank 6M]]+Table2[[#This Row],[Rank Sharpe]])/3</f>
        <v>599.66666666666663</v>
      </c>
    </row>
    <row r="671" spans="1:48" x14ac:dyDescent="0.3">
      <c r="A671" t="s">
        <v>1369</v>
      </c>
      <c r="B671" t="s">
        <v>1370</v>
      </c>
      <c r="C671" t="s">
        <v>3116</v>
      </c>
      <c r="D671" t="s">
        <v>481</v>
      </c>
      <c r="E671">
        <v>7856.9819029199998</v>
      </c>
      <c r="F671">
        <v>715.1</v>
      </c>
      <c r="G671">
        <v>-42.156060260721603</v>
      </c>
      <c r="H671">
        <f>(Table2[[#This Row],[1Y Return vs Nifty]]-AVERAGE(Table2[1Y Return vs Nifty]))/_xlfn.STDEV.P(Table2[1Y Return vs Nifty])</f>
        <v>-1.1811648035765445</v>
      </c>
      <c r="I671">
        <v>7.4277679219556401</v>
      </c>
      <c r="J671">
        <f>(Table2[[#This Row],[1M Return vs Nifty]]-AVERAGE(Table2[1M Return vs Nifty]))/_xlfn.STDEV.P(Table2[1M Return vs Nifty])</f>
        <v>1.0246597248236455</v>
      </c>
      <c r="K671">
        <v>-10.5408043540771</v>
      </c>
      <c r="L671">
        <f>(Table2[[#This Row],[6M Return vs Nifty]]-AVERAGE(Table2[6M Return vs Nifty]))/_xlfn.STDEV.P(Table2[6M Return vs Nifty])</f>
        <v>-0.4534227745864165</v>
      </c>
      <c r="M671">
        <v>2.6644427287239498</v>
      </c>
      <c r="N671">
        <f>(Table2[[#This Row],[1W Return vs Nifty]]-AVERAGE(Table2[1W Return vs Nifty]))/_xlfn.STDEV.P(Table2[1W Return vs Nifty])</f>
        <v>0.92326764629252034</v>
      </c>
      <c r="O671">
        <v>728.62</v>
      </c>
      <c r="P671">
        <v>738.45070597589802</v>
      </c>
      <c r="Q671">
        <v>798.35177368040502</v>
      </c>
      <c r="R671">
        <v>36.878907112906099</v>
      </c>
      <c r="S671" s="1">
        <f>(Table2[[#This Row],[Close Price]]-Table2[[#This Row],[20D EMA]])/Table2[[#This Row],[20D EMA]]</f>
        <v>-1.8555625703384454E-2</v>
      </c>
      <c r="T671" s="1">
        <f>(Table2[[#This Row],[Close Price]]-Table2[[#This Row],[50D EMA]])/Table2[[#This Row],[50D EMA]]</f>
        <v>-3.1621211526961596E-2</v>
      </c>
      <c r="U671" s="1">
        <f>(Table2[[#This Row],[Close Price]]-Table2[[#This Row],[200D EMA]])/Table2[[#This Row],[200D EMA]]</f>
        <v>-0.10427956249989145</v>
      </c>
      <c r="V671">
        <v>1.20381612375388</v>
      </c>
      <c r="W671">
        <v>710.25</v>
      </c>
      <c r="X671">
        <v>730.8</v>
      </c>
      <c r="Y671">
        <v>710.25</v>
      </c>
      <c r="Z671">
        <v>730.8</v>
      </c>
      <c r="AA671">
        <v>702</v>
      </c>
      <c r="AB671">
        <v>744.8</v>
      </c>
      <c r="AC671" s="1">
        <f>(Table2[[#This Row],[Close Price]]/Table2[[#This Row],[Day Low]])-1</f>
        <v>6.8285814853925597E-3</v>
      </c>
      <c r="AD671" s="1">
        <f>(Table2[[#This Row],[Day High]]/Table2[[#This Row],[Close Price]])-1</f>
        <v>2.195497133268054E-2</v>
      </c>
      <c r="AE671" s="1">
        <f>(Table2[[#This Row],[Close Price]]/Table2[[#This Row],[Current Week Low]])-1</f>
        <v>6.8285814853925597E-3</v>
      </c>
      <c r="AF671" s="1">
        <f>(Table2[[#This Row],[Current Week High]]/Table2[[#This Row],[Close Price]])-1</f>
        <v>2.195497133268054E-2</v>
      </c>
      <c r="AG671" s="1">
        <f>(Table2[[#This Row],[Close Price]]/Table2[[#This Row],[Current Month Low]])-1</f>
        <v>1.8660968660968669E-2</v>
      </c>
      <c r="AH671" s="1">
        <f>(Table2[[#This Row],[Current Month High]]/Table2[[#This Row],[Close Price]])-1</f>
        <v>4.153265277583551E-2</v>
      </c>
      <c r="AI671">
        <v>54.7056355754439</v>
      </c>
      <c r="AJ671">
        <v>6.2871581450654102</v>
      </c>
      <c r="AK671" t="str">
        <f>IF(AND(Table2[[#This Row],[20D EMA]]&gt;Table2[[#This Row],[50D EMA]],Table2[[#This Row],[50D EMA]]&gt;Table2[[#This Row],[200D EMA]]),"Uptrend","Downtrend/NoTrend")</f>
        <v>Downtrend/NoTrend</v>
      </c>
      <c r="AL671">
        <v>0.04</v>
      </c>
      <c r="AM671" t="s">
        <v>3148</v>
      </c>
      <c r="AN671">
        <v>-1.99</v>
      </c>
      <c r="AO671" t="s">
        <v>3147</v>
      </c>
      <c r="AP671">
        <v>-4.1753092817108997E-2</v>
      </c>
      <c r="AQ671">
        <f>(Table2[[#This Row],[Sharpe Ratio]]-AVERAGE(Table2[Sharpe Ratio]))/_xlfn.STDEV.P(Table2[Sharpe Ratio])</f>
        <v>-1.1460933198441805</v>
      </c>
      <c r="AR6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1">
        <f>_xlfn.RANK.AVG(Table2[[#This Row],[1Y Return vs Nifty Z-Score]],Table2[1Y Return vs Nifty Z-Score])</f>
        <v>694</v>
      </c>
      <c r="AT671">
        <f>_xlfn.RANK.AVG(Table2[[#This Row],[6M Return vs Nifty Z-Score]],Table2[6M Return vs Nifty Z-Score])</f>
        <v>466</v>
      </c>
      <c r="AU671">
        <f>_xlfn.RANK.AVG(Table2[[#This Row],[Sharpe Ratio Z-Score]],Table2[Sharpe Ratio Z-Score])</f>
        <v>640</v>
      </c>
      <c r="AV671">
        <f>(Table2[[#This Row],[Rank 1Y]]+Table2[[#This Row],[Rank 6M]]+Table2[[#This Row],[Rank Sharpe]])/3</f>
        <v>600</v>
      </c>
    </row>
    <row r="672" spans="1:48" x14ac:dyDescent="0.3">
      <c r="A672" t="s">
        <v>585</v>
      </c>
      <c r="B672" t="s">
        <v>586</v>
      </c>
      <c r="C672" t="s">
        <v>3110</v>
      </c>
      <c r="D672" t="s">
        <v>75</v>
      </c>
      <c r="E672">
        <v>31629.917366315</v>
      </c>
      <c r="F672">
        <v>1686.35</v>
      </c>
      <c r="G672">
        <v>-41.0831573263672</v>
      </c>
      <c r="H672">
        <f>(Table2[[#This Row],[1Y Return vs Nifty]]-AVERAGE(Table2[1Y Return vs Nifty]))/_xlfn.STDEV.P(Table2[1Y Return vs Nifty])</f>
        <v>-1.1589144535309461</v>
      </c>
      <c r="I672">
        <v>-0.76698318579607905</v>
      </c>
      <c r="J672">
        <f>(Table2[[#This Row],[1M Return vs Nifty]]-AVERAGE(Table2[1M Return vs Nifty]))/_xlfn.STDEV.P(Table2[1M Return vs Nifty])</f>
        <v>9.6641509441478424E-2</v>
      </c>
      <c r="K672">
        <v>-10.010653844675399</v>
      </c>
      <c r="L672">
        <f>(Table2[[#This Row],[6M Return vs Nifty]]-AVERAGE(Table2[6M Return vs Nifty]))/_xlfn.STDEV.P(Table2[6M Return vs Nifty])</f>
        <v>-0.43458560609970442</v>
      </c>
      <c r="M672">
        <v>0.167521525084661</v>
      </c>
      <c r="N672">
        <f>(Table2[[#This Row],[1W Return vs Nifty]]-AVERAGE(Table2[1W Return vs Nifty]))/_xlfn.STDEV.P(Table2[1W Return vs Nifty])</f>
        <v>0.32791463071000282</v>
      </c>
      <c r="O672">
        <v>1784.3</v>
      </c>
      <c r="P672">
        <v>1818.5040543305799</v>
      </c>
      <c r="Q672">
        <v>1889.52746530078</v>
      </c>
      <c r="R672">
        <v>26.162504537305502</v>
      </c>
      <c r="S672" s="1">
        <f>(Table2[[#This Row],[Close Price]]-Table2[[#This Row],[20D EMA]])/Table2[[#This Row],[20D EMA]]</f>
        <v>-5.4895477217956651E-2</v>
      </c>
      <c r="T672" s="1">
        <f>(Table2[[#This Row],[Close Price]]-Table2[[#This Row],[50D EMA]])/Table2[[#This Row],[50D EMA]]</f>
        <v>-7.2671850258386156E-2</v>
      </c>
      <c r="U672" s="1">
        <f>(Table2[[#This Row],[Close Price]]-Table2[[#This Row],[200D EMA]])/Table2[[#This Row],[200D EMA]]</f>
        <v>-0.10752818841320086</v>
      </c>
      <c r="V672">
        <v>0.52290406815149204</v>
      </c>
      <c r="W672">
        <v>1680.2</v>
      </c>
      <c r="X672">
        <v>1730</v>
      </c>
      <c r="Y672">
        <v>1680.2</v>
      </c>
      <c r="Z672">
        <v>1730</v>
      </c>
      <c r="AA672">
        <v>1676.55</v>
      </c>
      <c r="AB672">
        <v>1854.25</v>
      </c>
      <c r="AC672" s="1">
        <f>(Table2[[#This Row],[Close Price]]/Table2[[#This Row],[Day Low]])-1</f>
        <v>3.6602785382691128E-3</v>
      </c>
      <c r="AD672" s="1">
        <f>(Table2[[#This Row],[Day High]]/Table2[[#This Row],[Close Price]])-1</f>
        <v>2.5884306342099928E-2</v>
      </c>
      <c r="AE672" s="1">
        <f>(Table2[[#This Row],[Close Price]]/Table2[[#This Row],[Current Week Low]])-1</f>
        <v>3.6602785382691128E-3</v>
      </c>
      <c r="AF672" s="1">
        <f>(Table2[[#This Row],[Current Week High]]/Table2[[#This Row],[Close Price]])-1</f>
        <v>2.5884306342099928E-2</v>
      </c>
      <c r="AG672" s="1">
        <f>(Table2[[#This Row],[Close Price]]/Table2[[#This Row],[Current Month Low]])-1</f>
        <v>5.8453371506963503E-3</v>
      </c>
      <c r="AH672" s="1">
        <f>(Table2[[#This Row],[Current Month High]]/Table2[[#This Row],[Close Price]])-1</f>
        <v>9.9564147418981896E-2</v>
      </c>
      <c r="AI672">
        <v>44.1397100246093</v>
      </c>
      <c r="AJ672">
        <v>2.1163860966452601</v>
      </c>
      <c r="AK672" t="str">
        <f>IF(AND(Table2[[#This Row],[20D EMA]]&gt;Table2[[#This Row],[50D EMA]],Table2[[#This Row],[50D EMA]]&gt;Table2[[#This Row],[200D EMA]]),"Uptrend","Downtrend/NoTrend")</f>
        <v>Downtrend/NoTrend</v>
      </c>
      <c r="AL672">
        <v>0.02</v>
      </c>
      <c r="AM672" t="s">
        <v>3148</v>
      </c>
      <c r="AN672">
        <v>-8.36</v>
      </c>
      <c r="AO672" t="s">
        <v>3147</v>
      </c>
      <c r="AP672">
        <v>-4.6394356556819998E-2</v>
      </c>
      <c r="AQ672">
        <f>(Table2[[#This Row],[Sharpe Ratio]]-AVERAGE(Table2[Sharpe Ratio]))/_xlfn.STDEV.P(Table2[Sharpe Ratio])</f>
        <v>-1.2003861312152382</v>
      </c>
      <c r="AR6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2">
        <f>_xlfn.RANK.AVG(Table2[[#This Row],[1Y Return vs Nifty Z-Score]],Table2[1Y Return vs Nifty Z-Score])</f>
        <v>689</v>
      </c>
      <c r="AT672">
        <f>_xlfn.RANK.AVG(Table2[[#This Row],[6M Return vs Nifty Z-Score]],Table2[6M Return vs Nifty Z-Score])</f>
        <v>460</v>
      </c>
      <c r="AU672">
        <f>_xlfn.RANK.AVG(Table2[[#This Row],[Sharpe Ratio Z-Score]],Table2[Sharpe Ratio Z-Score])</f>
        <v>652</v>
      </c>
      <c r="AV672">
        <f>(Table2[[#This Row],[Rank 1Y]]+Table2[[#This Row],[Rank 6M]]+Table2[[#This Row],[Rank Sharpe]])/3</f>
        <v>600.33333333333337</v>
      </c>
    </row>
    <row r="673" spans="1:48" x14ac:dyDescent="0.3">
      <c r="A673" t="s">
        <v>368</v>
      </c>
      <c r="B673" t="s">
        <v>369</v>
      </c>
      <c r="C673" t="s">
        <v>3114</v>
      </c>
      <c r="D673" t="s">
        <v>111</v>
      </c>
      <c r="E673">
        <v>63768</v>
      </c>
      <c r="F673">
        <v>797.1</v>
      </c>
      <c r="G673">
        <v>-4.8461262940856402</v>
      </c>
      <c r="H673">
        <f>(Table2[[#This Row],[1Y Return vs Nifty]]-AVERAGE(Table2[1Y Return vs Nifty]))/_xlfn.STDEV.P(Table2[1Y Return vs Nifty])</f>
        <v>-0.40741438836741595</v>
      </c>
      <c r="I673">
        <v>-2.0548648300860699</v>
      </c>
      <c r="J673">
        <f>(Table2[[#This Row],[1M Return vs Nifty]]-AVERAGE(Table2[1M Return vs Nifty]))/_xlfn.STDEV.P(Table2[1M Return vs Nifty])</f>
        <v>-4.9205217254941362E-2</v>
      </c>
      <c r="K673">
        <v>-31.710346870753099</v>
      </c>
      <c r="L673">
        <f>(Table2[[#This Row],[6M Return vs Nifty]]-AVERAGE(Table2[6M Return vs Nifty]))/_xlfn.STDEV.P(Table2[6M Return vs Nifty])</f>
        <v>-1.2056133923475425</v>
      </c>
      <c r="M673">
        <v>-0.142780701036957</v>
      </c>
      <c r="N673">
        <f>(Table2[[#This Row],[1W Return vs Nifty]]-AVERAGE(Table2[1W Return vs Nifty]))/_xlfn.STDEV.P(Table2[1W Return vs Nifty])</f>
        <v>0.25392776809126494</v>
      </c>
      <c r="O673">
        <v>831.07</v>
      </c>
      <c r="P673">
        <v>865.88749222729405</v>
      </c>
      <c r="Q673">
        <v>902.798906716602</v>
      </c>
      <c r="R673">
        <v>31.5908318251957</v>
      </c>
      <c r="S673" s="1">
        <f>(Table2[[#This Row],[Close Price]]-Table2[[#This Row],[20D EMA]])/Table2[[#This Row],[20D EMA]]</f>
        <v>-4.0875016544936076E-2</v>
      </c>
      <c r="T673" s="1">
        <f>(Table2[[#This Row],[Close Price]]-Table2[[#This Row],[50D EMA]])/Table2[[#This Row],[50D EMA]]</f>
        <v>-7.9441605110098318E-2</v>
      </c>
      <c r="U673" s="1">
        <f>(Table2[[#This Row],[Close Price]]-Table2[[#This Row],[200D EMA]])/Table2[[#This Row],[200D EMA]]</f>
        <v>-0.11707912573910767</v>
      </c>
      <c r="V673">
        <v>1.1086087350710101</v>
      </c>
      <c r="W673">
        <v>787</v>
      </c>
      <c r="X673">
        <v>810.9</v>
      </c>
      <c r="Y673">
        <v>787</v>
      </c>
      <c r="Z673">
        <v>810.9</v>
      </c>
      <c r="AA673">
        <v>787</v>
      </c>
      <c r="AB673">
        <v>863.3</v>
      </c>
      <c r="AC673" s="1">
        <f>(Table2[[#This Row],[Close Price]]/Table2[[#This Row],[Day Low]])-1</f>
        <v>1.2833545108005051E-2</v>
      </c>
      <c r="AD673" s="1">
        <f>(Table2[[#This Row],[Day High]]/Table2[[#This Row],[Close Price]])-1</f>
        <v>1.7312758750470447E-2</v>
      </c>
      <c r="AE673" s="1">
        <f>(Table2[[#This Row],[Close Price]]/Table2[[#This Row],[Current Week Low]])-1</f>
        <v>1.2833545108005051E-2</v>
      </c>
      <c r="AF673" s="1">
        <f>(Table2[[#This Row],[Current Week High]]/Table2[[#This Row],[Close Price]])-1</f>
        <v>1.7312758750470447E-2</v>
      </c>
      <c r="AG673" s="1">
        <f>(Table2[[#This Row],[Close Price]]/Table2[[#This Row],[Current Month Low]])-1</f>
        <v>1.2833545108005051E-2</v>
      </c>
      <c r="AH673" s="1">
        <f>(Table2[[#This Row],[Current Month High]]/Table2[[#This Row],[Close Price]])-1</f>
        <v>8.3051060092836471E-2</v>
      </c>
      <c r="AI673">
        <v>42.880441600802897</v>
      </c>
      <c r="AJ673">
        <v>15.2544823597455</v>
      </c>
      <c r="AK673" t="str">
        <f>IF(AND(Table2[[#This Row],[20D EMA]]&gt;Table2[[#This Row],[50D EMA]],Table2[[#This Row],[50D EMA]]&gt;Table2[[#This Row],[200D EMA]]),"Uptrend","Downtrend/NoTrend")</f>
        <v>Downtrend/NoTrend</v>
      </c>
      <c r="AL673">
        <v>-0.11</v>
      </c>
      <c r="AM673" t="s">
        <v>3147</v>
      </c>
      <c r="AN673">
        <v>-5.04</v>
      </c>
      <c r="AO673" t="s">
        <v>3147</v>
      </c>
      <c r="AP673">
        <v>-5.1875162057216997E-2</v>
      </c>
      <c r="AQ673">
        <f>(Table2[[#This Row],[Sharpe Ratio]]-AVERAGE(Table2[Sharpe Ratio]))/_xlfn.STDEV.P(Table2[Sharpe Ratio])</f>
        <v>-1.2644997769554045</v>
      </c>
      <c r="AR6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3">
        <f>_xlfn.RANK.AVG(Table2[[#This Row],[1Y Return vs Nifty Z-Score]],Table2[1Y Return vs Nifty Z-Score])</f>
        <v>449</v>
      </c>
      <c r="AT673">
        <f>_xlfn.RANK.AVG(Table2[[#This Row],[6M Return vs Nifty Z-Score]],Table2[6M Return vs Nifty Z-Score])</f>
        <v>699</v>
      </c>
      <c r="AU673">
        <f>_xlfn.RANK.AVG(Table2[[#This Row],[Sharpe Ratio Z-Score]],Table2[Sharpe Ratio Z-Score])</f>
        <v>661</v>
      </c>
      <c r="AV673">
        <f>(Table2[[#This Row],[Rank 1Y]]+Table2[[#This Row],[Rank 6M]]+Table2[[#This Row],[Rank Sharpe]])/3</f>
        <v>603</v>
      </c>
    </row>
    <row r="674" spans="1:48" x14ac:dyDescent="0.3">
      <c r="A674" t="s">
        <v>1857</v>
      </c>
      <c r="B674" t="s">
        <v>1858</v>
      </c>
      <c r="C674" t="s">
        <v>3102</v>
      </c>
      <c r="D674" t="s">
        <v>54</v>
      </c>
      <c r="E674">
        <v>3884.9382574800002</v>
      </c>
      <c r="F674">
        <v>43.26</v>
      </c>
      <c r="G674">
        <v>-13.350757066901201</v>
      </c>
      <c r="H674">
        <f>(Table2[[#This Row],[1Y Return vs Nifty]]-AVERAGE(Table2[1Y Return vs Nifty]))/_xlfn.STDEV.P(Table2[1Y Return vs Nifty])</f>
        <v>-0.58378729745781754</v>
      </c>
      <c r="I674">
        <v>-9.2034280449136592</v>
      </c>
      <c r="J674">
        <f>(Table2[[#This Row],[1M Return vs Nifty]]-AVERAGE(Table2[1M Return vs Nifty]))/_xlfn.STDEV.P(Table2[1M Return vs Nifty])</f>
        <v>-0.85874742176382057</v>
      </c>
      <c r="K674">
        <v>-42.903099588042501</v>
      </c>
      <c r="L674">
        <f>(Table2[[#This Row],[6M Return vs Nifty]]-AVERAGE(Table2[6M Return vs Nifty]))/_xlfn.STDEV.P(Table2[6M Return vs Nifty])</f>
        <v>-1.6033113385470612</v>
      </c>
      <c r="M674">
        <v>1.5753787295995201</v>
      </c>
      <c r="N674">
        <f>(Table2[[#This Row],[1W Return vs Nifty]]-AVERAGE(Table2[1W Return vs Nifty]))/_xlfn.STDEV.P(Table2[1W Return vs Nifty])</f>
        <v>0.66359684246576423</v>
      </c>
      <c r="O674">
        <v>45.95</v>
      </c>
      <c r="P674">
        <v>51.4151633287889</v>
      </c>
      <c r="Q674">
        <v>58.1421448614078</v>
      </c>
      <c r="R674">
        <v>39.033778209839198</v>
      </c>
      <c r="S674" s="1">
        <f>(Table2[[#This Row],[Close Price]]-Table2[[#This Row],[20D EMA]])/Table2[[#This Row],[20D EMA]]</f>
        <v>-5.8541893362350481E-2</v>
      </c>
      <c r="T674" s="1">
        <f>(Table2[[#This Row],[Close Price]]-Table2[[#This Row],[50D EMA]])/Table2[[#This Row],[50D EMA]]</f>
        <v>-0.15861397301489422</v>
      </c>
      <c r="U674" s="1">
        <f>(Table2[[#This Row],[Close Price]]-Table2[[#This Row],[200D EMA]])/Table2[[#This Row],[200D EMA]]</f>
        <v>-0.25596140109523058</v>
      </c>
      <c r="V674">
        <v>0.465547718926974</v>
      </c>
      <c r="W674">
        <v>41.51</v>
      </c>
      <c r="X674">
        <v>45.1</v>
      </c>
      <c r="Y674">
        <v>41.51</v>
      </c>
      <c r="Z674">
        <v>45.1</v>
      </c>
      <c r="AA674">
        <v>41.31</v>
      </c>
      <c r="AB674">
        <v>47.86</v>
      </c>
      <c r="AC674" s="1">
        <f>(Table2[[#This Row],[Close Price]]/Table2[[#This Row],[Day Low]])-1</f>
        <v>4.2158516020236014E-2</v>
      </c>
      <c r="AD674" s="1">
        <f>(Table2[[#This Row],[Day High]]/Table2[[#This Row],[Close Price]])-1</f>
        <v>4.2533518261673731E-2</v>
      </c>
      <c r="AE674" s="1">
        <f>(Table2[[#This Row],[Close Price]]/Table2[[#This Row],[Current Week Low]])-1</f>
        <v>4.2158516020236014E-2</v>
      </c>
      <c r="AF674" s="1">
        <f>(Table2[[#This Row],[Current Week High]]/Table2[[#This Row],[Close Price]])-1</f>
        <v>4.2533518261673731E-2</v>
      </c>
      <c r="AG674" s="1">
        <f>(Table2[[#This Row],[Close Price]]/Table2[[#This Row],[Current Month Low]])-1</f>
        <v>4.7204066811909806E-2</v>
      </c>
      <c r="AH674" s="1">
        <f>(Table2[[#This Row],[Current Month High]]/Table2[[#This Row],[Close Price]])-1</f>
        <v>0.1063337956541841</v>
      </c>
      <c r="AI674">
        <v>130.305131761442</v>
      </c>
      <c r="AJ674">
        <v>7.6789047915370299</v>
      </c>
      <c r="AK674" t="str">
        <f>IF(AND(Table2[[#This Row],[20D EMA]]&gt;Table2[[#This Row],[50D EMA]],Table2[[#This Row],[50D EMA]]&gt;Table2[[#This Row],[200D EMA]]),"Uptrend","Downtrend/NoTrend")</f>
        <v>Downtrend/NoTrend</v>
      </c>
      <c r="AL674">
        <v>-0.31</v>
      </c>
      <c r="AM674" t="s">
        <v>3147</v>
      </c>
      <c r="AN674">
        <v>-6.99</v>
      </c>
      <c r="AO674" t="s">
        <v>3147</v>
      </c>
      <c r="AP674">
        <v>-7.3330921589500003E-4</v>
      </c>
      <c r="AQ674">
        <f>(Table2[[#This Row],[Sharpe Ratio]]-AVERAGE(Table2[Sharpe Ratio]))/_xlfn.STDEV.P(Table2[Sharpe Ratio])</f>
        <v>-0.66625000594515382</v>
      </c>
      <c r="AR6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4">
        <f>_xlfn.RANK.AVG(Table2[[#This Row],[1Y Return vs Nifty Z-Score]],Table2[1Y Return vs Nifty Z-Score])</f>
        <v>529</v>
      </c>
      <c r="AT674">
        <f>_xlfn.RANK.AVG(Table2[[#This Row],[6M Return vs Nifty Z-Score]],Table2[6M Return vs Nifty Z-Score])</f>
        <v>729</v>
      </c>
      <c r="AU674">
        <f>_xlfn.RANK.AVG(Table2[[#This Row],[Sharpe Ratio Z-Score]],Table2[Sharpe Ratio Z-Score])</f>
        <v>558</v>
      </c>
      <c r="AV674">
        <f>(Table2[[#This Row],[Rank 1Y]]+Table2[[#This Row],[Rank 6M]]+Table2[[#This Row],[Rank Sharpe]])/3</f>
        <v>605.33333333333337</v>
      </c>
    </row>
    <row r="675" spans="1:48" x14ac:dyDescent="0.3">
      <c r="A675" t="s">
        <v>121</v>
      </c>
      <c r="B675" t="s">
        <v>122</v>
      </c>
      <c r="C675" t="s">
        <v>3104</v>
      </c>
      <c r="D675" t="s">
        <v>123</v>
      </c>
      <c r="E675">
        <v>213387.2626512</v>
      </c>
      <c r="F675">
        <v>2213.1999999999998</v>
      </c>
      <c r="G675">
        <v>-29.045217012914101</v>
      </c>
      <c r="H675">
        <f>(Table2[[#This Row],[1Y Return vs Nifty]]-AVERAGE(Table2[1Y Return vs Nifty]))/_xlfn.STDEV.P(Table2[1Y Return vs Nifty])</f>
        <v>-0.90926616082353151</v>
      </c>
      <c r="I675">
        <v>-2.05451330475025</v>
      </c>
      <c r="J675">
        <f>(Table2[[#This Row],[1M Return vs Nifty]]-AVERAGE(Table2[1M Return vs Nifty]))/_xlfn.STDEV.P(Table2[1M Return vs Nifty])</f>
        <v>-4.9165408612736147E-2</v>
      </c>
      <c r="K675">
        <v>-17.0712453734081</v>
      </c>
      <c r="L675">
        <f>(Table2[[#This Row],[6M Return vs Nifty]]-AVERAGE(Table2[6M Return vs Nifty]))/_xlfn.STDEV.P(Table2[6M Return vs Nifty])</f>
        <v>-0.68546068757927969</v>
      </c>
      <c r="M675">
        <v>-1.78343100359559</v>
      </c>
      <c r="N675">
        <f>(Table2[[#This Row],[1W Return vs Nifty]]-AVERAGE(Table2[1W Return vs Nifty]))/_xlfn.STDEV.P(Table2[1W Return vs Nifty])</f>
        <v>-0.13726042948621778</v>
      </c>
      <c r="O675">
        <v>2292.64</v>
      </c>
      <c r="P675">
        <v>2392.8798438188401</v>
      </c>
      <c r="Q675">
        <v>2460.4143441977399</v>
      </c>
      <c r="R675">
        <v>34.553672635031297</v>
      </c>
      <c r="S675" s="1">
        <f>(Table2[[#This Row],[Close Price]]-Table2[[#This Row],[20D EMA]])/Table2[[#This Row],[20D EMA]]</f>
        <v>-3.4650010468281131E-2</v>
      </c>
      <c r="T675" s="1">
        <f>(Table2[[#This Row],[Close Price]]-Table2[[#This Row],[50D EMA]])/Table2[[#This Row],[50D EMA]]</f>
        <v>-7.5089371613447142E-2</v>
      </c>
      <c r="U675" s="1">
        <f>(Table2[[#This Row],[Close Price]]-Table2[[#This Row],[200D EMA]])/Table2[[#This Row],[200D EMA]]</f>
        <v>-0.10047671229877686</v>
      </c>
      <c r="V675">
        <v>0.85946661072656005</v>
      </c>
      <c r="W675">
        <v>2168.6999999999998</v>
      </c>
      <c r="X675">
        <v>2218.9499999999998</v>
      </c>
      <c r="Y675">
        <v>2168.6999999999998</v>
      </c>
      <c r="Z675">
        <v>2218.9499999999998</v>
      </c>
      <c r="AA675">
        <v>2168.6999999999998</v>
      </c>
      <c r="AB675">
        <v>2298</v>
      </c>
      <c r="AC675" s="1">
        <f>(Table2[[#This Row],[Close Price]]/Table2[[#This Row],[Day Low]])-1</f>
        <v>2.0519205053718848E-2</v>
      </c>
      <c r="AD675" s="1">
        <f>(Table2[[#This Row],[Day High]]/Table2[[#This Row],[Close Price]])-1</f>
        <v>2.5980480751852664E-3</v>
      </c>
      <c r="AE675" s="1">
        <f>(Table2[[#This Row],[Close Price]]/Table2[[#This Row],[Current Week Low]])-1</f>
        <v>2.0519205053718848E-2</v>
      </c>
      <c r="AF675" s="1">
        <f>(Table2[[#This Row],[Current Week High]]/Table2[[#This Row],[Close Price]])-1</f>
        <v>2.5980480751852664E-3</v>
      </c>
      <c r="AG675" s="1">
        <f>(Table2[[#This Row],[Close Price]]/Table2[[#This Row],[Current Month Low]])-1</f>
        <v>2.0519205053718848E-2</v>
      </c>
      <c r="AH675" s="1">
        <f>(Table2[[#This Row],[Current Month High]]/Table2[[#This Row],[Close Price]])-1</f>
        <v>3.8315561178384305E-2</v>
      </c>
      <c r="AI675">
        <v>25.519609615037002</v>
      </c>
      <c r="AJ675">
        <v>2.0519205053718799</v>
      </c>
      <c r="AK675" t="str">
        <f>IF(AND(Table2[[#This Row],[20D EMA]]&gt;Table2[[#This Row],[50D EMA]],Table2[[#This Row],[50D EMA]]&gt;Table2[[#This Row],[200D EMA]]),"Uptrend","Downtrend/NoTrend")</f>
        <v>Downtrend/NoTrend</v>
      </c>
      <c r="AL675">
        <v>-0.01</v>
      </c>
      <c r="AM675" t="s">
        <v>3147</v>
      </c>
      <c r="AN675">
        <v>-2.77</v>
      </c>
      <c r="AO675" t="s">
        <v>3147</v>
      </c>
      <c r="AP675">
        <v>-3.5774407728576998E-2</v>
      </c>
      <c r="AQ675">
        <f>(Table2[[#This Row],[Sharpe Ratio]]-AVERAGE(Table2[Sharpe Ratio]))/_xlfn.STDEV.P(Table2[Sharpe Ratio])</f>
        <v>-1.0761555528990867</v>
      </c>
      <c r="AR6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5">
        <f>_xlfn.RANK.AVG(Table2[[#This Row],[1Y Return vs Nifty Z-Score]],Table2[1Y Return vs Nifty Z-Score])</f>
        <v>629</v>
      </c>
      <c r="AT675">
        <f>_xlfn.RANK.AVG(Table2[[#This Row],[6M Return vs Nifty Z-Score]],Table2[6M Return vs Nifty Z-Score])</f>
        <v>564</v>
      </c>
      <c r="AU675">
        <f>_xlfn.RANK.AVG(Table2[[#This Row],[Sharpe Ratio Z-Score]],Table2[Sharpe Ratio Z-Score])</f>
        <v>630</v>
      </c>
      <c r="AV675">
        <f>(Table2[[#This Row],[Rank 1Y]]+Table2[[#This Row],[Rank 6M]]+Table2[[#This Row],[Rank Sharpe]])/3</f>
        <v>607.66666666666663</v>
      </c>
    </row>
    <row r="676" spans="1:48" x14ac:dyDescent="0.3">
      <c r="A676" t="s">
        <v>1010</v>
      </c>
      <c r="B676" t="s">
        <v>1011</v>
      </c>
      <c r="C676" t="s">
        <v>3103</v>
      </c>
      <c r="D676" t="s">
        <v>27</v>
      </c>
      <c r="E676">
        <v>13176.212879979999</v>
      </c>
      <c r="F676">
        <v>67.400000000000006</v>
      </c>
      <c r="G676">
        <v>-42.228500796015602</v>
      </c>
      <c r="H676">
        <f>(Table2[[#This Row],[1Y Return vs Nifty]]-AVERAGE(Table2[1Y Return vs Nifty]))/_xlfn.STDEV.P(Table2[1Y Return vs Nifty])</f>
        <v>-1.1826671084134233</v>
      </c>
      <c r="I676">
        <v>-7.9414640696160204</v>
      </c>
      <c r="J676">
        <f>(Table2[[#This Row],[1M Return vs Nifty]]-AVERAGE(Table2[1M Return vs Nifty]))/_xlfn.STDEV.P(Table2[1M Return vs Nifty])</f>
        <v>-0.71583575296103186</v>
      </c>
      <c r="K676">
        <v>-17.215689221733101</v>
      </c>
      <c r="L676">
        <f>(Table2[[#This Row],[6M Return vs Nifty]]-AVERAGE(Table2[6M Return vs Nifty]))/_xlfn.STDEV.P(Table2[6M Return vs Nifty])</f>
        <v>-0.69059302841365477</v>
      </c>
      <c r="M676">
        <v>-1.7790699140598401</v>
      </c>
      <c r="N676">
        <f>(Table2[[#This Row],[1W Return vs Nifty]]-AVERAGE(Table2[1W Return vs Nifty]))/_xlfn.STDEV.P(Table2[1W Return vs Nifty])</f>
        <v>-0.1362205937867372</v>
      </c>
      <c r="O676">
        <v>72.22</v>
      </c>
      <c r="P676">
        <v>77.810441346166698</v>
      </c>
      <c r="Q676">
        <v>83.213344956759101</v>
      </c>
      <c r="R676">
        <v>27.4787976692391</v>
      </c>
      <c r="S676" s="1">
        <f>(Table2[[#This Row],[Close Price]]-Table2[[#This Row],[20D EMA]])/Table2[[#This Row],[20D EMA]]</f>
        <v>-6.6740515092771999E-2</v>
      </c>
      <c r="T676" s="1">
        <f>(Table2[[#This Row],[Close Price]]-Table2[[#This Row],[50D EMA]])/Table2[[#This Row],[50D EMA]]</f>
        <v>-0.13379234413865149</v>
      </c>
      <c r="U676" s="1">
        <f>(Table2[[#This Row],[Close Price]]-Table2[[#This Row],[200D EMA]])/Table2[[#This Row],[200D EMA]]</f>
        <v>-0.19003376159168131</v>
      </c>
      <c r="V676">
        <v>0.33258653984289499</v>
      </c>
      <c r="W676">
        <v>66.599999999999994</v>
      </c>
      <c r="X676">
        <v>68.45</v>
      </c>
      <c r="Y676">
        <v>66.599999999999994</v>
      </c>
      <c r="Z676">
        <v>68.45</v>
      </c>
      <c r="AA676">
        <v>66.599999999999994</v>
      </c>
      <c r="AB676">
        <v>76.86</v>
      </c>
      <c r="AC676" s="1">
        <f>(Table2[[#This Row],[Close Price]]/Table2[[#This Row],[Day Low]])-1</f>
        <v>1.2012012012012185E-2</v>
      </c>
      <c r="AD676" s="1">
        <f>(Table2[[#This Row],[Day High]]/Table2[[#This Row],[Close Price]])-1</f>
        <v>1.5578635014836806E-2</v>
      </c>
      <c r="AE676" s="1">
        <f>(Table2[[#This Row],[Close Price]]/Table2[[#This Row],[Current Week Low]])-1</f>
        <v>1.2012012012012185E-2</v>
      </c>
      <c r="AF676" s="1">
        <f>(Table2[[#This Row],[Current Week High]]/Table2[[#This Row],[Close Price]])-1</f>
        <v>1.5578635014836806E-2</v>
      </c>
      <c r="AG676" s="1">
        <f>(Table2[[#This Row],[Close Price]]/Table2[[#This Row],[Current Month Low]])-1</f>
        <v>1.2012012012012185E-2</v>
      </c>
      <c r="AH676" s="1">
        <f>(Table2[[#This Row],[Current Month High]]/Table2[[#This Row],[Close Price]])-1</f>
        <v>0.1403560830860533</v>
      </c>
      <c r="AI676">
        <v>65.281899109792207</v>
      </c>
      <c r="AJ676">
        <v>3.6126056879323798</v>
      </c>
      <c r="AK676" t="str">
        <f>IF(AND(Table2[[#This Row],[20D EMA]]&gt;Table2[[#This Row],[50D EMA]],Table2[[#This Row],[50D EMA]]&gt;Table2[[#This Row],[200D EMA]]),"Uptrend","Downtrend/NoTrend")</f>
        <v>Downtrend/NoTrend</v>
      </c>
      <c r="AL676">
        <v>-0.28000000000000003</v>
      </c>
      <c r="AM676" t="s">
        <v>3147</v>
      </c>
      <c r="AN676">
        <v>-7.15</v>
      </c>
      <c r="AO676" t="s">
        <v>3147</v>
      </c>
      <c r="AP676">
        <v>-3.0627911732309999E-3</v>
      </c>
      <c r="AQ676">
        <f>(Table2[[#This Row],[Sharpe Ratio]]-AVERAGE(Table2[Sharpe Ratio]))/_xlfn.STDEV.P(Table2[Sharpe Ratio])</f>
        <v>-0.69349993863477966</v>
      </c>
      <c r="AR6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6">
        <f>_xlfn.RANK.AVG(Table2[[#This Row],[1Y Return vs Nifty Z-Score]],Table2[1Y Return vs Nifty Z-Score])</f>
        <v>696</v>
      </c>
      <c r="AT676">
        <f>_xlfn.RANK.AVG(Table2[[#This Row],[6M Return vs Nifty Z-Score]],Table2[6M Return vs Nifty Z-Score])</f>
        <v>567</v>
      </c>
      <c r="AU676">
        <f>_xlfn.RANK.AVG(Table2[[#This Row],[Sharpe Ratio Z-Score]],Table2[Sharpe Ratio Z-Score])</f>
        <v>563</v>
      </c>
      <c r="AV676">
        <f>(Table2[[#This Row],[Rank 1Y]]+Table2[[#This Row],[Rank 6M]]+Table2[[#This Row],[Rank Sharpe]])/3</f>
        <v>608.66666666666663</v>
      </c>
    </row>
    <row r="677" spans="1:48" x14ac:dyDescent="0.3">
      <c r="A677" t="s">
        <v>1153</v>
      </c>
      <c r="B677" t="s">
        <v>1154</v>
      </c>
      <c r="C677" t="s">
        <v>580</v>
      </c>
      <c r="D677" t="s">
        <v>580</v>
      </c>
      <c r="E677">
        <v>10233.360466460999</v>
      </c>
      <c r="F677">
        <v>20.61</v>
      </c>
      <c r="G677">
        <v>-21.090440340511201</v>
      </c>
      <c r="H677">
        <f>(Table2[[#This Row],[1Y Return vs Nifty]]-AVERAGE(Table2[1Y Return vs Nifty]))/_xlfn.STDEV.P(Table2[1Y Return vs Nifty])</f>
        <v>-0.74429637667243409</v>
      </c>
      <c r="I677">
        <v>-4.5533100429248003</v>
      </c>
      <c r="J677">
        <f>(Table2[[#This Row],[1M Return vs Nifty]]-AVERAGE(Table2[1M Return vs Nifty]))/_xlfn.STDEV.P(Table2[1M Return vs Nifty])</f>
        <v>-0.33214275094714407</v>
      </c>
      <c r="K677">
        <v>-26.8189644347644</v>
      </c>
      <c r="L677">
        <f>(Table2[[#This Row],[6M Return vs Nifty]]-AVERAGE(Table2[6M Return vs Nifty]))/_xlfn.STDEV.P(Table2[6M Return vs Nifty])</f>
        <v>-1.0318140779157836</v>
      </c>
      <c r="M677">
        <v>-2.1705993944079598</v>
      </c>
      <c r="N677">
        <f>(Table2[[#This Row],[1W Return vs Nifty]]-AVERAGE(Table2[1W Return vs Nifty]))/_xlfn.STDEV.P(Table2[1W Return vs Nifty])</f>
        <v>-0.22957486402761065</v>
      </c>
      <c r="O677">
        <v>21.96</v>
      </c>
      <c r="P677">
        <v>23.4676482260939</v>
      </c>
      <c r="Q677">
        <v>24.9420405492532</v>
      </c>
      <c r="R677">
        <v>31.5239755120231</v>
      </c>
      <c r="S677" s="1">
        <f>(Table2[[#This Row],[Close Price]]-Table2[[#This Row],[20D EMA]])/Table2[[#This Row],[20D EMA]]</f>
        <v>-6.1475409836065635E-2</v>
      </c>
      <c r="T677" s="1">
        <f>(Table2[[#This Row],[Close Price]]-Table2[[#This Row],[50D EMA]])/Table2[[#This Row],[50D EMA]]</f>
        <v>-0.12176968900174898</v>
      </c>
      <c r="U677" s="1">
        <f>(Table2[[#This Row],[Close Price]]-Table2[[#This Row],[200D EMA]])/Table2[[#This Row],[200D EMA]]</f>
        <v>-0.17368428780711401</v>
      </c>
      <c r="V677">
        <v>0.28425062465393502</v>
      </c>
      <c r="W677">
        <v>20.47</v>
      </c>
      <c r="X677">
        <v>21.49</v>
      </c>
      <c r="Y677">
        <v>20.47</v>
      </c>
      <c r="Z677">
        <v>21.49</v>
      </c>
      <c r="AA677">
        <v>20.11</v>
      </c>
      <c r="AB677">
        <v>23.1</v>
      </c>
      <c r="AC677" s="1">
        <f>(Table2[[#This Row],[Close Price]]/Table2[[#This Row],[Day Low]])-1</f>
        <v>6.8392769907181794E-3</v>
      </c>
      <c r="AD677" s="1">
        <f>(Table2[[#This Row],[Day High]]/Table2[[#This Row],[Close Price]])-1</f>
        <v>4.2697719553614677E-2</v>
      </c>
      <c r="AE677" s="1">
        <f>(Table2[[#This Row],[Close Price]]/Table2[[#This Row],[Current Week Low]])-1</f>
        <v>6.8392769907181794E-3</v>
      </c>
      <c r="AF677" s="1">
        <f>(Table2[[#This Row],[Current Week High]]/Table2[[#This Row],[Close Price]])-1</f>
        <v>4.2697719553614677E-2</v>
      </c>
      <c r="AG677" s="1">
        <f>(Table2[[#This Row],[Close Price]]/Table2[[#This Row],[Current Month Low]])-1</f>
        <v>2.4863252113376477E-2</v>
      </c>
      <c r="AH677" s="1">
        <f>(Table2[[#This Row],[Current Month High]]/Table2[[#This Row],[Close Price]])-1</f>
        <v>0.12081513828238721</v>
      </c>
      <c r="AI677">
        <v>89.471130519165399</v>
      </c>
      <c r="AJ677">
        <v>5.6923076923076801</v>
      </c>
      <c r="AK677" t="str">
        <f>IF(AND(Table2[[#This Row],[20D EMA]]&gt;Table2[[#This Row],[50D EMA]],Table2[[#This Row],[50D EMA]]&gt;Table2[[#This Row],[200D EMA]]),"Uptrend","Downtrend/NoTrend")</f>
        <v>Downtrend/NoTrend</v>
      </c>
      <c r="AL677">
        <v>-0.2</v>
      </c>
      <c r="AM677" t="s">
        <v>3147</v>
      </c>
      <c r="AN677">
        <v>-7.08</v>
      </c>
      <c r="AO677" t="s">
        <v>3147</v>
      </c>
      <c r="AP677">
        <v>-5.127619147055E-3</v>
      </c>
      <c r="AQ677">
        <f>(Table2[[#This Row],[Sharpe Ratio]]-AVERAGE(Table2[Sharpe Ratio]))/_xlfn.STDEV.P(Table2[Sharpe Ratio])</f>
        <v>-0.71765398847627615</v>
      </c>
      <c r="AR6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7">
        <f>_xlfn.RANK.AVG(Table2[[#This Row],[1Y Return vs Nifty Z-Score]],Table2[1Y Return vs Nifty Z-Score])</f>
        <v>583</v>
      </c>
      <c r="AT677">
        <f>_xlfn.RANK.AVG(Table2[[#This Row],[6M Return vs Nifty Z-Score]],Table2[6M Return vs Nifty Z-Score])</f>
        <v>676</v>
      </c>
      <c r="AU677">
        <f>_xlfn.RANK.AVG(Table2[[#This Row],[Sharpe Ratio Z-Score]],Table2[Sharpe Ratio Z-Score])</f>
        <v>571</v>
      </c>
      <c r="AV677">
        <f>(Table2[[#This Row],[Rank 1Y]]+Table2[[#This Row],[Rank 6M]]+Table2[[#This Row],[Rank Sharpe]])/3</f>
        <v>610</v>
      </c>
    </row>
    <row r="678" spans="1:48" x14ac:dyDescent="0.3">
      <c r="A678" t="s">
        <v>1111</v>
      </c>
      <c r="B678" t="s">
        <v>1112</v>
      </c>
      <c r="C678" t="s">
        <v>3114</v>
      </c>
      <c r="D678" t="s">
        <v>513</v>
      </c>
      <c r="E678">
        <v>10878.1789524</v>
      </c>
      <c r="F678">
        <v>699.9</v>
      </c>
      <c r="G678">
        <v>-39.2610187228303</v>
      </c>
      <c r="H678">
        <f>(Table2[[#This Row],[1Y Return vs Nifty]]-AVERAGE(Table2[1Y Return vs Nifty]))/_xlfn.STDEV.P(Table2[1Y Return vs Nifty])</f>
        <v>-1.1211261127015029</v>
      </c>
      <c r="I678">
        <v>-13.456028539441</v>
      </c>
      <c r="J678">
        <f>(Table2[[#This Row],[1M Return vs Nifty]]-AVERAGE(Table2[1M Return vs Nifty]))/_xlfn.STDEV.P(Table2[1M Return vs Nifty])</f>
        <v>-1.3403350465461588</v>
      </c>
      <c r="K678">
        <v>-20.023714779370898</v>
      </c>
      <c r="L678">
        <f>(Table2[[#This Row],[6M Return vs Nifty]]-AVERAGE(Table2[6M Return vs Nifty]))/_xlfn.STDEV.P(Table2[6M Return vs Nifty])</f>
        <v>-0.79036705410290964</v>
      </c>
      <c r="M678">
        <v>-3.1637669708506602</v>
      </c>
      <c r="N678">
        <f>(Table2[[#This Row],[1W Return vs Nifty]]-AVERAGE(Table2[1W Return vs Nifty]))/_xlfn.STDEV.P(Table2[1W Return vs Nifty])</f>
        <v>-0.46638061935226316</v>
      </c>
      <c r="O678">
        <v>768.68</v>
      </c>
      <c r="P678">
        <v>806.78345202051503</v>
      </c>
      <c r="Q678">
        <v>825.10546249698996</v>
      </c>
      <c r="R678">
        <v>20.823923625856299</v>
      </c>
      <c r="S678" s="1">
        <f>(Table2[[#This Row],[Close Price]]-Table2[[#This Row],[20D EMA]])/Table2[[#This Row],[20D EMA]]</f>
        <v>-8.947806629546752E-2</v>
      </c>
      <c r="T678" s="1">
        <f>(Table2[[#This Row],[Close Price]]-Table2[[#This Row],[50D EMA]])/Table2[[#This Row],[50D EMA]]</f>
        <v>-0.13248096717010652</v>
      </c>
      <c r="U678" s="1">
        <f>(Table2[[#This Row],[Close Price]]-Table2[[#This Row],[200D EMA]])/Table2[[#This Row],[200D EMA]]</f>
        <v>-0.15174479892313977</v>
      </c>
      <c r="V678">
        <v>0.64502360429207894</v>
      </c>
      <c r="W678">
        <v>685.55</v>
      </c>
      <c r="X678">
        <v>704.1</v>
      </c>
      <c r="Y678">
        <v>685.55</v>
      </c>
      <c r="Z678">
        <v>704.1</v>
      </c>
      <c r="AA678">
        <v>674.45</v>
      </c>
      <c r="AB678">
        <v>788</v>
      </c>
      <c r="AC678" s="1">
        <f>(Table2[[#This Row],[Close Price]]/Table2[[#This Row],[Day Low]])-1</f>
        <v>2.093209831522147E-2</v>
      </c>
      <c r="AD678" s="1">
        <f>(Table2[[#This Row],[Day High]]/Table2[[#This Row],[Close Price]])-1</f>
        <v>6.0008572653236225E-3</v>
      </c>
      <c r="AE678" s="1">
        <f>(Table2[[#This Row],[Close Price]]/Table2[[#This Row],[Current Week Low]])-1</f>
        <v>2.093209831522147E-2</v>
      </c>
      <c r="AF678" s="1">
        <f>(Table2[[#This Row],[Current Week High]]/Table2[[#This Row],[Close Price]])-1</f>
        <v>6.0008572653236225E-3</v>
      </c>
      <c r="AG678" s="1">
        <f>(Table2[[#This Row],[Close Price]]/Table2[[#This Row],[Current Month Low]])-1</f>
        <v>3.7734450292831179E-2</v>
      </c>
      <c r="AH678" s="1">
        <f>(Table2[[#This Row],[Current Month High]]/Table2[[#This Row],[Close Price]])-1</f>
        <v>0.1258751250178598</v>
      </c>
      <c r="AI678">
        <v>36.733819117016701</v>
      </c>
      <c r="AJ678">
        <v>3.7734450292831099</v>
      </c>
      <c r="AK678" t="str">
        <f>IF(AND(Table2[[#This Row],[20D EMA]]&gt;Table2[[#This Row],[50D EMA]],Table2[[#This Row],[50D EMA]]&gt;Table2[[#This Row],[200D EMA]]),"Uptrend","Downtrend/NoTrend")</f>
        <v>Downtrend/NoTrend</v>
      </c>
      <c r="AL678">
        <v>-0.15</v>
      </c>
      <c r="AM678" t="s">
        <v>3147</v>
      </c>
      <c r="AN678">
        <v>-9.3000000000000007</v>
      </c>
      <c r="AO678" t="s">
        <v>3147</v>
      </c>
      <c r="AP678">
        <v>-2.723335627242E-3</v>
      </c>
      <c r="AQ678">
        <f>(Table2[[#This Row],[Sharpe Ratio]]-AVERAGE(Table2[Sharpe Ratio]))/_xlfn.STDEV.P(Table2[Sharpe Ratio])</f>
        <v>-0.68952903825918765</v>
      </c>
      <c r="AR6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8">
        <f>_xlfn.RANK.AVG(Table2[[#This Row],[1Y Return vs Nifty Z-Score]],Table2[1Y Return vs Nifty Z-Score])</f>
        <v>677</v>
      </c>
      <c r="AT678">
        <f>_xlfn.RANK.AVG(Table2[[#This Row],[6M Return vs Nifty Z-Score]],Table2[6M Return vs Nifty Z-Score])</f>
        <v>603</v>
      </c>
      <c r="AU678">
        <f>_xlfn.RANK.AVG(Table2[[#This Row],[Sharpe Ratio Z-Score]],Table2[Sharpe Ratio Z-Score])</f>
        <v>560</v>
      </c>
      <c r="AV678">
        <f>(Table2[[#This Row],[Rank 1Y]]+Table2[[#This Row],[Rank 6M]]+Table2[[#This Row],[Rank Sharpe]])/3</f>
        <v>613.33333333333337</v>
      </c>
    </row>
    <row r="679" spans="1:48" x14ac:dyDescent="0.3">
      <c r="A679" t="s">
        <v>2051</v>
      </c>
      <c r="B679" t="s">
        <v>2052</v>
      </c>
      <c r="C679" t="s">
        <v>3114</v>
      </c>
      <c r="D679" t="s">
        <v>1443</v>
      </c>
      <c r="E679">
        <v>3051.5194214119902</v>
      </c>
      <c r="F679">
        <v>113.96</v>
      </c>
      <c r="G679">
        <v>-34.928645619509403</v>
      </c>
      <c r="H679">
        <f>(Table2[[#This Row],[1Y Return vs Nifty]]-AVERAGE(Table2[1Y Return vs Nifty]))/_xlfn.STDEV.P(Table2[1Y Return vs Nifty])</f>
        <v>-1.0312793847353516</v>
      </c>
      <c r="I679">
        <v>0.12809724415281201</v>
      </c>
      <c r="J679">
        <f>(Table2[[#This Row],[1M Return vs Nifty]]-AVERAGE(Table2[1M Return vs Nifty]))/_xlfn.STDEV.P(Table2[1M Return vs Nifty])</f>
        <v>0.19800528880494553</v>
      </c>
      <c r="K679">
        <v>-10.0529420589859</v>
      </c>
      <c r="L679">
        <f>(Table2[[#This Row],[6M Return vs Nifty]]-AVERAGE(Table2[6M Return vs Nifty]))/_xlfn.STDEV.P(Table2[6M Return vs Nifty])</f>
        <v>-0.43608817981007986</v>
      </c>
      <c r="M679">
        <v>-0.52193108730612203</v>
      </c>
      <c r="N679">
        <f>(Table2[[#This Row],[1W Return vs Nifty]]-AVERAGE(Table2[1W Return vs Nifty]))/_xlfn.STDEV.P(Table2[1W Return vs Nifty])</f>
        <v>0.16352510520561908</v>
      </c>
      <c r="O679">
        <v>118.14</v>
      </c>
      <c r="P679">
        <v>121.897260747898</v>
      </c>
      <c r="Q679">
        <v>131.980163272293</v>
      </c>
      <c r="R679">
        <v>34.392497247824799</v>
      </c>
      <c r="S679" s="1">
        <f>(Table2[[#This Row],[Close Price]]-Table2[[#This Row],[20D EMA]])/Table2[[#This Row],[20D EMA]]</f>
        <v>-3.5381750465549408E-2</v>
      </c>
      <c r="T679" s="1">
        <f>(Table2[[#This Row],[Close Price]]-Table2[[#This Row],[50D EMA]])/Table2[[#This Row],[50D EMA]]</f>
        <v>-6.511434874909508E-2</v>
      </c>
      <c r="U679" s="1">
        <f>(Table2[[#This Row],[Close Price]]-Table2[[#This Row],[200D EMA]])/Table2[[#This Row],[200D EMA]]</f>
        <v>-0.13653690695256196</v>
      </c>
      <c r="V679">
        <v>0.776909788798128</v>
      </c>
      <c r="W679">
        <v>113.21</v>
      </c>
      <c r="X679">
        <v>115.85</v>
      </c>
      <c r="Y679">
        <v>113.21</v>
      </c>
      <c r="Z679">
        <v>115.85</v>
      </c>
      <c r="AA679">
        <v>112.28</v>
      </c>
      <c r="AB679">
        <v>124.8</v>
      </c>
      <c r="AC679" s="1">
        <f>(Table2[[#This Row],[Close Price]]/Table2[[#This Row],[Day Low]])-1</f>
        <v>6.6248564614432848E-3</v>
      </c>
      <c r="AD679" s="1">
        <f>(Table2[[#This Row],[Day High]]/Table2[[#This Row],[Close Price]])-1</f>
        <v>1.6584766584766486E-2</v>
      </c>
      <c r="AE679" s="1">
        <f>(Table2[[#This Row],[Close Price]]/Table2[[#This Row],[Current Week Low]])-1</f>
        <v>6.6248564614432848E-3</v>
      </c>
      <c r="AF679" s="1">
        <f>(Table2[[#This Row],[Current Week High]]/Table2[[#This Row],[Close Price]])-1</f>
        <v>1.6584766584766486E-2</v>
      </c>
      <c r="AG679" s="1">
        <f>(Table2[[#This Row],[Close Price]]/Table2[[#This Row],[Current Month Low]])-1</f>
        <v>1.4962593516209433E-2</v>
      </c>
      <c r="AH679" s="1">
        <f>(Table2[[#This Row],[Current Month High]]/Table2[[#This Row],[Close Price]])-1</f>
        <v>9.5121095121095234E-2</v>
      </c>
      <c r="AI679">
        <v>40.224640224640197</v>
      </c>
      <c r="AJ679">
        <v>9.1048348492101407</v>
      </c>
      <c r="AK679" t="str">
        <f>IF(AND(Table2[[#This Row],[20D EMA]]&gt;Table2[[#This Row],[50D EMA]],Table2[[#This Row],[50D EMA]]&gt;Table2[[#This Row],[200D EMA]]),"Uptrend","Downtrend/NoTrend")</f>
        <v>Downtrend/NoTrend</v>
      </c>
      <c r="AL679">
        <v>-0.13</v>
      </c>
      <c r="AM679" t="s">
        <v>3147</v>
      </c>
      <c r="AN679">
        <v>-1.89</v>
      </c>
      <c r="AO679" t="s">
        <v>3147</v>
      </c>
      <c r="AP679">
        <v>-0.111427093611133</v>
      </c>
      <c r="AQ679">
        <f>(Table2[[#This Row],[Sharpe Ratio]]-AVERAGE(Table2[Sharpe Ratio]))/_xlfn.STDEV.P(Table2[Sharpe Ratio])</f>
        <v>-1.9611293950861388</v>
      </c>
      <c r="AR6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9">
        <f>_xlfn.RANK.AVG(Table2[[#This Row],[1Y Return vs Nifty Z-Score]],Table2[1Y Return vs Nifty Z-Score])</f>
        <v>661</v>
      </c>
      <c r="AT679">
        <f>_xlfn.RANK.AVG(Table2[[#This Row],[6M Return vs Nifty Z-Score]],Table2[6M Return vs Nifty Z-Score])</f>
        <v>461</v>
      </c>
      <c r="AU679">
        <f>_xlfn.RANK.AVG(Table2[[#This Row],[Sharpe Ratio Z-Score]],Table2[Sharpe Ratio Z-Score])</f>
        <v>719</v>
      </c>
      <c r="AV679">
        <f>(Table2[[#This Row],[Rank 1Y]]+Table2[[#This Row],[Rank 6M]]+Table2[[#This Row],[Rank Sharpe]])/3</f>
        <v>613.66666666666663</v>
      </c>
    </row>
    <row r="680" spans="1:48" x14ac:dyDescent="0.3">
      <c r="A680" t="s">
        <v>2001</v>
      </c>
      <c r="B680" t="s">
        <v>2002</v>
      </c>
      <c r="C680" t="s">
        <v>3119</v>
      </c>
      <c r="D680" t="s">
        <v>2003</v>
      </c>
      <c r="E680">
        <v>3203.8891450000001</v>
      </c>
      <c r="F680">
        <v>18.100000000000001</v>
      </c>
      <c r="G680">
        <v>-26.752399425033399</v>
      </c>
      <c r="H680">
        <f>(Table2[[#This Row],[1Y Return vs Nifty]]-AVERAGE(Table2[1Y Return vs Nifty]))/_xlfn.STDEV.P(Table2[1Y Return vs Nifty])</f>
        <v>-0.86171666469716679</v>
      </c>
      <c r="I680">
        <v>-2.1628900304687</v>
      </c>
      <c r="J680">
        <f>(Table2[[#This Row],[1M Return vs Nifty]]-AVERAGE(Table2[1M Return vs Nifty]))/_xlfn.STDEV.P(Table2[1M Return vs Nifty])</f>
        <v>-6.143857887352179E-2</v>
      </c>
      <c r="K680">
        <v>-17.971022706478301</v>
      </c>
      <c r="L680">
        <f>(Table2[[#This Row],[6M Return vs Nifty]]-AVERAGE(Table2[6M Return vs Nifty]))/_xlfn.STDEV.P(Table2[6M Return vs Nifty])</f>
        <v>-0.71743133916404533</v>
      </c>
      <c r="M680">
        <v>-1.18359680071191</v>
      </c>
      <c r="N680">
        <f>(Table2[[#This Row],[1W Return vs Nifty]]-AVERAGE(Table2[1W Return vs Nifty]))/_xlfn.STDEV.P(Table2[1W Return vs Nifty])</f>
        <v>5.7609446027356657E-3</v>
      </c>
      <c r="O680">
        <v>19.059999999999999</v>
      </c>
      <c r="P680">
        <v>19.784196557436399</v>
      </c>
      <c r="Q680">
        <v>20.7226014807142</v>
      </c>
      <c r="R680">
        <v>28.557077398538102</v>
      </c>
      <c r="S680" s="1">
        <f>(Table2[[#This Row],[Close Price]]-Table2[[#This Row],[20D EMA]])/Table2[[#This Row],[20D EMA]]</f>
        <v>-5.0367261280167754E-2</v>
      </c>
      <c r="T680" s="1">
        <f>(Table2[[#This Row],[Close Price]]-Table2[[#This Row],[50D EMA]])/Table2[[#This Row],[50D EMA]]</f>
        <v>-8.5128377720415885E-2</v>
      </c>
      <c r="U680" s="1">
        <f>(Table2[[#This Row],[Close Price]]-Table2[[#This Row],[200D EMA]])/Table2[[#This Row],[200D EMA]]</f>
        <v>-0.12655754071972874</v>
      </c>
      <c r="V680">
        <v>0.47515496986050998</v>
      </c>
      <c r="W680">
        <v>18.059999999999999</v>
      </c>
      <c r="X680">
        <v>18.489999999999998</v>
      </c>
      <c r="Y680">
        <v>18.059999999999999</v>
      </c>
      <c r="Z680">
        <v>18.489999999999998</v>
      </c>
      <c r="AA680">
        <v>18.059999999999999</v>
      </c>
      <c r="AB680">
        <v>20.05</v>
      </c>
      <c r="AC680" s="1">
        <f>(Table2[[#This Row],[Close Price]]/Table2[[#This Row],[Day Low]])-1</f>
        <v>2.2148394241419123E-3</v>
      </c>
      <c r="AD680" s="1">
        <f>(Table2[[#This Row],[Day High]]/Table2[[#This Row],[Close Price]])-1</f>
        <v>2.1546961325966674E-2</v>
      </c>
      <c r="AE680" s="1">
        <f>(Table2[[#This Row],[Close Price]]/Table2[[#This Row],[Current Week Low]])-1</f>
        <v>2.2148394241419123E-3</v>
      </c>
      <c r="AF680" s="1">
        <f>(Table2[[#This Row],[Current Week High]]/Table2[[#This Row],[Close Price]])-1</f>
        <v>2.1546961325966674E-2</v>
      </c>
      <c r="AG680" s="1">
        <f>(Table2[[#This Row],[Close Price]]/Table2[[#This Row],[Current Month Low]])-1</f>
        <v>2.2148394241419123E-3</v>
      </c>
      <c r="AH680" s="1">
        <f>(Table2[[#This Row],[Current Month High]]/Table2[[#This Row],[Close Price]])-1</f>
        <v>0.10773480662983426</v>
      </c>
      <c r="AI680">
        <v>54.419889502762402</v>
      </c>
      <c r="AJ680">
        <v>1.23042505592843</v>
      </c>
      <c r="AK680" t="str">
        <f>IF(AND(Table2[[#This Row],[20D EMA]]&gt;Table2[[#This Row],[50D EMA]],Table2[[#This Row],[50D EMA]]&gt;Table2[[#This Row],[200D EMA]]),"Uptrend","Downtrend/NoTrend")</f>
        <v>Downtrend/NoTrend</v>
      </c>
      <c r="AL680">
        <v>-0.12</v>
      </c>
      <c r="AM680" t="s">
        <v>3147</v>
      </c>
      <c r="AN680">
        <v>-6.12</v>
      </c>
      <c r="AO680" t="s">
        <v>3147</v>
      </c>
      <c r="AP680">
        <v>-4.4353669770465003E-2</v>
      </c>
      <c r="AQ680">
        <f>(Table2[[#This Row],[Sharpe Ratio]]-AVERAGE(Table2[Sharpe Ratio]))/_xlfn.STDEV.P(Table2[Sharpe Ratio])</f>
        <v>-1.1765144813861164</v>
      </c>
      <c r="AR6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0">
        <f>_xlfn.RANK.AVG(Table2[[#This Row],[1Y Return vs Nifty Z-Score]],Table2[1Y Return vs Nifty Z-Score])</f>
        <v>619</v>
      </c>
      <c r="AT680">
        <f>_xlfn.RANK.AVG(Table2[[#This Row],[6M Return vs Nifty Z-Score]],Table2[6M Return vs Nifty Z-Score])</f>
        <v>578</v>
      </c>
      <c r="AU680">
        <f>_xlfn.RANK.AVG(Table2[[#This Row],[Sharpe Ratio Z-Score]],Table2[Sharpe Ratio Z-Score])</f>
        <v>647</v>
      </c>
      <c r="AV680">
        <f>(Table2[[#This Row],[Rank 1Y]]+Table2[[#This Row],[Rank 6M]]+Table2[[#This Row],[Rank Sharpe]])/3</f>
        <v>614.66666666666663</v>
      </c>
    </row>
    <row r="681" spans="1:48" x14ac:dyDescent="0.3">
      <c r="A681" t="s">
        <v>2205</v>
      </c>
      <c r="B681" t="s">
        <v>2206</v>
      </c>
      <c r="C681" t="s">
        <v>3108</v>
      </c>
      <c r="D681" t="s">
        <v>1590</v>
      </c>
      <c r="E681">
        <v>2533.79143755</v>
      </c>
      <c r="F681">
        <v>613.04999999999995</v>
      </c>
      <c r="G681">
        <v>-39.848167585232801</v>
      </c>
      <c r="H681">
        <f>(Table2[[#This Row],[1Y Return vs Nifty]]-AVERAGE(Table2[1Y Return vs Nifty]))/_xlfn.STDEV.P(Table2[1Y Return vs Nifty])</f>
        <v>-1.1333026734126466</v>
      </c>
      <c r="I681">
        <v>1.6013829136978499</v>
      </c>
      <c r="J681">
        <f>(Table2[[#This Row],[1M Return vs Nifty]]-AVERAGE(Table2[1M Return vs Nifty]))/_xlfn.STDEV.P(Table2[1M Return vs Nifty])</f>
        <v>0.36484817638282302</v>
      </c>
      <c r="K681">
        <v>-22.399064820895401</v>
      </c>
      <c r="L681">
        <f>(Table2[[#This Row],[6M Return vs Nifty]]-AVERAGE(Table2[6M Return vs Nifty]))/_xlfn.STDEV.P(Table2[6M Return vs Nifty])</f>
        <v>-0.87476736713403791</v>
      </c>
      <c r="M681">
        <v>0.90238383439210501</v>
      </c>
      <c r="N681">
        <f>(Table2[[#This Row],[1W Return vs Nifty]]-AVERAGE(Table2[1W Return vs Nifty]))/_xlfn.STDEV.P(Table2[1W Return vs Nifty])</f>
        <v>0.50313141017683383</v>
      </c>
      <c r="O681">
        <v>623.04999999999995</v>
      </c>
      <c r="P681">
        <v>624.16169248092103</v>
      </c>
      <c r="Q681">
        <v>663.97775852688005</v>
      </c>
      <c r="R681">
        <v>42.9025441198782</v>
      </c>
      <c r="S681" s="1">
        <f>(Table2[[#This Row],[Close Price]]-Table2[[#This Row],[20D EMA]])/Table2[[#This Row],[20D EMA]]</f>
        <v>-1.6050076237862133E-2</v>
      </c>
      <c r="T681" s="1">
        <f>(Table2[[#This Row],[Close Price]]-Table2[[#This Row],[50D EMA]])/Table2[[#This Row],[50D EMA]]</f>
        <v>-1.7802586436784142E-2</v>
      </c>
      <c r="U681" s="1">
        <f>(Table2[[#This Row],[Close Price]]-Table2[[#This Row],[200D EMA]])/Table2[[#This Row],[200D EMA]]</f>
        <v>-7.6701000708020509E-2</v>
      </c>
      <c r="V681">
        <v>0.42241749988156402</v>
      </c>
      <c r="W681">
        <v>610</v>
      </c>
      <c r="X681">
        <v>623.9</v>
      </c>
      <c r="Y681">
        <v>610</v>
      </c>
      <c r="Z681">
        <v>623.9</v>
      </c>
      <c r="AA681">
        <v>599.9</v>
      </c>
      <c r="AB681">
        <v>673.45</v>
      </c>
      <c r="AC681" s="1">
        <f>(Table2[[#This Row],[Close Price]]/Table2[[#This Row],[Day Low]])-1</f>
        <v>4.9999999999998934E-3</v>
      </c>
      <c r="AD681" s="1">
        <f>(Table2[[#This Row],[Day High]]/Table2[[#This Row],[Close Price]])-1</f>
        <v>1.7698393279504065E-2</v>
      </c>
      <c r="AE681" s="1">
        <f>(Table2[[#This Row],[Close Price]]/Table2[[#This Row],[Current Week Low]])-1</f>
        <v>4.9999999999998934E-3</v>
      </c>
      <c r="AF681" s="1">
        <f>(Table2[[#This Row],[Current Week High]]/Table2[[#This Row],[Close Price]])-1</f>
        <v>1.7698393279504065E-2</v>
      </c>
      <c r="AG681" s="1">
        <f>(Table2[[#This Row],[Close Price]]/Table2[[#This Row],[Current Month Low]])-1</f>
        <v>2.1920320053342213E-2</v>
      </c>
      <c r="AH681" s="1">
        <f>(Table2[[#This Row],[Current Month High]]/Table2[[#This Row],[Close Price]])-1</f>
        <v>9.8523774569774236E-2</v>
      </c>
      <c r="AI681">
        <v>47.622543022591898</v>
      </c>
      <c r="AJ681">
        <v>13.2760532150775</v>
      </c>
      <c r="AK681" t="str">
        <f>IF(AND(Table2[[#This Row],[20D EMA]]&gt;Table2[[#This Row],[50D EMA]],Table2[[#This Row],[50D EMA]]&gt;Table2[[#This Row],[200D EMA]]),"Uptrend","Downtrend/NoTrend")</f>
        <v>Downtrend/NoTrend</v>
      </c>
      <c r="AL681">
        <v>0.21</v>
      </c>
      <c r="AM681" t="s">
        <v>3148</v>
      </c>
      <c r="AN681">
        <v>1.84</v>
      </c>
      <c r="AO681" t="s">
        <v>3148</v>
      </c>
      <c r="AQ681">
        <f>(Table2[[#This Row],[Sharpe Ratio]]-AVERAGE(Table2[Sharpe Ratio]))/_xlfn.STDEV.P(Table2[Sharpe Ratio])</f>
        <v>-0.65767186404931655</v>
      </c>
      <c r="AR6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1">
        <f>_xlfn.RANK.AVG(Table2[[#This Row],[1Y Return vs Nifty Z-Score]],Table2[1Y Return vs Nifty Z-Score])</f>
        <v>682</v>
      </c>
      <c r="AT681">
        <f>_xlfn.RANK.AVG(Table2[[#This Row],[6M Return vs Nifty Z-Score]],Table2[6M Return vs Nifty Z-Score])</f>
        <v>631</v>
      </c>
      <c r="AU681">
        <f>_xlfn.RANK.AVG(Table2[[#This Row],[Sharpe Ratio Z-Score]],Table2[Sharpe Ratio Z-Score])</f>
        <v>532</v>
      </c>
      <c r="AV681">
        <f>(Table2[[#This Row],[Rank 1Y]]+Table2[[#This Row],[Rank 6M]]+Table2[[#This Row],[Rank Sharpe]])/3</f>
        <v>615</v>
      </c>
    </row>
    <row r="682" spans="1:48" x14ac:dyDescent="0.3">
      <c r="A682" t="s">
        <v>1682</v>
      </c>
      <c r="B682" t="s">
        <v>1683</v>
      </c>
      <c r="C682" t="s">
        <v>3102</v>
      </c>
      <c r="D682" t="s">
        <v>24</v>
      </c>
      <c r="E682">
        <v>5107.3594931449998</v>
      </c>
      <c r="F682">
        <v>302.05</v>
      </c>
      <c r="G682">
        <v>-37.116703894173099</v>
      </c>
      <c r="H682">
        <f>(Table2[[#This Row],[1Y Return vs Nifty]]-AVERAGE(Table2[1Y Return vs Nifty]))/_xlfn.STDEV.P(Table2[1Y Return vs Nifty])</f>
        <v>-1.0766563344784621</v>
      </c>
      <c r="I682">
        <v>1.62876409163656</v>
      </c>
      <c r="J682">
        <f>(Table2[[#This Row],[1M Return vs Nifty]]-AVERAGE(Table2[1M Return vs Nifty]))/_xlfn.STDEV.P(Table2[1M Return vs Nifty])</f>
        <v>0.3679489699946884</v>
      </c>
      <c r="K682">
        <v>-17.640250860167502</v>
      </c>
      <c r="L682">
        <f>(Table2[[#This Row],[6M Return vs Nifty]]-AVERAGE(Table2[6M Return vs Nifty]))/_xlfn.STDEV.P(Table2[6M Return vs Nifty])</f>
        <v>-0.70567844090379639</v>
      </c>
      <c r="M682">
        <v>-1.08035378298371</v>
      </c>
      <c r="N682">
        <f>(Table2[[#This Row],[1W Return vs Nifty]]-AVERAGE(Table2[1W Return vs Nifty]))/_xlfn.STDEV.P(Table2[1W Return vs Nifty])</f>
        <v>3.0377677342533698E-2</v>
      </c>
      <c r="O682">
        <v>309.86</v>
      </c>
      <c r="P682">
        <v>314.81444374907301</v>
      </c>
      <c r="Q682">
        <v>333.53546158260701</v>
      </c>
      <c r="R682">
        <v>36.601276526636198</v>
      </c>
      <c r="S682" s="1">
        <f>(Table2[[#This Row],[Close Price]]-Table2[[#This Row],[20D EMA]])/Table2[[#This Row],[20D EMA]]</f>
        <v>-2.520493125927839E-2</v>
      </c>
      <c r="T682" s="1">
        <f>(Table2[[#This Row],[Close Price]]-Table2[[#This Row],[50D EMA]])/Table2[[#This Row],[50D EMA]]</f>
        <v>-4.0545927934764844E-2</v>
      </c>
      <c r="U682" s="1">
        <f>(Table2[[#This Row],[Close Price]]-Table2[[#This Row],[200D EMA]])/Table2[[#This Row],[200D EMA]]</f>
        <v>-9.439914254757277E-2</v>
      </c>
      <c r="V682">
        <v>0.58678931311988902</v>
      </c>
      <c r="W682">
        <v>297.05</v>
      </c>
      <c r="X682">
        <v>307.39999999999998</v>
      </c>
      <c r="Y682">
        <v>297.05</v>
      </c>
      <c r="Z682">
        <v>307.39999999999998</v>
      </c>
      <c r="AA682">
        <v>297.05</v>
      </c>
      <c r="AB682">
        <v>322.89999999999998</v>
      </c>
      <c r="AC682" s="1">
        <f>(Table2[[#This Row],[Close Price]]/Table2[[#This Row],[Day Low]])-1</f>
        <v>1.6832183134152467E-2</v>
      </c>
      <c r="AD682" s="1">
        <f>(Table2[[#This Row],[Day High]]/Table2[[#This Row],[Close Price]])-1</f>
        <v>1.7712299288197286E-2</v>
      </c>
      <c r="AE682" s="1">
        <f>(Table2[[#This Row],[Close Price]]/Table2[[#This Row],[Current Week Low]])-1</f>
        <v>1.6832183134152467E-2</v>
      </c>
      <c r="AF682" s="1">
        <f>(Table2[[#This Row],[Current Week High]]/Table2[[#This Row],[Close Price]])-1</f>
        <v>1.7712299288197286E-2</v>
      </c>
      <c r="AG682" s="1">
        <f>(Table2[[#This Row],[Close Price]]/Table2[[#This Row],[Current Month Low]])-1</f>
        <v>1.6832183134152467E-2</v>
      </c>
      <c r="AH682" s="1">
        <f>(Table2[[#This Row],[Current Month High]]/Table2[[#This Row],[Close Price]])-1</f>
        <v>6.9028306571759623E-2</v>
      </c>
      <c r="AI682">
        <v>39.794735970865702</v>
      </c>
      <c r="AJ682">
        <v>3.4240712206813702</v>
      </c>
      <c r="AK682" t="str">
        <f>IF(AND(Table2[[#This Row],[20D EMA]]&gt;Table2[[#This Row],[50D EMA]],Table2[[#This Row],[50D EMA]]&gt;Table2[[#This Row],[200D EMA]]),"Uptrend","Downtrend/NoTrend")</f>
        <v>Downtrend/NoTrend</v>
      </c>
      <c r="AL682">
        <v>-0.05</v>
      </c>
      <c r="AM682" t="s">
        <v>3147</v>
      </c>
      <c r="AN682">
        <v>-3.7</v>
      </c>
      <c r="AO682" t="s">
        <v>3147</v>
      </c>
      <c r="AP682">
        <v>-1.8887568171835002E-2</v>
      </c>
      <c r="AQ682">
        <f>(Table2[[#This Row],[Sharpe Ratio]]-AVERAGE(Table2[Sharpe Ratio]))/_xlfn.STDEV.P(Table2[Sharpe Ratio])</f>
        <v>-0.87861582102325986</v>
      </c>
      <c r="AR6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2">
        <f>_xlfn.RANK.AVG(Table2[[#This Row],[1Y Return vs Nifty Z-Score]],Table2[1Y Return vs Nifty Z-Score])</f>
        <v>669</v>
      </c>
      <c r="AT682">
        <f>_xlfn.RANK.AVG(Table2[[#This Row],[6M Return vs Nifty Z-Score]],Table2[6M Return vs Nifty Z-Score])</f>
        <v>574</v>
      </c>
      <c r="AU682">
        <f>_xlfn.RANK.AVG(Table2[[#This Row],[Sharpe Ratio Z-Score]],Table2[Sharpe Ratio Z-Score])</f>
        <v>603</v>
      </c>
      <c r="AV682">
        <f>(Table2[[#This Row],[Rank 1Y]]+Table2[[#This Row],[Rank 6M]]+Table2[[#This Row],[Rank Sharpe]])/3</f>
        <v>615.33333333333337</v>
      </c>
    </row>
    <row r="683" spans="1:48" x14ac:dyDescent="0.3">
      <c r="A683" t="s">
        <v>2024</v>
      </c>
      <c r="B683" t="s">
        <v>2025</v>
      </c>
      <c r="C683" t="s">
        <v>3102</v>
      </c>
      <c r="D683" t="s">
        <v>2026</v>
      </c>
      <c r="E683">
        <v>3127.83767751</v>
      </c>
      <c r="F683">
        <v>186.69</v>
      </c>
      <c r="G683">
        <v>-47.384462615303697</v>
      </c>
      <c r="H683">
        <f>(Table2[[#This Row],[1Y Return vs Nifty]]-AVERAGE(Table2[1Y Return vs Nifty]))/_xlfn.STDEV.P(Table2[1Y Return vs Nifty])</f>
        <v>-1.2895937945352502</v>
      </c>
      <c r="I683">
        <v>-6.6938663858589802</v>
      </c>
      <c r="J683">
        <f>(Table2[[#This Row],[1M Return vs Nifty]]-AVERAGE(Table2[1M Return vs Nifty]))/_xlfn.STDEV.P(Table2[1M Return vs Nifty])</f>
        <v>-0.57455100120085523</v>
      </c>
      <c r="K683">
        <v>-20.1458683353376</v>
      </c>
      <c r="L683">
        <f>(Table2[[#This Row],[6M Return vs Nifty]]-AVERAGE(Table2[6M Return vs Nifty]))/_xlfn.STDEV.P(Table2[6M Return vs Nifty])</f>
        <v>-0.794707382130874</v>
      </c>
      <c r="M683">
        <v>-2.9226522554603198</v>
      </c>
      <c r="N683">
        <f>(Table2[[#This Row],[1W Return vs Nifty]]-AVERAGE(Table2[1W Return vs Nifty]))/_xlfn.STDEV.P(Table2[1W Return vs Nifty])</f>
        <v>-0.40889047000364281</v>
      </c>
      <c r="O683">
        <v>202.84</v>
      </c>
      <c r="P683">
        <v>212.89906162455799</v>
      </c>
      <c r="Q683">
        <v>226.075758588973</v>
      </c>
      <c r="R683">
        <v>20.066818336274601</v>
      </c>
      <c r="S683" s="1">
        <f>(Table2[[#This Row],[Close Price]]-Table2[[#This Row],[20D EMA]])/Table2[[#This Row],[20D EMA]]</f>
        <v>-7.9619404456714685E-2</v>
      </c>
      <c r="T683" s="1">
        <f>(Table2[[#This Row],[Close Price]]-Table2[[#This Row],[50D EMA]])/Table2[[#This Row],[50D EMA]]</f>
        <v>-0.12310557606297483</v>
      </c>
      <c r="U683" s="1">
        <f>(Table2[[#This Row],[Close Price]]-Table2[[#This Row],[200D EMA]])/Table2[[#This Row],[200D EMA]]</f>
        <v>-0.17421486865639593</v>
      </c>
      <c r="V683">
        <v>0.78621948758280202</v>
      </c>
      <c r="W683">
        <v>184.36</v>
      </c>
      <c r="X683">
        <v>191.3</v>
      </c>
      <c r="Y683">
        <v>184.36</v>
      </c>
      <c r="Z683">
        <v>191.3</v>
      </c>
      <c r="AA683">
        <v>184.36</v>
      </c>
      <c r="AB683">
        <v>215</v>
      </c>
      <c r="AC683" s="1">
        <f>(Table2[[#This Row],[Close Price]]/Table2[[#This Row],[Day Low]])-1</f>
        <v>1.2638316337600264E-2</v>
      </c>
      <c r="AD683" s="1">
        <f>(Table2[[#This Row],[Day High]]/Table2[[#This Row],[Close Price]])-1</f>
        <v>2.4693341903690769E-2</v>
      </c>
      <c r="AE683" s="1">
        <f>(Table2[[#This Row],[Close Price]]/Table2[[#This Row],[Current Week Low]])-1</f>
        <v>1.2638316337600264E-2</v>
      </c>
      <c r="AF683" s="1">
        <f>(Table2[[#This Row],[Current Week High]]/Table2[[#This Row],[Close Price]])-1</f>
        <v>2.4693341903690769E-2</v>
      </c>
      <c r="AG683" s="1">
        <f>(Table2[[#This Row],[Close Price]]/Table2[[#This Row],[Current Month Low]])-1</f>
        <v>1.2638316337600264E-2</v>
      </c>
      <c r="AH683" s="1">
        <f>(Table2[[#This Row],[Current Month High]]/Table2[[#This Row],[Close Price]])-1</f>
        <v>0.15164175906583099</v>
      </c>
      <c r="AI683">
        <v>50.516899673255097</v>
      </c>
      <c r="AJ683">
        <v>1.2638316337600199</v>
      </c>
      <c r="AK683" t="str">
        <f>IF(AND(Table2[[#This Row],[20D EMA]]&gt;Table2[[#This Row],[50D EMA]],Table2[[#This Row],[50D EMA]]&gt;Table2[[#This Row],[200D EMA]]),"Uptrend","Downtrend/NoTrend")</f>
        <v>Downtrend/NoTrend</v>
      </c>
      <c r="AL683">
        <v>-0.17</v>
      </c>
      <c r="AM683" t="s">
        <v>3147</v>
      </c>
      <c r="AN683">
        <v>-8.0399999999999991</v>
      </c>
      <c r="AO683" t="s">
        <v>3147</v>
      </c>
      <c r="AQ683">
        <f>(Table2[[#This Row],[Sharpe Ratio]]-AVERAGE(Table2[Sharpe Ratio]))/_xlfn.STDEV.P(Table2[Sharpe Ratio])</f>
        <v>-0.65767186404931655</v>
      </c>
      <c r="AR6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3">
        <f>_xlfn.RANK.AVG(Table2[[#This Row],[1Y Return vs Nifty Z-Score]],Table2[1Y Return vs Nifty Z-Score])</f>
        <v>710</v>
      </c>
      <c r="AT683">
        <f>_xlfn.RANK.AVG(Table2[[#This Row],[6M Return vs Nifty Z-Score]],Table2[6M Return vs Nifty Z-Score])</f>
        <v>604</v>
      </c>
      <c r="AU683">
        <f>_xlfn.RANK.AVG(Table2[[#This Row],[Sharpe Ratio Z-Score]],Table2[Sharpe Ratio Z-Score])</f>
        <v>532</v>
      </c>
      <c r="AV683">
        <f>(Table2[[#This Row],[Rank 1Y]]+Table2[[#This Row],[Rank 6M]]+Table2[[#This Row],[Rank Sharpe]])/3</f>
        <v>615.33333333333337</v>
      </c>
    </row>
    <row r="684" spans="1:48" x14ac:dyDescent="0.3">
      <c r="A684" t="s">
        <v>983</v>
      </c>
      <c r="B684" t="s">
        <v>984</v>
      </c>
      <c r="C684" t="s">
        <v>3102</v>
      </c>
      <c r="D684" t="s">
        <v>54</v>
      </c>
      <c r="E684">
        <v>14045.2377132</v>
      </c>
      <c r="F684">
        <v>880.35</v>
      </c>
      <c r="G684">
        <v>-64.5985304389215</v>
      </c>
      <c r="H684">
        <f>(Table2[[#This Row],[1Y Return vs Nifty]]-AVERAGE(Table2[1Y Return vs Nifty]))/_xlfn.STDEV.P(Table2[1Y Return vs Nifty])</f>
        <v>-1.6465869786527325</v>
      </c>
      <c r="I684">
        <v>-9.7058222650243504</v>
      </c>
      <c r="J684">
        <f>(Table2[[#This Row],[1M Return vs Nifty]]-AVERAGE(Table2[1M Return vs Nifty]))/_xlfn.STDEV.P(Table2[1M Return vs Nifty])</f>
        <v>-0.91564127753015545</v>
      </c>
      <c r="K684">
        <v>-42.128203669555703</v>
      </c>
      <c r="L684">
        <f>(Table2[[#This Row],[6M Return vs Nifty]]-AVERAGE(Table2[6M Return vs Nifty]))/_xlfn.STDEV.P(Table2[6M Return vs Nifty])</f>
        <v>-1.5757779405452852</v>
      </c>
      <c r="M684">
        <v>-3.1051969013387501</v>
      </c>
      <c r="N684">
        <f>(Table2[[#This Row],[1W Return vs Nifty]]-AVERAGE(Table2[1W Return vs Nifty]))/_xlfn.STDEV.P(Table2[1W Return vs Nifty])</f>
        <v>-0.45241547401408827</v>
      </c>
      <c r="O684">
        <v>957.03</v>
      </c>
      <c r="P684">
        <v>1053.2091532182401</v>
      </c>
      <c r="Q684">
        <v>1251.88700145546</v>
      </c>
      <c r="R684">
        <v>20.6409532674502</v>
      </c>
      <c r="S684" s="1">
        <f>(Table2[[#This Row],[Close Price]]-Table2[[#This Row],[20D EMA]])/Table2[[#This Row],[20D EMA]]</f>
        <v>-8.0122880160496485E-2</v>
      </c>
      <c r="T684" s="1">
        <f>(Table2[[#This Row],[Close Price]]-Table2[[#This Row],[50D EMA]])/Table2[[#This Row],[50D EMA]]</f>
        <v>-0.16412614027331868</v>
      </c>
      <c r="U684" s="1">
        <f>(Table2[[#This Row],[Close Price]]-Table2[[#This Row],[200D EMA]])/Table2[[#This Row],[200D EMA]]</f>
        <v>-0.29678157934662336</v>
      </c>
      <c r="V684">
        <v>0.77748649676510895</v>
      </c>
      <c r="W684">
        <v>869</v>
      </c>
      <c r="X684">
        <v>888.3</v>
      </c>
      <c r="Y684">
        <v>869</v>
      </c>
      <c r="Z684">
        <v>888.3</v>
      </c>
      <c r="AA684">
        <v>869</v>
      </c>
      <c r="AB684">
        <v>1002.95</v>
      </c>
      <c r="AC684" s="1">
        <f>(Table2[[#This Row],[Close Price]]/Table2[[#This Row],[Day Low]])-1</f>
        <v>1.3060989643268073E-2</v>
      </c>
      <c r="AD684" s="1">
        <f>(Table2[[#This Row],[Day High]]/Table2[[#This Row],[Close Price]])-1</f>
        <v>9.0304992332594924E-3</v>
      </c>
      <c r="AE684" s="1">
        <f>(Table2[[#This Row],[Close Price]]/Table2[[#This Row],[Current Week Low]])-1</f>
        <v>1.3060989643268073E-2</v>
      </c>
      <c r="AF684" s="1">
        <f>(Table2[[#This Row],[Current Week High]]/Table2[[#This Row],[Close Price]])-1</f>
        <v>9.0304992332594924E-3</v>
      </c>
      <c r="AG684" s="1">
        <f>(Table2[[#This Row],[Close Price]]/Table2[[#This Row],[Current Month Low]])-1</f>
        <v>1.3060989643268073E-2</v>
      </c>
      <c r="AH684" s="1">
        <f>(Table2[[#This Row],[Current Month High]]/Table2[[#This Row],[Close Price]])-1</f>
        <v>0.13926279320724722</v>
      </c>
      <c r="AI684">
        <v>104.009768841937</v>
      </c>
      <c r="AJ684">
        <v>1.3060989643267999</v>
      </c>
      <c r="AK684" t="str">
        <f>IF(AND(Table2[[#This Row],[20D EMA]]&gt;Table2[[#This Row],[50D EMA]],Table2[[#This Row],[50D EMA]]&gt;Table2[[#This Row],[200D EMA]]),"Uptrend","Downtrend/NoTrend")</f>
        <v>Downtrend/NoTrend</v>
      </c>
      <c r="AL684">
        <v>-0.25</v>
      </c>
      <c r="AM684" t="s">
        <v>3147</v>
      </c>
      <c r="AN684">
        <v>-10.49</v>
      </c>
      <c r="AO684" t="s">
        <v>3147</v>
      </c>
      <c r="AP684">
        <v>4.3688759481908E-2</v>
      </c>
      <c r="AQ684">
        <f>(Table2[[#This Row],[Sharpe Ratio]]-AVERAGE(Table2[Sharpe Ratio]))/_xlfn.STDEV.P(Table2[Sharpe Ratio])</f>
        <v>-0.14660726815233019</v>
      </c>
      <c r="AR6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4">
        <f>_xlfn.RANK.AVG(Table2[[#This Row],[1Y Return vs Nifty Z-Score]],Table2[1Y Return vs Nifty Z-Score])</f>
        <v>731</v>
      </c>
      <c r="AT684">
        <f>_xlfn.RANK.AVG(Table2[[#This Row],[6M Return vs Nifty Z-Score]],Table2[6M Return vs Nifty Z-Score])</f>
        <v>727</v>
      </c>
      <c r="AU684">
        <f>_xlfn.RANK.AVG(Table2[[#This Row],[Sharpe Ratio Z-Score]],Table2[Sharpe Ratio Z-Score])</f>
        <v>390</v>
      </c>
      <c r="AV684">
        <f>(Table2[[#This Row],[Rank 1Y]]+Table2[[#This Row],[Rank 6M]]+Table2[[#This Row],[Rank Sharpe]])/3</f>
        <v>616</v>
      </c>
    </row>
    <row r="685" spans="1:48" x14ac:dyDescent="0.3">
      <c r="A685" t="s">
        <v>751</v>
      </c>
      <c r="B685" t="s">
        <v>752</v>
      </c>
      <c r="C685" t="s">
        <v>3113</v>
      </c>
      <c r="D685" t="s">
        <v>268</v>
      </c>
      <c r="E685">
        <v>21948.972433110001</v>
      </c>
      <c r="F685">
        <v>4439.7</v>
      </c>
      <c r="G685">
        <v>-23.503450497395701</v>
      </c>
      <c r="H685">
        <f>(Table2[[#This Row],[1Y Return vs Nifty]]-AVERAGE(Table2[1Y Return vs Nifty]))/_xlfn.STDEV.P(Table2[1Y Return vs Nifty])</f>
        <v>-0.79433848107451732</v>
      </c>
      <c r="I685">
        <v>-9.1104489690055797</v>
      </c>
      <c r="J685">
        <f>(Table2[[#This Row],[1M Return vs Nifty]]-AVERAGE(Table2[1M Return vs Nifty]))/_xlfn.STDEV.P(Table2[1M Return vs Nifty])</f>
        <v>-0.84821796516928438</v>
      </c>
      <c r="K685">
        <v>-30.980215033205599</v>
      </c>
      <c r="L685">
        <f>(Table2[[#This Row],[6M Return vs Nifty]]-AVERAGE(Table2[6M Return vs Nifty]))/_xlfn.STDEV.P(Table2[6M Return vs Nifty])</f>
        <v>-1.1796705398981193</v>
      </c>
      <c r="M685">
        <v>-8.3799707344377392</v>
      </c>
      <c r="N685">
        <f>(Table2[[#This Row],[1W Return vs Nifty]]-AVERAGE(Table2[1W Return vs Nifty]))/_xlfn.STDEV.P(Table2[1W Return vs Nifty])</f>
        <v>-1.7101053456344431</v>
      </c>
      <c r="O685">
        <v>5014.2299999999996</v>
      </c>
      <c r="P685">
        <v>5194.2526762934804</v>
      </c>
      <c r="Q685">
        <v>5242.8160607391001</v>
      </c>
      <c r="R685">
        <v>12.3335463237719</v>
      </c>
      <c r="S685" s="1">
        <f>(Table2[[#This Row],[Close Price]]-Table2[[#This Row],[20D EMA]])/Table2[[#This Row],[20D EMA]]</f>
        <v>-0.11457990558869453</v>
      </c>
      <c r="T685" s="1">
        <f>(Table2[[#This Row],[Close Price]]-Table2[[#This Row],[50D EMA]])/Table2[[#This Row],[50D EMA]]</f>
        <v>-0.14526684074058463</v>
      </c>
      <c r="U685" s="1">
        <f>(Table2[[#This Row],[Close Price]]-Table2[[#This Row],[200D EMA]])/Table2[[#This Row],[200D EMA]]</f>
        <v>-0.15318410019249881</v>
      </c>
      <c r="V685">
        <v>0.96121947051279699</v>
      </c>
      <c r="W685">
        <v>4334</v>
      </c>
      <c r="X685">
        <v>4489.3999999999996</v>
      </c>
      <c r="Y685">
        <v>4334</v>
      </c>
      <c r="Z685">
        <v>4489.3999999999996</v>
      </c>
      <c r="AA685">
        <v>4334</v>
      </c>
      <c r="AB685">
        <v>5255</v>
      </c>
      <c r="AC685" s="1">
        <f>(Table2[[#This Row],[Close Price]]/Table2[[#This Row],[Day Low]])-1</f>
        <v>2.4388555606829732E-2</v>
      </c>
      <c r="AD685" s="1">
        <f>(Table2[[#This Row],[Day High]]/Table2[[#This Row],[Close Price]])-1</f>
        <v>1.1194450075455498E-2</v>
      </c>
      <c r="AE685" s="1">
        <f>(Table2[[#This Row],[Close Price]]/Table2[[#This Row],[Current Week Low]])-1</f>
        <v>2.4388555606829732E-2</v>
      </c>
      <c r="AF685" s="1">
        <f>(Table2[[#This Row],[Current Week High]]/Table2[[#This Row],[Close Price]])-1</f>
        <v>1.1194450075455498E-2</v>
      </c>
      <c r="AG685" s="1">
        <f>(Table2[[#This Row],[Close Price]]/Table2[[#This Row],[Current Month Low]])-1</f>
        <v>2.4388555606829732E-2</v>
      </c>
      <c r="AH685" s="1">
        <f>(Table2[[#This Row],[Current Month High]]/Table2[[#This Row],[Close Price]])-1</f>
        <v>0.18363853413518938</v>
      </c>
      <c r="AI685">
        <v>65.551726468004603</v>
      </c>
      <c r="AJ685">
        <v>10.3168095415579</v>
      </c>
      <c r="AK685" t="str">
        <f>IF(AND(Table2[[#This Row],[20D EMA]]&gt;Table2[[#This Row],[50D EMA]],Table2[[#This Row],[50D EMA]]&gt;Table2[[#This Row],[200D EMA]]),"Uptrend","Downtrend/NoTrend")</f>
        <v>Downtrend/NoTrend</v>
      </c>
      <c r="AL685">
        <v>-0.04</v>
      </c>
      <c r="AM685" t="s">
        <v>3147</v>
      </c>
      <c r="AN685">
        <v>-13.1</v>
      </c>
      <c r="AO685" t="s">
        <v>3147</v>
      </c>
      <c r="AP685">
        <v>-3.393301924207E-3</v>
      </c>
      <c r="AQ685">
        <f>(Table2[[#This Row],[Sharpe Ratio]]-AVERAGE(Table2[Sharpe Ratio]))/_xlfn.STDEV.P(Table2[Sharpe Ratio])</f>
        <v>-0.69736620413167727</v>
      </c>
      <c r="AR6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5">
        <f>_xlfn.RANK.AVG(Table2[[#This Row],[1Y Return vs Nifty Z-Score]],Table2[1Y Return vs Nifty Z-Score])</f>
        <v>590</v>
      </c>
      <c r="AT685">
        <f>_xlfn.RANK.AVG(Table2[[#This Row],[6M Return vs Nifty Z-Score]],Table2[6M Return vs Nifty Z-Score])</f>
        <v>696</v>
      </c>
      <c r="AU685">
        <f>_xlfn.RANK.AVG(Table2[[#This Row],[Sharpe Ratio Z-Score]],Table2[Sharpe Ratio Z-Score])</f>
        <v>564</v>
      </c>
      <c r="AV685">
        <f>(Table2[[#This Row],[Rank 1Y]]+Table2[[#This Row],[Rank 6M]]+Table2[[#This Row],[Rank Sharpe]])/3</f>
        <v>616.66666666666663</v>
      </c>
    </row>
    <row r="686" spans="1:48" x14ac:dyDescent="0.3">
      <c r="A686" t="s">
        <v>509</v>
      </c>
      <c r="B686" t="s">
        <v>510</v>
      </c>
      <c r="C686" t="s">
        <v>3101</v>
      </c>
      <c r="D686" t="s">
        <v>250</v>
      </c>
      <c r="E686">
        <v>40209.243705599998</v>
      </c>
      <c r="F686">
        <v>6456</v>
      </c>
      <c r="G686">
        <v>-41.919309087714197</v>
      </c>
      <c r="H686">
        <f>(Table2[[#This Row],[1Y Return vs Nifty]]-AVERAGE(Table2[1Y Return vs Nifty]))/_xlfn.STDEV.P(Table2[1Y Return vs Nifty])</f>
        <v>-1.1762549498475203</v>
      </c>
      <c r="I686">
        <v>-7.7553756507118896</v>
      </c>
      <c r="J686">
        <f>(Table2[[#This Row],[1M Return vs Nifty]]-AVERAGE(Table2[1M Return vs Nifty]))/_xlfn.STDEV.P(Table2[1M Return vs Nifty])</f>
        <v>-0.69476208761793878</v>
      </c>
      <c r="K686">
        <v>-17.085709912333499</v>
      </c>
      <c r="L686">
        <f>(Table2[[#This Row],[6M Return vs Nifty]]-AVERAGE(Table2[6M Return vs Nifty]))/_xlfn.STDEV.P(Table2[6M Return vs Nifty])</f>
        <v>-0.68597463777264611</v>
      </c>
      <c r="M686">
        <v>-6.0409767906162699</v>
      </c>
      <c r="N686">
        <f>(Table2[[#This Row],[1W Return vs Nifty]]-AVERAGE(Table2[1W Return vs Nifty]))/_xlfn.STDEV.P(Table2[1W Return vs Nifty])</f>
        <v>-1.1524076914779022</v>
      </c>
      <c r="O686">
        <v>6909.27</v>
      </c>
      <c r="P686">
        <v>7175.6646596750697</v>
      </c>
      <c r="Q686">
        <v>7362.99801310357</v>
      </c>
      <c r="R686">
        <v>30.052777832777601</v>
      </c>
      <c r="S686" s="1">
        <f>(Table2[[#This Row],[Close Price]]-Table2[[#This Row],[20D EMA]])/Table2[[#This Row],[20D EMA]]</f>
        <v>-6.5603167917884286E-2</v>
      </c>
      <c r="T686" s="1">
        <f>(Table2[[#This Row],[Close Price]]-Table2[[#This Row],[50D EMA]])/Table2[[#This Row],[50D EMA]]</f>
        <v>-0.10029240409175667</v>
      </c>
      <c r="U686" s="1">
        <f>(Table2[[#This Row],[Close Price]]-Table2[[#This Row],[200D EMA]])/Table2[[#This Row],[200D EMA]]</f>
        <v>-0.12318324838461583</v>
      </c>
      <c r="V686">
        <v>0.60242523798248904</v>
      </c>
      <c r="W686">
        <v>6286</v>
      </c>
      <c r="X686">
        <v>6565</v>
      </c>
      <c r="Y686">
        <v>6286</v>
      </c>
      <c r="Z686">
        <v>6565</v>
      </c>
      <c r="AA686">
        <v>6286</v>
      </c>
      <c r="AB686">
        <v>7390</v>
      </c>
      <c r="AC686" s="1">
        <f>(Table2[[#This Row],[Close Price]]/Table2[[#This Row],[Day Low]])-1</f>
        <v>2.7044225262488064E-2</v>
      </c>
      <c r="AD686" s="1">
        <f>(Table2[[#This Row],[Day High]]/Table2[[#This Row],[Close Price]])-1</f>
        <v>1.6883519206939201E-2</v>
      </c>
      <c r="AE686" s="1">
        <f>(Table2[[#This Row],[Close Price]]/Table2[[#This Row],[Current Week Low]])-1</f>
        <v>2.7044225262488064E-2</v>
      </c>
      <c r="AF686" s="1">
        <f>(Table2[[#This Row],[Current Week High]]/Table2[[#This Row],[Close Price]])-1</f>
        <v>1.6883519206939201E-2</v>
      </c>
      <c r="AG686" s="1">
        <f>(Table2[[#This Row],[Close Price]]/Table2[[#This Row],[Current Month Low]])-1</f>
        <v>2.7044225262488064E-2</v>
      </c>
      <c r="AH686" s="1">
        <f>(Table2[[#This Row],[Current Month High]]/Table2[[#This Row],[Close Price]])-1</f>
        <v>0.14467162329615868</v>
      </c>
      <c r="AI686">
        <v>42.503097893432397</v>
      </c>
      <c r="AJ686">
        <v>2.7044225262488002</v>
      </c>
      <c r="AK686" t="str">
        <f>IF(AND(Table2[[#This Row],[20D EMA]]&gt;Table2[[#This Row],[50D EMA]],Table2[[#This Row],[50D EMA]]&gt;Table2[[#This Row],[200D EMA]]),"Uptrend","Downtrend/NoTrend")</f>
        <v>Downtrend/NoTrend</v>
      </c>
      <c r="AL686">
        <v>-0.16</v>
      </c>
      <c r="AM686" t="s">
        <v>3147</v>
      </c>
      <c r="AN686">
        <v>-9.08</v>
      </c>
      <c r="AO686" t="s">
        <v>3147</v>
      </c>
      <c r="AP686">
        <v>-1.4915843233197E-2</v>
      </c>
      <c r="AQ686">
        <f>(Table2[[#This Row],[Sharpe Ratio]]-AVERAGE(Table2[Sharpe Ratio]))/_xlfn.STDEV.P(Table2[Sharpe Ratio])</f>
        <v>-0.83215517474147249</v>
      </c>
      <c r="AR6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6">
        <f>_xlfn.RANK.AVG(Table2[[#This Row],[1Y Return vs Nifty Z-Score]],Table2[1Y Return vs Nifty Z-Score])</f>
        <v>692</v>
      </c>
      <c r="AT686">
        <f>_xlfn.RANK.AVG(Table2[[#This Row],[6M Return vs Nifty Z-Score]],Table2[6M Return vs Nifty Z-Score])</f>
        <v>565</v>
      </c>
      <c r="AU686">
        <f>_xlfn.RANK.AVG(Table2[[#This Row],[Sharpe Ratio Z-Score]],Table2[Sharpe Ratio Z-Score])</f>
        <v>595</v>
      </c>
      <c r="AV686">
        <f>(Table2[[#This Row],[Rank 1Y]]+Table2[[#This Row],[Rank 6M]]+Table2[[#This Row],[Rank Sharpe]])/3</f>
        <v>617.33333333333337</v>
      </c>
    </row>
    <row r="687" spans="1:48" x14ac:dyDescent="0.3">
      <c r="A687" t="s">
        <v>870</v>
      </c>
      <c r="B687" t="s">
        <v>871</v>
      </c>
      <c r="C687" t="s">
        <v>3111</v>
      </c>
      <c r="D687" t="s">
        <v>601</v>
      </c>
      <c r="E687">
        <v>16571.055732199999</v>
      </c>
      <c r="F687">
        <v>1289.3</v>
      </c>
      <c r="G687">
        <v>-36.187305568982701</v>
      </c>
      <c r="H687">
        <f>(Table2[[#This Row],[1Y Return vs Nifty]]-AVERAGE(Table2[1Y Return vs Nifty]))/_xlfn.STDEV.P(Table2[1Y Return vs Nifty])</f>
        <v>-1.0573820484222656</v>
      </c>
      <c r="I687">
        <v>-2.6254686670896601</v>
      </c>
      <c r="J687">
        <f>(Table2[[#This Row],[1M Return vs Nifty]]-AVERAGE(Table2[1M Return vs Nifty]))/_xlfn.STDEV.P(Table2[1M Return vs Nifty])</f>
        <v>-0.11382350126913014</v>
      </c>
      <c r="K687">
        <v>-9.0875712922906899</v>
      </c>
      <c r="L687">
        <f>(Table2[[#This Row],[6M Return vs Nifty]]-AVERAGE(Table2[6M Return vs Nifty]))/_xlfn.STDEV.P(Table2[6M Return vs Nifty])</f>
        <v>-0.40178687959081461</v>
      </c>
      <c r="M687">
        <v>0.85006568741575705</v>
      </c>
      <c r="N687">
        <f>(Table2[[#This Row],[1W Return vs Nifty]]-AVERAGE(Table2[1W Return vs Nifty]))/_xlfn.STDEV.P(Table2[1W Return vs Nifty])</f>
        <v>0.49065694100789886</v>
      </c>
      <c r="O687">
        <v>1349.64</v>
      </c>
      <c r="P687">
        <v>1386.87419316862</v>
      </c>
      <c r="Q687">
        <v>1445.52988250164</v>
      </c>
      <c r="R687">
        <v>18.969939432401901</v>
      </c>
      <c r="S687" s="1">
        <f>(Table2[[#This Row],[Close Price]]-Table2[[#This Row],[20D EMA]])/Table2[[#This Row],[20D EMA]]</f>
        <v>-4.4708218487893171E-2</v>
      </c>
      <c r="T687" s="1">
        <f>(Table2[[#This Row],[Close Price]]-Table2[[#This Row],[50D EMA]])/Table2[[#This Row],[50D EMA]]</f>
        <v>-7.035547539152795E-2</v>
      </c>
      <c r="U687" s="1">
        <f>(Table2[[#This Row],[Close Price]]-Table2[[#This Row],[200D EMA]])/Table2[[#This Row],[200D EMA]]</f>
        <v>-0.10807793349195105</v>
      </c>
      <c r="V687">
        <v>1.1649690036815801</v>
      </c>
      <c r="W687">
        <v>1283.5</v>
      </c>
      <c r="X687">
        <v>1306</v>
      </c>
      <c r="Y687">
        <v>1283.5</v>
      </c>
      <c r="Z687">
        <v>1306</v>
      </c>
      <c r="AA687">
        <v>1283.5</v>
      </c>
      <c r="AB687">
        <v>1370</v>
      </c>
      <c r="AC687" s="1">
        <f>(Table2[[#This Row],[Close Price]]/Table2[[#This Row],[Day Low]])-1</f>
        <v>4.5188936501752153E-3</v>
      </c>
      <c r="AD687" s="1">
        <f>(Table2[[#This Row],[Day High]]/Table2[[#This Row],[Close Price]])-1</f>
        <v>1.2952765066315042E-2</v>
      </c>
      <c r="AE687" s="1">
        <f>(Table2[[#This Row],[Close Price]]/Table2[[#This Row],[Current Week Low]])-1</f>
        <v>4.5188936501752153E-3</v>
      </c>
      <c r="AF687" s="1">
        <f>(Table2[[#This Row],[Current Week High]]/Table2[[#This Row],[Close Price]])-1</f>
        <v>1.2952765066315042E-2</v>
      </c>
      <c r="AG687" s="1">
        <f>(Table2[[#This Row],[Close Price]]/Table2[[#This Row],[Current Month Low]])-1</f>
        <v>4.5188936501752153E-3</v>
      </c>
      <c r="AH687" s="1">
        <f>(Table2[[#This Row],[Current Month High]]/Table2[[#This Row],[Close Price]])-1</f>
        <v>6.2592104242612301E-2</v>
      </c>
      <c r="AI687">
        <v>33.735360273016298</v>
      </c>
      <c r="AJ687">
        <v>1.5996847911741301</v>
      </c>
      <c r="AK687" t="str">
        <f>IF(AND(Table2[[#This Row],[20D EMA]]&gt;Table2[[#This Row],[50D EMA]],Table2[[#This Row],[50D EMA]]&gt;Table2[[#This Row],[200D EMA]]),"Uptrend","Downtrend/NoTrend")</f>
        <v>Downtrend/NoTrend</v>
      </c>
      <c r="AL687">
        <v>-0.04</v>
      </c>
      <c r="AM687" t="s">
        <v>3147</v>
      </c>
      <c r="AN687">
        <v>-5.47</v>
      </c>
      <c r="AO687" t="s">
        <v>3147</v>
      </c>
      <c r="AP687">
        <v>-0.151255607998345</v>
      </c>
      <c r="AQ687">
        <f>(Table2[[#This Row],[Sharpe Ratio]]-AVERAGE(Table2[Sharpe Ratio]))/_xlfn.STDEV.P(Table2[Sharpe Ratio])</f>
        <v>-2.4270374192978821</v>
      </c>
      <c r="AR6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7">
        <f>_xlfn.RANK.AVG(Table2[[#This Row],[1Y Return vs Nifty Z-Score]],Table2[1Y Return vs Nifty Z-Score])</f>
        <v>667</v>
      </c>
      <c r="AT687">
        <f>_xlfn.RANK.AVG(Table2[[#This Row],[6M Return vs Nifty Z-Score]],Table2[6M Return vs Nifty Z-Score])</f>
        <v>450</v>
      </c>
      <c r="AU687">
        <f>_xlfn.RANK.AVG(Table2[[#This Row],[Sharpe Ratio Z-Score]],Table2[Sharpe Ratio Z-Score])</f>
        <v>735</v>
      </c>
      <c r="AV687">
        <f>(Table2[[#This Row],[Rank 1Y]]+Table2[[#This Row],[Rank 6M]]+Table2[[#This Row],[Rank Sharpe]])/3</f>
        <v>617.33333333333337</v>
      </c>
    </row>
    <row r="688" spans="1:48" x14ac:dyDescent="0.3">
      <c r="A688" t="s">
        <v>1756</v>
      </c>
      <c r="B688" t="s">
        <v>1757</v>
      </c>
      <c r="C688" t="s">
        <v>3112</v>
      </c>
      <c r="D688" t="s">
        <v>1206</v>
      </c>
      <c r="E688">
        <v>4466.37756825</v>
      </c>
      <c r="F688">
        <v>2664.45</v>
      </c>
      <c r="G688">
        <v>-13.0426257263242</v>
      </c>
      <c r="H688">
        <f>(Table2[[#This Row],[1Y Return vs Nifty]]-AVERAGE(Table2[1Y Return vs Nifty]))/_xlfn.STDEV.P(Table2[1Y Return vs Nifty])</f>
        <v>-0.57739712928106335</v>
      </c>
      <c r="I688">
        <v>-2.7178866770146399</v>
      </c>
      <c r="J688">
        <f>(Table2[[#This Row],[1M Return vs Nifty]]-AVERAGE(Table2[1M Return vs Nifty]))/_xlfn.STDEV.P(Table2[1M Return vs Nifty])</f>
        <v>-0.12428941969813799</v>
      </c>
      <c r="K688">
        <v>-23.482036335017</v>
      </c>
      <c r="L688">
        <f>(Table2[[#This Row],[6M Return vs Nifty]]-AVERAGE(Table2[6M Return vs Nifty]))/_xlfn.STDEV.P(Table2[6M Return vs Nifty])</f>
        <v>-0.91324722618546228</v>
      </c>
      <c r="M688">
        <v>4.1807793628361098</v>
      </c>
      <c r="N688">
        <f>(Table2[[#This Row],[1W Return vs Nifty]]-AVERAGE(Table2[1W Return vs Nifty]))/_xlfn.STDEV.P(Table2[1W Return vs Nifty])</f>
        <v>1.2848151338308309</v>
      </c>
      <c r="O688">
        <v>2794.06</v>
      </c>
      <c r="P688">
        <v>2909.8271121397202</v>
      </c>
      <c r="Q688">
        <v>2967.1951072731899</v>
      </c>
      <c r="R688">
        <v>32.972402057376399</v>
      </c>
      <c r="S688" s="1">
        <f>(Table2[[#This Row],[Close Price]]-Table2[[#This Row],[20D EMA]])/Table2[[#This Row],[20D EMA]]</f>
        <v>-4.6387693893474059E-2</v>
      </c>
      <c r="T688" s="1">
        <f>(Table2[[#This Row],[Close Price]]-Table2[[#This Row],[50D EMA]])/Table2[[#This Row],[50D EMA]]</f>
        <v>-8.4327041670624908E-2</v>
      </c>
      <c r="U688" s="1">
        <f>(Table2[[#This Row],[Close Price]]-Table2[[#This Row],[200D EMA]])/Table2[[#This Row],[200D EMA]]</f>
        <v>-0.10203073823190836</v>
      </c>
      <c r="V688">
        <v>1.6621300394535801</v>
      </c>
      <c r="W688">
        <v>2650</v>
      </c>
      <c r="X688">
        <v>2739.8</v>
      </c>
      <c r="Y688">
        <v>2650</v>
      </c>
      <c r="Z688">
        <v>2739.8</v>
      </c>
      <c r="AA688">
        <v>2539.6999999999998</v>
      </c>
      <c r="AB688">
        <v>2880</v>
      </c>
      <c r="AC688" s="1">
        <f>(Table2[[#This Row],[Close Price]]/Table2[[#This Row],[Day Low]])-1</f>
        <v>5.4528301886791475E-3</v>
      </c>
      <c r="AD688" s="1">
        <f>(Table2[[#This Row],[Day High]]/Table2[[#This Row],[Close Price]])-1</f>
        <v>2.8279757548462348E-2</v>
      </c>
      <c r="AE688" s="1">
        <f>(Table2[[#This Row],[Close Price]]/Table2[[#This Row],[Current Week Low]])-1</f>
        <v>5.4528301886791475E-3</v>
      </c>
      <c r="AF688" s="1">
        <f>(Table2[[#This Row],[Current Week High]]/Table2[[#This Row],[Close Price]])-1</f>
        <v>2.8279757548462348E-2</v>
      </c>
      <c r="AG688" s="1">
        <f>(Table2[[#This Row],[Close Price]]/Table2[[#This Row],[Current Month Low]])-1</f>
        <v>4.9119974800173161E-2</v>
      </c>
      <c r="AH688" s="1">
        <f>(Table2[[#This Row],[Current Month High]]/Table2[[#This Row],[Close Price]])-1</f>
        <v>8.0898496875527748E-2</v>
      </c>
      <c r="AI688">
        <v>38.865431890258797</v>
      </c>
      <c r="AJ688">
        <v>9.9717275109891101</v>
      </c>
      <c r="AK688" t="str">
        <f>IF(AND(Table2[[#This Row],[20D EMA]]&gt;Table2[[#This Row],[50D EMA]],Table2[[#This Row],[50D EMA]]&gt;Table2[[#This Row],[200D EMA]]),"Uptrend","Downtrend/NoTrend")</f>
        <v>Downtrend/NoTrend</v>
      </c>
      <c r="AL688">
        <v>0</v>
      </c>
      <c r="AM688">
        <v>0</v>
      </c>
      <c r="AN688">
        <v>-4.93</v>
      </c>
      <c r="AO688" t="s">
        <v>3147</v>
      </c>
      <c r="AP688">
        <v>-6.9861716732517995E-2</v>
      </c>
      <c r="AQ688">
        <f>(Table2[[#This Row],[Sharpe Ratio]]-AVERAGE(Table2[Sharpe Ratio]))/_xlfn.STDEV.P(Table2[Sharpe Ratio])</f>
        <v>-1.4749038123576543</v>
      </c>
      <c r="AR6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8">
        <f>_xlfn.RANK.AVG(Table2[[#This Row],[1Y Return vs Nifty Z-Score]],Table2[1Y Return vs Nifty Z-Score])</f>
        <v>526</v>
      </c>
      <c r="AT688">
        <f>_xlfn.RANK.AVG(Table2[[#This Row],[6M Return vs Nifty Z-Score]],Table2[6M Return vs Nifty Z-Score])</f>
        <v>644</v>
      </c>
      <c r="AU688">
        <f>_xlfn.RANK.AVG(Table2[[#This Row],[Sharpe Ratio Z-Score]],Table2[Sharpe Ratio Z-Score])</f>
        <v>687</v>
      </c>
      <c r="AV688">
        <f>(Table2[[#This Row],[Rank 1Y]]+Table2[[#This Row],[Rank 6M]]+Table2[[#This Row],[Rank Sharpe]])/3</f>
        <v>619</v>
      </c>
    </row>
    <row r="689" spans="1:48" x14ac:dyDescent="0.3">
      <c r="A689" t="s">
        <v>2232</v>
      </c>
      <c r="B689" t="s">
        <v>2233</v>
      </c>
      <c r="C689" t="s">
        <v>3113</v>
      </c>
      <c r="D689" t="s">
        <v>91</v>
      </c>
      <c r="E689">
        <v>2452.2294645900001</v>
      </c>
      <c r="F689">
        <v>569.85</v>
      </c>
      <c r="G689">
        <v>-46.725475133342599</v>
      </c>
      <c r="H689">
        <f>(Table2[[#This Row],[1Y Return vs Nifty]]-AVERAGE(Table2[1Y Return vs Nifty]))/_xlfn.STDEV.P(Table2[1Y Return vs Nifty])</f>
        <v>-1.2759274117900816</v>
      </c>
      <c r="I689">
        <v>-6.7221699524246699</v>
      </c>
      <c r="J689">
        <f>(Table2[[#This Row],[1M Return vs Nifty]]-AVERAGE(Table2[1M Return vs Nifty]))/_xlfn.STDEV.P(Table2[1M Return vs Nifty])</f>
        <v>-0.57775625112094076</v>
      </c>
      <c r="K689">
        <v>-21.535064248756399</v>
      </c>
      <c r="L689">
        <f>(Table2[[#This Row],[6M Return vs Nifty]]-AVERAGE(Table2[6M Return vs Nifty]))/_xlfn.STDEV.P(Table2[6M Return vs Nifty])</f>
        <v>-0.84406792601048697</v>
      </c>
      <c r="M689">
        <v>-3.0952726190407498</v>
      </c>
      <c r="N689">
        <f>(Table2[[#This Row],[1W Return vs Nifty]]-AVERAGE(Table2[1W Return vs Nifty]))/_xlfn.STDEV.P(Table2[1W Return vs Nifty])</f>
        <v>-0.45004917932084959</v>
      </c>
      <c r="O689">
        <v>605.12</v>
      </c>
      <c r="P689">
        <v>643.003192476148</v>
      </c>
      <c r="Q689">
        <v>730.00115466626596</v>
      </c>
      <c r="R689">
        <v>34.039066724967299</v>
      </c>
      <c r="S689" s="1">
        <f>(Table2[[#This Row],[Close Price]]-Table2[[#This Row],[20D EMA]])/Table2[[#This Row],[20D EMA]]</f>
        <v>-5.8285959809624505E-2</v>
      </c>
      <c r="T689" s="1">
        <f>(Table2[[#This Row],[Close Price]]-Table2[[#This Row],[50D EMA]])/Table2[[#This Row],[50D EMA]]</f>
        <v>-0.11376800820294772</v>
      </c>
      <c r="U689" s="1">
        <f>(Table2[[#This Row],[Close Price]]-Table2[[#This Row],[200D EMA]])/Table2[[#This Row],[200D EMA]]</f>
        <v>-0.21938479636992098</v>
      </c>
      <c r="V689">
        <v>0.81926978428270703</v>
      </c>
      <c r="W689">
        <v>564</v>
      </c>
      <c r="X689">
        <v>583.9</v>
      </c>
      <c r="Y689">
        <v>564</v>
      </c>
      <c r="Z689">
        <v>583.9</v>
      </c>
      <c r="AA689">
        <v>560.29999999999995</v>
      </c>
      <c r="AB689">
        <v>636.45000000000005</v>
      </c>
      <c r="AC689" s="1">
        <f>(Table2[[#This Row],[Close Price]]/Table2[[#This Row],[Day Low]])-1</f>
        <v>1.0372340425532034E-2</v>
      </c>
      <c r="AD689" s="1">
        <f>(Table2[[#This Row],[Day High]]/Table2[[#This Row],[Close Price]])-1</f>
        <v>2.4655611125734778E-2</v>
      </c>
      <c r="AE689" s="1">
        <f>(Table2[[#This Row],[Close Price]]/Table2[[#This Row],[Current Week Low]])-1</f>
        <v>1.0372340425532034E-2</v>
      </c>
      <c r="AF689" s="1">
        <f>(Table2[[#This Row],[Current Week High]]/Table2[[#This Row],[Close Price]])-1</f>
        <v>2.4655611125734778E-2</v>
      </c>
      <c r="AG689" s="1">
        <f>(Table2[[#This Row],[Close Price]]/Table2[[#This Row],[Current Month Low]])-1</f>
        <v>1.7044440478315215E-2</v>
      </c>
      <c r="AH689" s="1">
        <f>(Table2[[#This Row],[Current Month High]]/Table2[[#This Row],[Close Price]])-1</f>
        <v>0.11687286127928398</v>
      </c>
      <c r="AI689">
        <v>55.479512152320702</v>
      </c>
      <c r="AJ689">
        <v>6.5140186915887801</v>
      </c>
      <c r="AK689" t="str">
        <f>IF(AND(Table2[[#This Row],[20D EMA]]&gt;Table2[[#This Row],[50D EMA]],Table2[[#This Row],[50D EMA]]&gt;Table2[[#This Row],[200D EMA]]),"Uptrend","Downtrend/NoTrend")</f>
        <v>Downtrend/NoTrend</v>
      </c>
      <c r="AL689">
        <v>-0.1</v>
      </c>
      <c r="AM689" t="s">
        <v>3147</v>
      </c>
      <c r="AN689">
        <v>1.6</v>
      </c>
      <c r="AO689" t="s">
        <v>3148</v>
      </c>
      <c r="AQ689">
        <f>(Table2[[#This Row],[Sharpe Ratio]]-AVERAGE(Table2[Sharpe Ratio]))/_xlfn.STDEV.P(Table2[Sharpe Ratio])</f>
        <v>-0.65767186404931655</v>
      </c>
      <c r="AR6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9">
        <f>_xlfn.RANK.AVG(Table2[[#This Row],[1Y Return vs Nifty Z-Score]],Table2[1Y Return vs Nifty Z-Score])</f>
        <v>708</v>
      </c>
      <c r="AT689">
        <f>_xlfn.RANK.AVG(Table2[[#This Row],[6M Return vs Nifty Z-Score]],Table2[6M Return vs Nifty Z-Score])</f>
        <v>620</v>
      </c>
      <c r="AU689">
        <f>_xlfn.RANK.AVG(Table2[[#This Row],[Sharpe Ratio Z-Score]],Table2[Sharpe Ratio Z-Score])</f>
        <v>532</v>
      </c>
      <c r="AV689">
        <f>(Table2[[#This Row],[Rank 1Y]]+Table2[[#This Row],[Rank 6M]]+Table2[[#This Row],[Rank Sharpe]])/3</f>
        <v>620</v>
      </c>
    </row>
    <row r="690" spans="1:48" x14ac:dyDescent="0.3">
      <c r="A690" t="s">
        <v>2273</v>
      </c>
      <c r="B690" t="s">
        <v>2274</v>
      </c>
      <c r="C690" t="s">
        <v>3114</v>
      </c>
      <c r="D690" t="s">
        <v>580</v>
      </c>
      <c r="E690">
        <v>2356.273322297</v>
      </c>
      <c r="F690">
        <v>159.91</v>
      </c>
      <c r="G690">
        <v>-64.230222431421694</v>
      </c>
      <c r="H690">
        <f>(Table2[[#This Row],[1Y Return vs Nifty]]-AVERAGE(Table2[1Y Return vs Nifty]))/_xlfn.STDEV.P(Table2[1Y Return vs Nifty])</f>
        <v>-1.6389488393308387</v>
      </c>
      <c r="I690">
        <v>-1.1945117132279699</v>
      </c>
      <c r="J690">
        <f>(Table2[[#This Row],[1M Return vs Nifty]]-AVERAGE(Table2[1M Return vs Nifty]))/_xlfn.STDEV.P(Table2[1M Return vs Nifty])</f>
        <v>4.822585217069144E-2</v>
      </c>
      <c r="K690">
        <v>-19.9590407769658</v>
      </c>
      <c r="L690">
        <f>(Table2[[#This Row],[6M Return vs Nifty]]-AVERAGE(Table2[6M Return vs Nifty]))/_xlfn.STDEV.P(Table2[6M Return vs Nifty])</f>
        <v>-0.7880690744567338</v>
      </c>
      <c r="M690">
        <v>-7.5080044235577796</v>
      </c>
      <c r="N690">
        <f>(Table2[[#This Row],[1W Return vs Nifty]]-AVERAGE(Table2[1W Return vs Nifty]))/_xlfn.STDEV.P(Table2[1W Return vs Nifty])</f>
        <v>-1.502198195055517</v>
      </c>
      <c r="O690">
        <v>169.23</v>
      </c>
      <c r="P690">
        <v>171.41505400869499</v>
      </c>
      <c r="Q690">
        <v>194.93218546872799</v>
      </c>
      <c r="R690">
        <v>28.9730573501189</v>
      </c>
      <c r="S690" s="1">
        <f>(Table2[[#This Row],[Close Price]]-Table2[[#This Row],[20D EMA]])/Table2[[#This Row],[20D EMA]]</f>
        <v>-5.5072977604443622E-2</v>
      </c>
      <c r="T690" s="1">
        <f>(Table2[[#This Row],[Close Price]]-Table2[[#This Row],[50D EMA]])/Table2[[#This Row],[50D EMA]]</f>
        <v>-6.7118107421950277E-2</v>
      </c>
      <c r="U690" s="1">
        <f>(Table2[[#This Row],[Close Price]]-Table2[[#This Row],[200D EMA]])/Table2[[#This Row],[200D EMA]]</f>
        <v>-0.17966343210339902</v>
      </c>
      <c r="V690">
        <v>0.61970169353076698</v>
      </c>
      <c r="W690">
        <v>157.04</v>
      </c>
      <c r="X690">
        <v>165.2</v>
      </c>
      <c r="Y690">
        <v>157.04</v>
      </c>
      <c r="Z690">
        <v>165.2</v>
      </c>
      <c r="AA690">
        <v>156.06</v>
      </c>
      <c r="AB690">
        <v>184.4</v>
      </c>
      <c r="AC690" s="1">
        <f>(Table2[[#This Row],[Close Price]]/Table2[[#This Row],[Day Low]])-1</f>
        <v>1.8275598573611829E-2</v>
      </c>
      <c r="AD690" s="1">
        <f>(Table2[[#This Row],[Day High]]/Table2[[#This Row],[Close Price]])-1</f>
        <v>3.3081108123319325E-2</v>
      </c>
      <c r="AE690" s="1">
        <f>(Table2[[#This Row],[Close Price]]/Table2[[#This Row],[Current Week Low]])-1</f>
        <v>1.8275598573611829E-2</v>
      </c>
      <c r="AF690" s="1">
        <f>(Table2[[#This Row],[Current Week High]]/Table2[[#This Row],[Close Price]])-1</f>
        <v>3.3081108123319325E-2</v>
      </c>
      <c r="AG690" s="1">
        <f>(Table2[[#This Row],[Close Price]]/Table2[[#This Row],[Current Month Low]])-1</f>
        <v>2.4669998718441555E-2</v>
      </c>
      <c r="AH690" s="1">
        <f>(Table2[[#This Row],[Current Month High]]/Table2[[#This Row],[Close Price]])-1</f>
        <v>0.15314864611343881</v>
      </c>
      <c r="AI690">
        <v>95.1097492339441</v>
      </c>
      <c r="AJ690">
        <v>11.110339077265101</v>
      </c>
      <c r="AK690" t="str">
        <f>IF(AND(Table2[[#This Row],[20D EMA]]&gt;Table2[[#This Row],[50D EMA]],Table2[[#This Row],[50D EMA]]&gt;Table2[[#This Row],[200D EMA]]),"Uptrend","Downtrend/NoTrend")</f>
        <v>Downtrend/NoTrend</v>
      </c>
      <c r="AL690">
        <v>0.03</v>
      </c>
      <c r="AM690" t="s">
        <v>3148</v>
      </c>
      <c r="AN690">
        <v>-8.1199999999999992</v>
      </c>
      <c r="AO690" t="s">
        <v>3147</v>
      </c>
      <c r="AQ690">
        <f>(Table2[[#This Row],[Sharpe Ratio]]-AVERAGE(Table2[Sharpe Ratio]))/_xlfn.STDEV.P(Table2[Sharpe Ratio])</f>
        <v>-0.65767186404931655</v>
      </c>
      <c r="AR6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0">
        <f>_xlfn.RANK.AVG(Table2[[#This Row],[1Y Return vs Nifty Z-Score]],Table2[1Y Return vs Nifty Z-Score])</f>
        <v>730</v>
      </c>
      <c r="AT690">
        <f>_xlfn.RANK.AVG(Table2[[#This Row],[6M Return vs Nifty Z-Score]],Table2[6M Return vs Nifty Z-Score])</f>
        <v>601</v>
      </c>
      <c r="AU690">
        <f>_xlfn.RANK.AVG(Table2[[#This Row],[Sharpe Ratio Z-Score]],Table2[Sharpe Ratio Z-Score])</f>
        <v>532</v>
      </c>
      <c r="AV690">
        <f>(Table2[[#This Row],[Rank 1Y]]+Table2[[#This Row],[Rank 6M]]+Table2[[#This Row],[Rank Sharpe]])/3</f>
        <v>621</v>
      </c>
    </row>
    <row r="691" spans="1:48" x14ac:dyDescent="0.3">
      <c r="A691" t="s">
        <v>758</v>
      </c>
      <c r="B691" t="s">
        <v>759</v>
      </c>
      <c r="C691" t="s">
        <v>3111</v>
      </c>
      <c r="D691" t="s">
        <v>105</v>
      </c>
      <c r="E691">
        <v>21151.942780679899</v>
      </c>
      <c r="F691">
        <v>261.64999999999998</v>
      </c>
      <c r="G691">
        <v>-37.885285470126902</v>
      </c>
      <c r="H691">
        <f>(Table2[[#This Row],[1Y Return vs Nifty]]-AVERAGE(Table2[1Y Return vs Nifty]))/_xlfn.STDEV.P(Table2[1Y Return vs Nifty])</f>
        <v>-1.0925955294941416</v>
      </c>
      <c r="I691">
        <v>-3.4331033835440099</v>
      </c>
      <c r="J691">
        <f>(Table2[[#This Row],[1M Return vs Nifty]]-AVERAGE(Table2[1M Return vs Nifty]))/_xlfn.STDEV.P(Table2[1M Return vs Nifty])</f>
        <v>-0.20528445211310009</v>
      </c>
      <c r="K691">
        <v>-10.924105728421999</v>
      </c>
      <c r="L691">
        <f>(Table2[[#This Row],[6M Return vs Nifty]]-AVERAGE(Table2[6M Return vs Nifty]))/_xlfn.STDEV.P(Table2[6M Return vs Nifty])</f>
        <v>-0.46704213822311591</v>
      </c>
      <c r="M691">
        <v>1.04857438761112</v>
      </c>
      <c r="N691">
        <f>(Table2[[#This Row],[1W Return vs Nifty]]-AVERAGE(Table2[1W Return vs Nifty]))/_xlfn.STDEV.P(Table2[1W Return vs Nifty])</f>
        <v>0.5379883318056633</v>
      </c>
      <c r="O691">
        <v>275.97000000000003</v>
      </c>
      <c r="P691">
        <v>284.54563143696498</v>
      </c>
      <c r="Q691">
        <v>291.16940216405999</v>
      </c>
      <c r="R691">
        <v>25.011503434903599</v>
      </c>
      <c r="S691" s="1">
        <f>(Table2[[#This Row],[Close Price]]-Table2[[#This Row],[20D EMA]])/Table2[[#This Row],[20D EMA]]</f>
        <v>-5.1889698155596797E-2</v>
      </c>
      <c r="T691" s="1">
        <f>(Table2[[#This Row],[Close Price]]-Table2[[#This Row],[50D EMA]])/Table2[[#This Row],[50D EMA]]</f>
        <v>-8.0463830427974933E-2</v>
      </c>
      <c r="U691" s="1">
        <f>(Table2[[#This Row],[Close Price]]-Table2[[#This Row],[200D EMA]])/Table2[[#This Row],[200D EMA]]</f>
        <v>-0.10138222610158483</v>
      </c>
      <c r="V691">
        <v>0.48332530983515698</v>
      </c>
      <c r="W691">
        <v>258.55</v>
      </c>
      <c r="X691">
        <v>265.3</v>
      </c>
      <c r="Y691">
        <v>258.55</v>
      </c>
      <c r="Z691">
        <v>265.3</v>
      </c>
      <c r="AA691">
        <v>257.64999999999998</v>
      </c>
      <c r="AB691">
        <v>289.64999999999998</v>
      </c>
      <c r="AC691" s="1">
        <f>(Table2[[#This Row],[Close Price]]/Table2[[#This Row],[Day Low]])-1</f>
        <v>1.1989943918004231E-2</v>
      </c>
      <c r="AD691" s="1">
        <f>(Table2[[#This Row],[Day High]]/Table2[[#This Row],[Close Price]])-1</f>
        <v>1.3949933116759183E-2</v>
      </c>
      <c r="AE691" s="1">
        <f>(Table2[[#This Row],[Close Price]]/Table2[[#This Row],[Current Week Low]])-1</f>
        <v>1.1989943918004231E-2</v>
      </c>
      <c r="AF691" s="1">
        <f>(Table2[[#This Row],[Current Week High]]/Table2[[#This Row],[Close Price]])-1</f>
        <v>1.3949933116759183E-2</v>
      </c>
      <c r="AG691" s="1">
        <f>(Table2[[#This Row],[Close Price]]/Table2[[#This Row],[Current Month Low]])-1</f>
        <v>1.5524936929943722E-2</v>
      </c>
      <c r="AH691" s="1">
        <f>(Table2[[#This Row],[Current Month High]]/Table2[[#This Row],[Close Price]])-1</f>
        <v>0.10701318555321992</v>
      </c>
      <c r="AI691">
        <v>36.556468564876702</v>
      </c>
      <c r="AJ691">
        <v>3.8912050823903099</v>
      </c>
      <c r="AK691" t="str">
        <f>IF(AND(Table2[[#This Row],[20D EMA]]&gt;Table2[[#This Row],[50D EMA]],Table2[[#This Row],[50D EMA]]&gt;Table2[[#This Row],[200D EMA]]),"Uptrend","Downtrend/NoTrend")</f>
        <v>Downtrend/NoTrend</v>
      </c>
      <c r="AL691">
        <v>-0.01</v>
      </c>
      <c r="AM691" t="s">
        <v>3147</v>
      </c>
      <c r="AN691">
        <v>-8.39</v>
      </c>
      <c r="AO691" t="s">
        <v>3147</v>
      </c>
      <c r="AP691">
        <v>-0.11317027646121899</v>
      </c>
      <c r="AQ691">
        <f>(Table2[[#This Row],[Sharpe Ratio]]-AVERAGE(Table2[Sharpe Ratio]))/_xlfn.STDEV.P(Table2[Sharpe Ratio])</f>
        <v>-1.9815208882166016</v>
      </c>
      <c r="AR6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1">
        <f>_xlfn.RANK.AVG(Table2[[#This Row],[1Y Return vs Nifty Z-Score]],Table2[1Y Return vs Nifty Z-Score])</f>
        <v>670</v>
      </c>
      <c r="AT691">
        <f>_xlfn.RANK.AVG(Table2[[#This Row],[6M Return vs Nifty Z-Score]],Table2[6M Return vs Nifty Z-Score])</f>
        <v>473</v>
      </c>
      <c r="AU691">
        <f>_xlfn.RANK.AVG(Table2[[#This Row],[Sharpe Ratio Z-Score]],Table2[Sharpe Ratio Z-Score])</f>
        <v>722</v>
      </c>
      <c r="AV691">
        <f>(Table2[[#This Row],[Rank 1Y]]+Table2[[#This Row],[Rank 6M]]+Table2[[#This Row],[Rank Sharpe]])/3</f>
        <v>621.66666666666663</v>
      </c>
    </row>
    <row r="692" spans="1:48" x14ac:dyDescent="0.3">
      <c r="A692" t="s">
        <v>2399</v>
      </c>
      <c r="B692" t="s">
        <v>2400</v>
      </c>
      <c r="C692" t="s">
        <v>3119</v>
      </c>
      <c r="D692" t="s">
        <v>2003</v>
      </c>
      <c r="E692">
        <v>2058.1984507379998</v>
      </c>
      <c r="F692">
        <v>43.17</v>
      </c>
      <c r="G692">
        <v>-42.0480055696354</v>
      </c>
      <c r="H692">
        <f>(Table2[[#This Row],[1Y Return vs Nifty]]-AVERAGE(Table2[1Y Return vs Nifty]))/_xlfn.STDEV.P(Table2[1Y Return vs Nifty])</f>
        <v>-1.1789239161451164</v>
      </c>
      <c r="I692">
        <v>-6.04123624991737</v>
      </c>
      <c r="J692">
        <f>(Table2[[#This Row],[1M Return vs Nifty]]-AVERAGE(Table2[1M Return vs Nifty]))/_xlfn.STDEV.P(Table2[1M Return vs Nifty])</f>
        <v>-0.50064361266671842</v>
      </c>
      <c r="K692">
        <v>-19.268908735890101</v>
      </c>
      <c r="L692">
        <f>(Table2[[#This Row],[6M Return vs Nifty]]-AVERAGE(Table2[6M Return vs Nifty]))/_xlfn.STDEV.P(Table2[6M Return vs Nifty])</f>
        <v>-0.76354748425682495</v>
      </c>
      <c r="M692">
        <v>-4.5989916987847499</v>
      </c>
      <c r="N692">
        <f>(Table2[[#This Row],[1W Return vs Nifty]]-AVERAGE(Table2[1W Return vs Nifty]))/_xlfn.STDEV.P(Table2[1W Return vs Nifty])</f>
        <v>-0.80858820226227512</v>
      </c>
      <c r="O692">
        <v>46.42</v>
      </c>
      <c r="P692">
        <v>48.693139257867699</v>
      </c>
      <c r="Q692">
        <v>50.845483013813698</v>
      </c>
      <c r="R692">
        <v>27.589708365512799</v>
      </c>
      <c r="S692" s="1">
        <f>(Table2[[#This Row],[Close Price]]-Table2[[#This Row],[20D EMA]])/Table2[[#This Row],[20D EMA]]</f>
        <v>-7.0012925463162429E-2</v>
      </c>
      <c r="T692" s="1">
        <f>(Table2[[#This Row],[Close Price]]-Table2[[#This Row],[50D EMA]])/Table2[[#This Row],[50D EMA]]</f>
        <v>-0.11342746313024549</v>
      </c>
      <c r="U692" s="1">
        <f>(Table2[[#This Row],[Close Price]]-Table2[[#This Row],[200D EMA]])/Table2[[#This Row],[200D EMA]]</f>
        <v>-0.15095702821287826</v>
      </c>
      <c r="V692">
        <v>0.55814025622025898</v>
      </c>
      <c r="W692">
        <v>42.82</v>
      </c>
      <c r="X692">
        <v>43.87</v>
      </c>
      <c r="Y692">
        <v>42.82</v>
      </c>
      <c r="Z692">
        <v>43.87</v>
      </c>
      <c r="AA692">
        <v>42.64</v>
      </c>
      <c r="AB692">
        <v>49.44</v>
      </c>
      <c r="AC692" s="1">
        <f>(Table2[[#This Row],[Close Price]]/Table2[[#This Row],[Day Low]])-1</f>
        <v>8.1737505838392899E-3</v>
      </c>
      <c r="AD692" s="1">
        <f>(Table2[[#This Row],[Day High]]/Table2[[#This Row],[Close Price]])-1</f>
        <v>1.6214964095436546E-2</v>
      </c>
      <c r="AE692" s="1">
        <f>(Table2[[#This Row],[Close Price]]/Table2[[#This Row],[Current Week Low]])-1</f>
        <v>8.1737505838392899E-3</v>
      </c>
      <c r="AF692" s="1">
        <f>(Table2[[#This Row],[Current Week High]]/Table2[[#This Row],[Close Price]])-1</f>
        <v>1.6214964095436546E-2</v>
      </c>
      <c r="AG692" s="1">
        <f>(Table2[[#This Row],[Close Price]]/Table2[[#This Row],[Current Month Low]])-1</f>
        <v>1.2429643527204437E-2</v>
      </c>
      <c r="AH692" s="1">
        <f>(Table2[[#This Row],[Current Month High]]/Table2[[#This Row],[Close Price]])-1</f>
        <v>0.14523974982626808</v>
      </c>
      <c r="AI692">
        <v>60.759786889043298</v>
      </c>
      <c r="AJ692">
        <v>2.3956356736242999</v>
      </c>
      <c r="AK692" t="str">
        <f>IF(AND(Table2[[#This Row],[20D EMA]]&gt;Table2[[#This Row],[50D EMA]],Table2[[#This Row],[50D EMA]]&gt;Table2[[#This Row],[200D EMA]]),"Uptrend","Downtrend/NoTrend")</f>
        <v>Downtrend/NoTrend</v>
      </c>
      <c r="AL692">
        <v>-0.1</v>
      </c>
      <c r="AM692" t="s">
        <v>3147</v>
      </c>
      <c r="AN692">
        <v>-8.4</v>
      </c>
      <c r="AO692" t="s">
        <v>3147</v>
      </c>
      <c r="AP692">
        <v>-6.851131322454E-3</v>
      </c>
      <c r="AQ692">
        <f>(Table2[[#This Row],[Sharpe Ratio]]-AVERAGE(Table2[Sharpe Ratio]))/_xlfn.STDEV.P(Table2[Sharpe Ratio])</f>
        <v>-0.73781537698648525</v>
      </c>
      <c r="AR6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2">
        <f>_xlfn.RANK.AVG(Table2[[#This Row],[1Y Return vs Nifty Z-Score]],Table2[1Y Return vs Nifty Z-Score])</f>
        <v>693</v>
      </c>
      <c r="AT692">
        <f>_xlfn.RANK.AVG(Table2[[#This Row],[6M Return vs Nifty Z-Score]],Table2[6M Return vs Nifty Z-Score])</f>
        <v>596</v>
      </c>
      <c r="AU692">
        <f>_xlfn.RANK.AVG(Table2[[#This Row],[Sharpe Ratio Z-Score]],Table2[Sharpe Ratio Z-Score])</f>
        <v>580</v>
      </c>
      <c r="AV692">
        <f>(Table2[[#This Row],[Rank 1Y]]+Table2[[#This Row],[Rank 6M]]+Table2[[#This Row],[Rank Sharpe]])/3</f>
        <v>623</v>
      </c>
    </row>
    <row r="693" spans="1:48" x14ac:dyDescent="0.3">
      <c r="A693" t="s">
        <v>1976</v>
      </c>
      <c r="B693" t="s">
        <v>1977</v>
      </c>
      <c r="C693" t="s">
        <v>3104</v>
      </c>
      <c r="D693" t="s">
        <v>222</v>
      </c>
      <c r="E693">
        <v>3305.9031197849999</v>
      </c>
      <c r="F693">
        <v>391.65</v>
      </c>
      <c r="G693">
        <v>-38.035380214855998</v>
      </c>
      <c r="H693">
        <f>(Table2[[#This Row],[1Y Return vs Nifty]]-AVERAGE(Table2[1Y Return vs Nifty]))/_xlfn.STDEV.P(Table2[1Y Return vs Nifty])</f>
        <v>-1.095708262718454</v>
      </c>
      <c r="I693">
        <v>-3.8430465101502702</v>
      </c>
      <c r="J693">
        <f>(Table2[[#This Row],[1M Return vs Nifty]]-AVERAGE(Table2[1M Return vs Nifty]))/_xlfn.STDEV.P(Table2[1M Return vs Nifty])</f>
        <v>-0.25170864288583267</v>
      </c>
      <c r="K693">
        <v>-26.362365680608001</v>
      </c>
      <c r="L693">
        <f>(Table2[[#This Row],[6M Return vs Nifty]]-AVERAGE(Table2[6M Return vs Nifty]))/_xlfn.STDEV.P(Table2[6M Return vs Nifty])</f>
        <v>-1.0155903310545884</v>
      </c>
      <c r="M693">
        <v>-4.08322578640486</v>
      </c>
      <c r="N693">
        <f>(Table2[[#This Row],[1W Return vs Nifty]]-AVERAGE(Table2[1W Return vs Nifty]))/_xlfn.STDEV.P(Table2[1W Return vs Nifty])</f>
        <v>-0.68561163783465573</v>
      </c>
      <c r="O693">
        <v>418.58</v>
      </c>
      <c r="P693">
        <v>439.88837875119799</v>
      </c>
      <c r="Q693">
        <v>479.77986387289798</v>
      </c>
      <c r="R693">
        <v>22.605009666280498</v>
      </c>
      <c r="S693" s="1">
        <f>(Table2[[#This Row],[Close Price]]-Table2[[#This Row],[20D EMA]])/Table2[[#This Row],[20D EMA]]</f>
        <v>-6.4336566486693128E-2</v>
      </c>
      <c r="T693" s="1">
        <f>(Table2[[#This Row],[Close Price]]-Table2[[#This Row],[50D EMA]])/Table2[[#This Row],[50D EMA]]</f>
        <v>-0.10966049816578984</v>
      </c>
      <c r="U693" s="1">
        <f>(Table2[[#This Row],[Close Price]]-Table2[[#This Row],[200D EMA]])/Table2[[#This Row],[200D EMA]]</f>
        <v>-0.18368812555302474</v>
      </c>
      <c r="V693">
        <v>0.87573260742488002</v>
      </c>
      <c r="W693">
        <v>385.5</v>
      </c>
      <c r="X693">
        <v>400</v>
      </c>
      <c r="Y693">
        <v>385.5</v>
      </c>
      <c r="Z693">
        <v>400</v>
      </c>
      <c r="AA693">
        <v>382.35</v>
      </c>
      <c r="AB693">
        <v>439</v>
      </c>
      <c r="AC693" s="1">
        <f>(Table2[[#This Row],[Close Price]]/Table2[[#This Row],[Day Low]])-1</f>
        <v>1.5953307392996052E-2</v>
      </c>
      <c r="AD693" s="1">
        <f>(Table2[[#This Row],[Day High]]/Table2[[#This Row],[Close Price]])-1</f>
        <v>2.1320056172603241E-2</v>
      </c>
      <c r="AE693" s="1">
        <f>(Table2[[#This Row],[Close Price]]/Table2[[#This Row],[Current Week Low]])-1</f>
        <v>1.5953307392996052E-2</v>
      </c>
      <c r="AF693" s="1">
        <f>(Table2[[#This Row],[Current Week High]]/Table2[[#This Row],[Close Price]])-1</f>
        <v>2.1320056172603241E-2</v>
      </c>
      <c r="AG693" s="1">
        <f>(Table2[[#This Row],[Close Price]]/Table2[[#This Row],[Current Month Low]])-1</f>
        <v>2.4323264025107871E-2</v>
      </c>
      <c r="AH693" s="1">
        <f>(Table2[[#This Row],[Current Month High]]/Table2[[#This Row],[Close Price]])-1</f>
        <v>0.12089876164943192</v>
      </c>
      <c r="AI693">
        <v>78.475679816162398</v>
      </c>
      <c r="AJ693">
        <v>2.43232640251078</v>
      </c>
      <c r="AK693" t="str">
        <f>IF(AND(Table2[[#This Row],[20D EMA]]&gt;Table2[[#This Row],[50D EMA]],Table2[[#This Row],[50D EMA]]&gt;Table2[[#This Row],[200D EMA]]),"Uptrend","Downtrend/NoTrend")</f>
        <v>Downtrend/NoTrend</v>
      </c>
      <c r="AL693">
        <v>-0.12</v>
      </c>
      <c r="AM693" t="s">
        <v>3147</v>
      </c>
      <c r="AN693">
        <v>-5.12</v>
      </c>
      <c r="AO693" t="s">
        <v>3147</v>
      </c>
      <c r="AQ693">
        <f>(Table2[[#This Row],[Sharpe Ratio]]-AVERAGE(Table2[Sharpe Ratio]))/_xlfn.STDEV.P(Table2[Sharpe Ratio])</f>
        <v>-0.65767186404931655</v>
      </c>
      <c r="AR6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3">
        <f>_xlfn.RANK.AVG(Table2[[#This Row],[1Y Return vs Nifty Z-Score]],Table2[1Y Return vs Nifty Z-Score])</f>
        <v>671</v>
      </c>
      <c r="AT693">
        <f>_xlfn.RANK.AVG(Table2[[#This Row],[6M Return vs Nifty Z-Score]],Table2[6M Return vs Nifty Z-Score])</f>
        <v>673</v>
      </c>
      <c r="AU693">
        <f>_xlfn.RANK.AVG(Table2[[#This Row],[Sharpe Ratio Z-Score]],Table2[Sharpe Ratio Z-Score])</f>
        <v>532</v>
      </c>
      <c r="AV693">
        <f>(Table2[[#This Row],[Rank 1Y]]+Table2[[#This Row],[Rank 6M]]+Table2[[#This Row],[Rank Sharpe]])/3</f>
        <v>625.33333333333337</v>
      </c>
    </row>
    <row r="694" spans="1:48" x14ac:dyDescent="0.3">
      <c r="A694" t="s">
        <v>100</v>
      </c>
      <c r="B694" t="s">
        <v>101</v>
      </c>
      <c r="C694" t="s">
        <v>3114</v>
      </c>
      <c r="D694" t="s">
        <v>102</v>
      </c>
      <c r="E694">
        <v>246663.62309074</v>
      </c>
      <c r="F694">
        <v>3790.55</v>
      </c>
      <c r="G694">
        <v>-18.046953876215699</v>
      </c>
      <c r="H694">
        <f>(Table2[[#This Row],[1Y Return vs Nifty]]-AVERAGE(Table2[1Y Return vs Nifty]))/_xlfn.STDEV.P(Table2[1Y Return vs Nifty])</f>
        <v>-0.68117916725743355</v>
      </c>
      <c r="I694">
        <v>-1.10147520002261</v>
      </c>
      <c r="J694">
        <f>(Table2[[#This Row],[1M Return vs Nifty]]-AVERAGE(Table2[1M Return vs Nifty]))/_xlfn.STDEV.P(Table2[1M Return vs Nifty])</f>
        <v>5.8761813277374189E-2</v>
      </c>
      <c r="K694">
        <v>-22.360085067744301</v>
      </c>
      <c r="L694">
        <f>(Table2[[#This Row],[6M Return vs Nifty]]-AVERAGE(Table2[6M Return vs Nifty]))/_xlfn.STDEV.P(Table2[6M Return vs Nifty])</f>
        <v>-0.87338234879555443</v>
      </c>
      <c r="M694">
        <v>1.1384590419870799</v>
      </c>
      <c r="N694">
        <f>(Table2[[#This Row],[1W Return vs Nifty]]-AVERAGE(Table2[1W Return vs Nifty]))/_xlfn.STDEV.P(Table2[1W Return vs Nifty])</f>
        <v>0.55941996527464266</v>
      </c>
      <c r="O694">
        <v>3980.46</v>
      </c>
      <c r="P694">
        <v>4323.0203160827696</v>
      </c>
      <c r="Q694">
        <v>4483.1232543333399</v>
      </c>
      <c r="R694">
        <v>30.5039724127016</v>
      </c>
      <c r="S694" s="1">
        <f>(Table2[[#This Row],[Close Price]]-Table2[[#This Row],[20D EMA]])/Table2[[#This Row],[20D EMA]]</f>
        <v>-4.7710566115474057E-2</v>
      </c>
      <c r="T694" s="1">
        <f>(Table2[[#This Row],[Close Price]]-Table2[[#This Row],[50D EMA]])/Table2[[#This Row],[50D EMA]]</f>
        <v>-0.12317090301469094</v>
      </c>
      <c r="U694" s="1">
        <f>(Table2[[#This Row],[Close Price]]-Table2[[#This Row],[200D EMA]])/Table2[[#This Row],[200D EMA]]</f>
        <v>-0.15448454460044247</v>
      </c>
      <c r="V694">
        <v>0.68216253311238395</v>
      </c>
      <c r="W694">
        <v>3757.6</v>
      </c>
      <c r="X694">
        <v>3948</v>
      </c>
      <c r="Y694">
        <v>3757.6</v>
      </c>
      <c r="Z694">
        <v>3948</v>
      </c>
      <c r="AA694">
        <v>3751</v>
      </c>
      <c r="AB694">
        <v>4010</v>
      </c>
      <c r="AC694" s="1">
        <f>(Table2[[#This Row],[Close Price]]/Table2[[#This Row],[Day Low]])-1</f>
        <v>8.7688950393869369E-3</v>
      </c>
      <c r="AD694" s="1">
        <f>(Table2[[#This Row],[Day High]]/Table2[[#This Row],[Close Price]])-1</f>
        <v>4.1537507749535019E-2</v>
      </c>
      <c r="AE694" s="1">
        <f>(Table2[[#This Row],[Close Price]]/Table2[[#This Row],[Current Week Low]])-1</f>
        <v>8.7688950393869369E-3</v>
      </c>
      <c r="AF694" s="1">
        <f>(Table2[[#This Row],[Current Week High]]/Table2[[#This Row],[Close Price]])-1</f>
        <v>4.1537507749535019E-2</v>
      </c>
      <c r="AG694" s="1">
        <f>(Table2[[#This Row],[Close Price]]/Table2[[#This Row],[Current Month Low]])-1</f>
        <v>1.0543854972007605E-2</v>
      </c>
      <c r="AH694" s="1">
        <f>(Table2[[#This Row],[Current Month High]]/Table2[[#This Row],[Close Price]])-1</f>
        <v>5.7893973170120461E-2</v>
      </c>
      <c r="AI694">
        <v>44.6979989711255</v>
      </c>
      <c r="AJ694">
        <v>4.0131163735147997</v>
      </c>
      <c r="AK694" t="str">
        <f>IF(AND(Table2[[#This Row],[20D EMA]]&gt;Table2[[#This Row],[50D EMA]],Table2[[#This Row],[50D EMA]]&gt;Table2[[#This Row],[200D EMA]]),"Uptrend","Downtrend/NoTrend")</f>
        <v>Downtrend/NoTrend</v>
      </c>
      <c r="AL694">
        <v>-0.18</v>
      </c>
      <c r="AM694" t="s">
        <v>3147</v>
      </c>
      <c r="AN694">
        <v>-3.61</v>
      </c>
      <c r="AO694" t="s">
        <v>3147</v>
      </c>
      <c r="AP694">
        <v>-7.3824509974195998E-2</v>
      </c>
      <c r="AQ694">
        <f>(Table2[[#This Row],[Sharpe Ratio]]-AVERAGE(Table2[Sharpe Ratio]))/_xlfn.STDEV.P(Table2[Sharpe Ratio])</f>
        <v>-1.521259976979819</v>
      </c>
      <c r="AR6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4">
        <f>_xlfn.RANK.AVG(Table2[[#This Row],[1Y Return vs Nifty Z-Score]],Table2[1Y Return vs Nifty Z-Score])</f>
        <v>564</v>
      </c>
      <c r="AT694">
        <f>_xlfn.RANK.AVG(Table2[[#This Row],[6M Return vs Nifty Z-Score]],Table2[6M Return vs Nifty Z-Score])</f>
        <v>630</v>
      </c>
      <c r="AU694">
        <f>_xlfn.RANK.AVG(Table2[[#This Row],[Sharpe Ratio Z-Score]],Table2[Sharpe Ratio Z-Score])</f>
        <v>689</v>
      </c>
      <c r="AV694">
        <f>(Table2[[#This Row],[Rank 1Y]]+Table2[[#This Row],[Rank 6M]]+Table2[[#This Row],[Rank Sharpe]])/3</f>
        <v>627.66666666666663</v>
      </c>
    </row>
    <row r="695" spans="1:48" x14ac:dyDescent="0.3">
      <c r="A695" t="s">
        <v>470</v>
      </c>
      <c r="B695" t="s">
        <v>471</v>
      </c>
      <c r="C695" t="s">
        <v>3113</v>
      </c>
      <c r="D695" t="s">
        <v>472</v>
      </c>
      <c r="E695">
        <v>46100.405500469999</v>
      </c>
      <c r="F695">
        <v>1716.1</v>
      </c>
      <c r="G695">
        <v>-27.371791340082499</v>
      </c>
      <c r="H695">
        <f>(Table2[[#This Row],[1Y Return vs Nifty]]-AVERAGE(Table2[1Y Return vs Nifty]))/_xlfn.STDEV.P(Table2[1Y Return vs Nifty])</f>
        <v>-0.87456189652939098</v>
      </c>
      <c r="I695">
        <v>-1.3460400306551901</v>
      </c>
      <c r="J695">
        <f>(Table2[[#This Row],[1M Return vs Nifty]]-AVERAGE(Table2[1M Return vs Nifty]))/_xlfn.STDEV.P(Table2[1M Return vs Nifty])</f>
        <v>3.1065960812227515E-2</v>
      </c>
      <c r="K695">
        <v>-25.317025723069602</v>
      </c>
      <c r="L695">
        <f>(Table2[[#This Row],[6M Return vs Nifty]]-AVERAGE(Table2[6M Return vs Nifty]))/_xlfn.STDEV.P(Table2[6M Return vs Nifty])</f>
        <v>-0.97844758657573117</v>
      </c>
      <c r="M695">
        <v>-0.37501413626809199</v>
      </c>
      <c r="N695">
        <f>(Table2[[#This Row],[1W Return vs Nifty]]-AVERAGE(Table2[1W Return vs Nifty]))/_xlfn.STDEV.P(Table2[1W Return vs Nifty])</f>
        <v>0.19855522538449999</v>
      </c>
      <c r="O695">
        <v>1778.27</v>
      </c>
      <c r="P695">
        <v>1854.10094077852</v>
      </c>
      <c r="Q695">
        <v>1965.22008957506</v>
      </c>
      <c r="R695">
        <v>32.714740270102602</v>
      </c>
      <c r="S695" s="1">
        <f>(Table2[[#This Row],[Close Price]]-Table2[[#This Row],[20D EMA]])/Table2[[#This Row],[20D EMA]]</f>
        <v>-3.4960945188301028E-2</v>
      </c>
      <c r="T695" s="1">
        <f>(Table2[[#This Row],[Close Price]]-Table2[[#This Row],[50D EMA]])/Table2[[#This Row],[50D EMA]]</f>
        <v>-7.4430112052353933E-2</v>
      </c>
      <c r="U695" s="1">
        <f>(Table2[[#This Row],[Close Price]]-Table2[[#This Row],[200D EMA]])/Table2[[#This Row],[200D EMA]]</f>
        <v>-0.12676447330076265</v>
      </c>
      <c r="V695">
        <v>1.19325411860931</v>
      </c>
      <c r="W695">
        <v>1695.5</v>
      </c>
      <c r="X695">
        <v>1735.75</v>
      </c>
      <c r="Y695">
        <v>1695.5</v>
      </c>
      <c r="Z695">
        <v>1735.75</v>
      </c>
      <c r="AA695">
        <v>1695.5</v>
      </c>
      <c r="AB695">
        <v>1817.95</v>
      </c>
      <c r="AC695" s="1">
        <f>(Table2[[#This Row],[Close Price]]/Table2[[#This Row],[Day Low]])-1</f>
        <v>1.2149808316130883E-2</v>
      </c>
      <c r="AD695" s="1">
        <f>(Table2[[#This Row],[Day High]]/Table2[[#This Row],[Close Price]])-1</f>
        <v>1.1450381679389388E-2</v>
      </c>
      <c r="AE695" s="1">
        <f>(Table2[[#This Row],[Close Price]]/Table2[[#This Row],[Current Week Low]])-1</f>
        <v>1.2149808316130883E-2</v>
      </c>
      <c r="AF695" s="1">
        <f>(Table2[[#This Row],[Current Week High]]/Table2[[#This Row],[Close Price]])-1</f>
        <v>1.1450381679389388E-2</v>
      </c>
      <c r="AG695" s="1">
        <f>(Table2[[#This Row],[Close Price]]/Table2[[#This Row],[Current Month Low]])-1</f>
        <v>1.2149808316130883E-2</v>
      </c>
      <c r="AH695" s="1">
        <f>(Table2[[#This Row],[Current Month High]]/Table2[[#This Row],[Close Price]])-1</f>
        <v>5.9349688246605803E-2</v>
      </c>
      <c r="AI695">
        <v>42.998659751762702</v>
      </c>
      <c r="AJ695">
        <v>1.2149808316130799</v>
      </c>
      <c r="AK695" t="str">
        <f>IF(AND(Table2[[#This Row],[20D EMA]]&gt;Table2[[#This Row],[50D EMA]],Table2[[#This Row],[50D EMA]]&gt;Table2[[#This Row],[200D EMA]]),"Uptrend","Downtrend/NoTrend")</f>
        <v>Downtrend/NoTrend</v>
      </c>
      <c r="AL695">
        <v>-0.04</v>
      </c>
      <c r="AM695" t="s">
        <v>3147</v>
      </c>
      <c r="AN695">
        <v>-1.76</v>
      </c>
      <c r="AO695" t="s">
        <v>3147</v>
      </c>
      <c r="AP695">
        <v>-1.8676095676418002E-2</v>
      </c>
      <c r="AQ695">
        <f>(Table2[[#This Row],[Sharpe Ratio]]-AVERAGE(Table2[Sharpe Ratio]))/_xlfn.STDEV.P(Table2[Sharpe Ratio])</f>
        <v>-0.87614204729529732</v>
      </c>
      <c r="AR6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5">
        <f>_xlfn.RANK.AVG(Table2[[#This Row],[1Y Return vs Nifty Z-Score]],Table2[1Y Return vs Nifty Z-Score])</f>
        <v>623</v>
      </c>
      <c r="AT695">
        <f>_xlfn.RANK.AVG(Table2[[#This Row],[6M Return vs Nifty Z-Score]],Table2[6M Return vs Nifty Z-Score])</f>
        <v>658</v>
      </c>
      <c r="AU695">
        <f>_xlfn.RANK.AVG(Table2[[#This Row],[Sharpe Ratio Z-Score]],Table2[Sharpe Ratio Z-Score])</f>
        <v>602</v>
      </c>
      <c r="AV695">
        <f>(Table2[[#This Row],[Rank 1Y]]+Table2[[#This Row],[Rank 6M]]+Table2[[#This Row],[Rank Sharpe]])/3</f>
        <v>627.66666666666663</v>
      </c>
    </row>
    <row r="696" spans="1:48" x14ac:dyDescent="0.3">
      <c r="A696" t="s">
        <v>658</v>
      </c>
      <c r="B696" t="s">
        <v>659</v>
      </c>
      <c r="C696" t="s">
        <v>3102</v>
      </c>
      <c r="D696" t="s">
        <v>24</v>
      </c>
      <c r="E696">
        <v>26692.183883925001</v>
      </c>
      <c r="F696">
        <v>165.69</v>
      </c>
      <c r="G696">
        <v>-40.685807996284097</v>
      </c>
      <c r="H696">
        <f>(Table2[[#This Row],[1Y Return vs Nifty]]-AVERAGE(Table2[1Y Return vs Nifty]))/_xlfn.STDEV.P(Table2[1Y Return vs Nifty])</f>
        <v>-1.150674042025265</v>
      </c>
      <c r="I696">
        <v>-6.3345303989956498</v>
      </c>
      <c r="J696">
        <f>(Table2[[#This Row],[1M Return vs Nifty]]-AVERAGE(Table2[1M Return vs Nifty]))/_xlfn.STDEV.P(Table2[1M Return vs Nifty])</f>
        <v>-0.53385783836201617</v>
      </c>
      <c r="K696">
        <v>-12.830939132065</v>
      </c>
      <c r="L696">
        <f>(Table2[[#This Row],[6M Return vs Nifty]]-AVERAGE(Table2[6M Return vs Nifty]))/_xlfn.STDEV.P(Table2[6M Return vs Nifty])</f>
        <v>-0.53479524128256695</v>
      </c>
      <c r="M696">
        <v>-2.8095806724941301</v>
      </c>
      <c r="N696">
        <f>(Table2[[#This Row],[1W Return vs Nifty]]-AVERAGE(Table2[1W Return vs Nifty]))/_xlfn.STDEV.P(Table2[1W Return vs Nifty])</f>
        <v>-0.38193026485279791</v>
      </c>
      <c r="O696">
        <v>177.84</v>
      </c>
      <c r="P696">
        <v>186.19273735305001</v>
      </c>
      <c r="Q696">
        <v>198.583096914339</v>
      </c>
      <c r="R696">
        <v>29.932275757759498</v>
      </c>
      <c r="S696" s="1">
        <f>(Table2[[#This Row],[Close Price]]-Table2[[#This Row],[20D EMA]])/Table2[[#This Row],[20D EMA]]</f>
        <v>-6.8319838056680196E-2</v>
      </c>
      <c r="T696" s="1">
        <f>(Table2[[#This Row],[Close Price]]-Table2[[#This Row],[50D EMA]])/Table2[[#This Row],[50D EMA]]</f>
        <v>-0.11011566640310826</v>
      </c>
      <c r="U696" s="1">
        <f>(Table2[[#This Row],[Close Price]]-Table2[[#This Row],[200D EMA]])/Table2[[#This Row],[200D EMA]]</f>
        <v>-0.16563895631322437</v>
      </c>
      <c r="V696">
        <v>0.49221801444972002</v>
      </c>
      <c r="W696">
        <v>164.12</v>
      </c>
      <c r="X696">
        <v>167.65</v>
      </c>
      <c r="Y696">
        <v>164.12</v>
      </c>
      <c r="Z696">
        <v>167.65</v>
      </c>
      <c r="AA696">
        <v>164.12</v>
      </c>
      <c r="AB696">
        <v>185.29</v>
      </c>
      <c r="AC696" s="1">
        <f>(Table2[[#This Row],[Close Price]]/Table2[[#This Row],[Day Low]])-1</f>
        <v>9.5661710943211187E-3</v>
      </c>
      <c r="AD696" s="1">
        <f>(Table2[[#This Row],[Day High]]/Table2[[#This Row],[Close Price]])-1</f>
        <v>1.1829319814110839E-2</v>
      </c>
      <c r="AE696" s="1">
        <f>(Table2[[#This Row],[Close Price]]/Table2[[#This Row],[Current Week Low]])-1</f>
        <v>9.5661710943211187E-3</v>
      </c>
      <c r="AF696" s="1">
        <f>(Table2[[#This Row],[Current Week High]]/Table2[[#This Row],[Close Price]])-1</f>
        <v>1.1829319814110839E-2</v>
      </c>
      <c r="AG696" s="1">
        <f>(Table2[[#This Row],[Close Price]]/Table2[[#This Row],[Current Month Low]])-1</f>
        <v>9.5661710943211187E-3</v>
      </c>
      <c r="AH696" s="1">
        <f>(Table2[[#This Row],[Current Month High]]/Table2[[#This Row],[Close Price]])-1</f>
        <v>0.11829319814110684</v>
      </c>
      <c r="AI696">
        <v>58.790512402679703</v>
      </c>
      <c r="AJ696">
        <v>0.95661710943211098</v>
      </c>
      <c r="AK696" t="str">
        <f>IF(AND(Table2[[#This Row],[20D EMA]]&gt;Table2[[#This Row],[50D EMA]],Table2[[#This Row],[50D EMA]]&gt;Table2[[#This Row],[200D EMA]]),"Uptrend","Downtrend/NoTrend")</f>
        <v>Downtrend/NoTrend</v>
      </c>
      <c r="AL696">
        <v>-0.13</v>
      </c>
      <c r="AM696" t="s">
        <v>3147</v>
      </c>
      <c r="AN696">
        <v>-6.68</v>
      </c>
      <c r="AO696" t="s">
        <v>3147</v>
      </c>
      <c r="AP696">
        <v>-9.4402867785875005E-2</v>
      </c>
      <c r="AQ696">
        <f>(Table2[[#This Row],[Sharpe Ratio]]-AVERAGE(Table2[Sharpe Ratio]))/_xlfn.STDEV.P(Table2[Sharpe Ratio])</f>
        <v>-1.7619825391208768</v>
      </c>
      <c r="AR6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6">
        <f>_xlfn.RANK.AVG(Table2[[#This Row],[1Y Return vs Nifty Z-Score]],Table2[1Y Return vs Nifty Z-Score])</f>
        <v>687</v>
      </c>
      <c r="AT696">
        <f>_xlfn.RANK.AVG(Table2[[#This Row],[6M Return vs Nifty Z-Score]],Table2[6M Return vs Nifty Z-Score])</f>
        <v>496</v>
      </c>
      <c r="AU696">
        <f>_xlfn.RANK.AVG(Table2[[#This Row],[Sharpe Ratio Z-Score]],Table2[Sharpe Ratio Z-Score])</f>
        <v>704</v>
      </c>
      <c r="AV696">
        <f>(Table2[[#This Row],[Rank 1Y]]+Table2[[#This Row],[Rank 6M]]+Table2[[#This Row],[Rank Sharpe]])/3</f>
        <v>629</v>
      </c>
    </row>
    <row r="697" spans="1:48" x14ac:dyDescent="0.3">
      <c r="A697" t="s">
        <v>1608</v>
      </c>
      <c r="B697" t="s">
        <v>1609</v>
      </c>
      <c r="C697" t="s">
        <v>3103</v>
      </c>
      <c r="D697" t="s">
        <v>635</v>
      </c>
      <c r="E697">
        <v>5647.417526235</v>
      </c>
      <c r="F697">
        <v>115.77</v>
      </c>
      <c r="G697">
        <v>-41.3662287288263</v>
      </c>
      <c r="H697">
        <f>(Table2[[#This Row],[1Y Return vs Nifty]]-AVERAGE(Table2[1Y Return vs Nifty]))/_xlfn.STDEV.P(Table2[1Y Return vs Nifty])</f>
        <v>-1.164784917289537</v>
      </c>
      <c r="I697">
        <v>3.6854618334717602</v>
      </c>
      <c r="J697">
        <f>(Table2[[#This Row],[1M Return vs Nifty]]-AVERAGE(Table2[1M Return vs Nifty]))/_xlfn.STDEV.P(Table2[1M Return vs Nifty])</f>
        <v>0.60086061585943829</v>
      </c>
      <c r="K697">
        <v>-12.198717831220799</v>
      </c>
      <c r="L697">
        <f>(Table2[[#This Row],[6M Return vs Nifty]]-AVERAGE(Table2[6M Return vs Nifty]))/_xlfn.STDEV.P(Table2[6M Return vs Nifty])</f>
        <v>-0.51233132027581241</v>
      </c>
      <c r="M697">
        <v>-3.6586263852371199</v>
      </c>
      <c r="N697">
        <f>(Table2[[#This Row],[1W Return vs Nifty]]-AVERAGE(Table2[1W Return vs Nifty]))/_xlfn.STDEV.P(Table2[1W Return vs Nifty])</f>
        <v>-0.58437234620971124</v>
      </c>
      <c r="O697">
        <v>119.87</v>
      </c>
      <c r="P697">
        <v>123.162663462187</v>
      </c>
      <c r="Q697">
        <v>132.398442506545</v>
      </c>
      <c r="R697">
        <v>37.936041547583997</v>
      </c>
      <c r="S697" s="1">
        <f>(Table2[[#This Row],[Close Price]]-Table2[[#This Row],[20D EMA]])/Table2[[#This Row],[20D EMA]]</f>
        <v>-3.420372069742228E-2</v>
      </c>
      <c r="T697" s="1">
        <f>(Table2[[#This Row],[Close Price]]-Table2[[#This Row],[50D EMA]])/Table2[[#This Row],[50D EMA]]</f>
        <v>-6.0023575768614924E-2</v>
      </c>
      <c r="U697" s="1">
        <f>(Table2[[#This Row],[Close Price]]-Table2[[#This Row],[200D EMA]])/Table2[[#This Row],[200D EMA]]</f>
        <v>-0.12559394349161612</v>
      </c>
      <c r="V697">
        <v>1.2736810752279899</v>
      </c>
      <c r="W697">
        <v>115.2</v>
      </c>
      <c r="X697">
        <v>119</v>
      </c>
      <c r="Y697">
        <v>115.2</v>
      </c>
      <c r="Z697">
        <v>119</v>
      </c>
      <c r="AA697">
        <v>115.2</v>
      </c>
      <c r="AB697">
        <v>130.75</v>
      </c>
      <c r="AC697" s="1">
        <f>(Table2[[#This Row],[Close Price]]/Table2[[#This Row],[Day Low]])-1</f>
        <v>4.9479166666666075E-3</v>
      </c>
      <c r="AD697" s="1">
        <f>(Table2[[#This Row],[Day High]]/Table2[[#This Row],[Close Price]])-1</f>
        <v>2.7900146842878115E-2</v>
      </c>
      <c r="AE697" s="1">
        <f>(Table2[[#This Row],[Close Price]]/Table2[[#This Row],[Current Week Low]])-1</f>
        <v>4.9479166666666075E-3</v>
      </c>
      <c r="AF697" s="1">
        <f>(Table2[[#This Row],[Current Week High]]/Table2[[#This Row],[Close Price]])-1</f>
        <v>2.7900146842878115E-2</v>
      </c>
      <c r="AG697" s="1">
        <f>(Table2[[#This Row],[Close Price]]/Table2[[#This Row],[Current Month Low]])-1</f>
        <v>4.9479166666666075E-3</v>
      </c>
      <c r="AH697" s="1">
        <f>(Table2[[#This Row],[Current Month High]]/Table2[[#This Row],[Close Price]])-1</f>
        <v>0.12939448907316242</v>
      </c>
      <c r="AI697">
        <v>37.254901960784302</v>
      </c>
      <c r="AJ697">
        <v>5.7260273972602604</v>
      </c>
      <c r="AK697" t="str">
        <f>IF(AND(Table2[[#This Row],[20D EMA]]&gt;Table2[[#This Row],[50D EMA]],Table2[[#This Row],[50D EMA]]&gt;Table2[[#This Row],[200D EMA]]),"Uptrend","Downtrend/NoTrend")</f>
        <v>Downtrend/NoTrend</v>
      </c>
      <c r="AL697">
        <v>-0.05</v>
      </c>
      <c r="AM697" t="s">
        <v>3147</v>
      </c>
      <c r="AN697">
        <v>-2.25</v>
      </c>
      <c r="AO697" t="s">
        <v>3147</v>
      </c>
      <c r="AP697">
        <v>-0.10634506422828301</v>
      </c>
      <c r="AQ697">
        <f>(Table2[[#This Row],[Sharpe Ratio]]-AVERAGE(Table2[Sharpe Ratio]))/_xlfn.STDEV.P(Table2[Sharpe Ratio])</f>
        <v>-1.9016805729249513</v>
      </c>
      <c r="AR6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7">
        <f>_xlfn.RANK.AVG(Table2[[#This Row],[1Y Return vs Nifty Z-Score]],Table2[1Y Return vs Nifty Z-Score])</f>
        <v>690</v>
      </c>
      <c r="AT697">
        <f>_xlfn.RANK.AVG(Table2[[#This Row],[6M Return vs Nifty Z-Score]],Table2[6M Return vs Nifty Z-Score])</f>
        <v>485</v>
      </c>
      <c r="AU697">
        <f>_xlfn.RANK.AVG(Table2[[#This Row],[Sharpe Ratio Z-Score]],Table2[Sharpe Ratio Z-Score])</f>
        <v>713</v>
      </c>
      <c r="AV697">
        <f>(Table2[[#This Row],[Rank 1Y]]+Table2[[#This Row],[Rank 6M]]+Table2[[#This Row],[Rank Sharpe]])/3</f>
        <v>629.33333333333337</v>
      </c>
    </row>
    <row r="698" spans="1:48" x14ac:dyDescent="0.3">
      <c r="A698" t="s">
        <v>1113</v>
      </c>
      <c r="B698" t="s">
        <v>1114</v>
      </c>
      <c r="C698" t="s">
        <v>3101</v>
      </c>
      <c r="D698" t="s">
        <v>21</v>
      </c>
      <c r="E698">
        <v>10835.2594291</v>
      </c>
      <c r="F698">
        <v>723.5</v>
      </c>
      <c r="G698">
        <v>-32.160542479313797</v>
      </c>
      <c r="H698">
        <f>(Table2[[#This Row],[1Y Return vs Nifty]]-AVERAGE(Table2[1Y Return vs Nifty]))/_xlfn.STDEV.P(Table2[1Y Return vs Nifty])</f>
        <v>-0.97387320020596224</v>
      </c>
      <c r="I698">
        <v>-2.3738607997615899</v>
      </c>
      <c r="J698">
        <f>(Table2[[#This Row],[1M Return vs Nifty]]-AVERAGE(Table2[1M Return vs Nifty]))/_xlfn.STDEV.P(Table2[1M Return vs Nifty])</f>
        <v>-8.5330056996852546E-2</v>
      </c>
      <c r="K698">
        <v>-14.3117232980922</v>
      </c>
      <c r="L698">
        <f>(Table2[[#This Row],[6M Return vs Nifty]]-AVERAGE(Table2[6M Return vs Nifty]))/_xlfn.STDEV.P(Table2[6M Return vs Nifty])</f>
        <v>-0.58741007486895591</v>
      </c>
      <c r="M698">
        <v>-1.35736480512341</v>
      </c>
      <c r="N698">
        <f>(Table2[[#This Row],[1W Return vs Nifty]]-AVERAGE(Table2[1W Return vs Nifty]))/_xlfn.STDEV.P(Table2[1W Return vs Nifty])</f>
        <v>-3.5671402276035866E-2</v>
      </c>
      <c r="O698">
        <v>765.01</v>
      </c>
      <c r="P698">
        <v>780.99959421269398</v>
      </c>
      <c r="Q698">
        <v>813.47199196409395</v>
      </c>
      <c r="R698">
        <v>22.573492288083099</v>
      </c>
      <c r="S698" s="1">
        <f>(Table2[[#This Row],[Close Price]]-Table2[[#This Row],[20D EMA]])/Table2[[#This Row],[20D EMA]]</f>
        <v>-5.4260728617926551E-2</v>
      </c>
      <c r="T698" s="1">
        <f>(Table2[[#This Row],[Close Price]]-Table2[[#This Row],[50D EMA]])/Table2[[#This Row],[50D EMA]]</f>
        <v>-7.3623078217675483E-2</v>
      </c>
      <c r="U698" s="1">
        <f>(Table2[[#This Row],[Close Price]]-Table2[[#This Row],[200D EMA]])/Table2[[#This Row],[200D EMA]]</f>
        <v>-0.11060244587752843</v>
      </c>
      <c r="V698">
        <v>1.0397370856458601</v>
      </c>
      <c r="W698">
        <v>721.2</v>
      </c>
      <c r="X698">
        <v>744</v>
      </c>
      <c r="Y698">
        <v>721.2</v>
      </c>
      <c r="Z698">
        <v>744</v>
      </c>
      <c r="AA698">
        <v>721.2</v>
      </c>
      <c r="AB698">
        <v>795</v>
      </c>
      <c r="AC698" s="1">
        <f>(Table2[[#This Row],[Close Price]]/Table2[[#This Row],[Day Low]])-1</f>
        <v>3.1891292290626705E-3</v>
      </c>
      <c r="AD698" s="1">
        <f>(Table2[[#This Row],[Day High]]/Table2[[#This Row],[Close Price]])-1</f>
        <v>2.8334485141672472E-2</v>
      </c>
      <c r="AE698" s="1">
        <f>(Table2[[#This Row],[Close Price]]/Table2[[#This Row],[Current Week Low]])-1</f>
        <v>3.1891292290626705E-3</v>
      </c>
      <c r="AF698" s="1">
        <f>(Table2[[#This Row],[Current Week High]]/Table2[[#This Row],[Close Price]])-1</f>
        <v>2.8334485141672472E-2</v>
      </c>
      <c r="AG698" s="1">
        <f>(Table2[[#This Row],[Close Price]]/Table2[[#This Row],[Current Month Low]])-1</f>
        <v>3.1891292290626705E-3</v>
      </c>
      <c r="AH698" s="1">
        <f>(Table2[[#This Row],[Current Month High]]/Table2[[#This Row],[Close Price]])-1</f>
        <v>9.8825155494125738E-2</v>
      </c>
      <c r="AI698">
        <v>32.826537664132601</v>
      </c>
      <c r="AJ698">
        <v>0.31891292290626699</v>
      </c>
      <c r="AK698" t="str">
        <f>IF(AND(Table2[[#This Row],[20D EMA]]&gt;Table2[[#This Row],[50D EMA]],Table2[[#This Row],[50D EMA]]&gt;Table2[[#This Row],[200D EMA]]),"Uptrend","Downtrend/NoTrend")</f>
        <v>Downtrend/NoTrend</v>
      </c>
      <c r="AL698">
        <v>-7.0000000000000007E-2</v>
      </c>
      <c r="AM698" t="s">
        <v>3147</v>
      </c>
      <c r="AN698">
        <v>-5.9</v>
      </c>
      <c r="AO698" t="s">
        <v>3147</v>
      </c>
      <c r="AP698">
        <v>-0.13616787518763199</v>
      </c>
      <c r="AQ698">
        <f>(Table2[[#This Row],[Sharpe Ratio]]-AVERAGE(Table2[Sharpe Ratio]))/_xlfn.STDEV.P(Table2[Sharpe Ratio])</f>
        <v>-2.2505433699508899</v>
      </c>
      <c r="AR6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8">
        <f>_xlfn.RANK.AVG(Table2[[#This Row],[1Y Return vs Nifty Z-Score]],Table2[1Y Return vs Nifty Z-Score])</f>
        <v>645</v>
      </c>
      <c r="AT698">
        <f>_xlfn.RANK.AVG(Table2[[#This Row],[6M Return vs Nifty Z-Score]],Table2[6M Return vs Nifty Z-Score])</f>
        <v>519</v>
      </c>
      <c r="AU698">
        <f>_xlfn.RANK.AVG(Table2[[#This Row],[Sharpe Ratio Z-Score]],Table2[Sharpe Ratio Z-Score])</f>
        <v>733</v>
      </c>
      <c r="AV698">
        <f>(Table2[[#This Row],[Rank 1Y]]+Table2[[#This Row],[Rank 6M]]+Table2[[#This Row],[Rank Sharpe]])/3</f>
        <v>632.33333333333337</v>
      </c>
    </row>
    <row r="699" spans="1:48" x14ac:dyDescent="0.3">
      <c r="A699" t="s">
        <v>1819</v>
      </c>
      <c r="B699" t="s">
        <v>1820</v>
      </c>
      <c r="C699" t="s">
        <v>3108</v>
      </c>
      <c r="D699" t="s">
        <v>211</v>
      </c>
      <c r="E699">
        <v>4073.3549008499999</v>
      </c>
      <c r="F699">
        <v>102.1</v>
      </c>
      <c r="G699">
        <v>-24.381755994923999</v>
      </c>
      <c r="H699">
        <f>(Table2[[#This Row],[1Y Return vs Nifty]]-AVERAGE(Table2[1Y Return vs Nifty]))/_xlfn.STDEV.P(Table2[1Y Return vs Nifty])</f>
        <v>-0.81255318078427008</v>
      </c>
      <c r="I699">
        <v>-4.0898949555077104</v>
      </c>
      <c r="J699">
        <f>(Table2[[#This Row],[1M Return vs Nifty]]-AVERAGE(Table2[1M Return vs Nifty]))/_xlfn.STDEV.P(Table2[1M Return vs Nifty])</f>
        <v>-0.27966310431099772</v>
      </c>
      <c r="K699">
        <v>-27.000216606260501</v>
      </c>
      <c r="L699">
        <f>(Table2[[#This Row],[6M Return vs Nifty]]-AVERAGE(Table2[6M Return vs Nifty]))/_xlfn.STDEV.P(Table2[6M Return vs Nifty])</f>
        <v>-1.0382542824096124</v>
      </c>
      <c r="M699">
        <v>-1.7284233492301</v>
      </c>
      <c r="N699">
        <f>(Table2[[#This Row],[1W Return vs Nifty]]-AVERAGE(Table2[1W Return vs Nifty]))/_xlfn.STDEV.P(Table2[1W Return vs Nifty])</f>
        <v>-0.12414468804476445</v>
      </c>
      <c r="O699">
        <v>109.7</v>
      </c>
      <c r="P699">
        <v>114.918689456846</v>
      </c>
      <c r="Q699">
        <v>120.646058115233</v>
      </c>
      <c r="R699">
        <v>23.643063772158602</v>
      </c>
      <c r="S699" s="1">
        <f>(Table2[[#This Row],[Close Price]]-Table2[[#This Row],[20D EMA]])/Table2[[#This Row],[20D EMA]]</f>
        <v>-6.9279854147675554E-2</v>
      </c>
      <c r="T699" s="1">
        <f>(Table2[[#This Row],[Close Price]]-Table2[[#This Row],[50D EMA]])/Table2[[#This Row],[50D EMA]]</f>
        <v>-0.11154573305206067</v>
      </c>
      <c r="U699" s="1">
        <f>(Table2[[#This Row],[Close Price]]-Table2[[#This Row],[200D EMA]])/Table2[[#This Row],[200D EMA]]</f>
        <v>-0.15372286840502539</v>
      </c>
      <c r="V699">
        <v>0.44623032011657099</v>
      </c>
      <c r="W699">
        <v>101.31</v>
      </c>
      <c r="X699">
        <v>104</v>
      </c>
      <c r="Y699">
        <v>101.31</v>
      </c>
      <c r="Z699">
        <v>104</v>
      </c>
      <c r="AA699">
        <v>101.31</v>
      </c>
      <c r="AB699">
        <v>114.4</v>
      </c>
      <c r="AC699" s="1">
        <f>(Table2[[#This Row],[Close Price]]/Table2[[#This Row],[Day Low]])-1</f>
        <v>7.7978481887275297E-3</v>
      </c>
      <c r="AD699" s="1">
        <f>(Table2[[#This Row],[Day High]]/Table2[[#This Row],[Close Price]])-1</f>
        <v>1.8609206660137101E-2</v>
      </c>
      <c r="AE699" s="1">
        <f>(Table2[[#This Row],[Close Price]]/Table2[[#This Row],[Current Week Low]])-1</f>
        <v>7.7978481887275297E-3</v>
      </c>
      <c r="AF699" s="1">
        <f>(Table2[[#This Row],[Current Week High]]/Table2[[#This Row],[Close Price]])-1</f>
        <v>1.8609206660137101E-2</v>
      </c>
      <c r="AG699" s="1">
        <f>(Table2[[#This Row],[Close Price]]/Table2[[#This Row],[Current Month Low]])-1</f>
        <v>7.7978481887275297E-3</v>
      </c>
      <c r="AH699" s="1">
        <f>(Table2[[#This Row],[Current Month High]]/Table2[[#This Row],[Close Price]])-1</f>
        <v>0.12047012732615103</v>
      </c>
      <c r="AI699">
        <v>46.581782566111599</v>
      </c>
      <c r="AJ699">
        <v>0.77978481887275297</v>
      </c>
      <c r="AK699" t="str">
        <f>IF(AND(Table2[[#This Row],[20D EMA]]&gt;Table2[[#This Row],[50D EMA]],Table2[[#This Row],[50D EMA]]&gt;Table2[[#This Row],[200D EMA]]),"Uptrend","Downtrend/NoTrend")</f>
        <v>Downtrend/NoTrend</v>
      </c>
      <c r="AL699">
        <v>-0.08</v>
      </c>
      <c r="AM699" t="s">
        <v>3147</v>
      </c>
      <c r="AN699">
        <v>-7.53</v>
      </c>
      <c r="AO699" t="s">
        <v>3147</v>
      </c>
      <c r="AP699">
        <v>-3.5093995220261999E-2</v>
      </c>
      <c r="AQ699">
        <f>(Table2[[#This Row],[Sharpe Ratio]]-AVERAGE(Table2[Sharpe Ratio]))/_xlfn.STDEV.P(Table2[Sharpe Ratio])</f>
        <v>-1.0681961888034031</v>
      </c>
      <c r="AR6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9">
        <f>_xlfn.RANK.AVG(Table2[[#This Row],[1Y Return vs Nifty Z-Score]],Table2[1Y Return vs Nifty Z-Score])</f>
        <v>594</v>
      </c>
      <c r="AT699">
        <f>_xlfn.RANK.AVG(Table2[[#This Row],[6M Return vs Nifty Z-Score]],Table2[6M Return vs Nifty Z-Score])</f>
        <v>677</v>
      </c>
      <c r="AU699">
        <f>_xlfn.RANK.AVG(Table2[[#This Row],[Sharpe Ratio Z-Score]],Table2[Sharpe Ratio Z-Score])</f>
        <v>629</v>
      </c>
      <c r="AV699">
        <f>(Table2[[#This Row],[Rank 1Y]]+Table2[[#This Row],[Rank 6M]]+Table2[[#This Row],[Rank Sharpe]])/3</f>
        <v>633.33333333333337</v>
      </c>
    </row>
    <row r="700" spans="1:48" x14ac:dyDescent="0.3">
      <c r="A700" t="s">
        <v>1638</v>
      </c>
      <c r="B700" t="s">
        <v>1639</v>
      </c>
      <c r="C700" t="s">
        <v>3113</v>
      </c>
      <c r="D700" t="s">
        <v>268</v>
      </c>
      <c r="E700">
        <v>5440.0488901199997</v>
      </c>
      <c r="F700">
        <v>1210.05</v>
      </c>
      <c r="G700">
        <v>-42.321108935009697</v>
      </c>
      <c r="H700">
        <f>(Table2[[#This Row],[1Y Return vs Nifty]]-AVERAGE(Table2[1Y Return vs Nifty]))/_xlfn.STDEV.P(Table2[1Y Return vs Nifty])</f>
        <v>-1.1845876582075479</v>
      </c>
      <c r="I700">
        <v>-8.9708021145468297</v>
      </c>
      <c r="J700">
        <f>(Table2[[#This Row],[1M Return vs Nifty]]-AVERAGE(Table2[1M Return vs Nifty]))/_xlfn.STDEV.P(Table2[1M Return vs Nifty])</f>
        <v>-0.83240359534224306</v>
      </c>
      <c r="K700">
        <v>-15.3230477546235</v>
      </c>
      <c r="L700">
        <f>(Table2[[#This Row],[6M Return vs Nifty]]-AVERAGE(Table2[6M Return vs Nifty]))/_xlfn.STDEV.P(Table2[6M Return vs Nifty])</f>
        <v>-0.62334418951106385</v>
      </c>
      <c r="M700">
        <v>-0.42186362462346499</v>
      </c>
      <c r="N700">
        <f>(Table2[[#This Row],[1W Return vs Nifty]]-AVERAGE(Table2[1W Return vs Nifty]))/_xlfn.STDEV.P(Table2[1W Return vs Nifty])</f>
        <v>0.18738467497617453</v>
      </c>
      <c r="O700">
        <v>1327.41</v>
      </c>
      <c r="P700">
        <v>1366.7002239672699</v>
      </c>
      <c r="Q700">
        <v>1403.70401803347</v>
      </c>
      <c r="R700">
        <v>10.068990938829501</v>
      </c>
      <c r="S700" s="1">
        <f>(Table2[[#This Row],[Close Price]]-Table2[[#This Row],[20D EMA]])/Table2[[#This Row],[20D EMA]]</f>
        <v>-8.8412773747372789E-2</v>
      </c>
      <c r="T700" s="1">
        <f>(Table2[[#This Row],[Close Price]]-Table2[[#This Row],[50D EMA]])/Table2[[#This Row],[50D EMA]]</f>
        <v>-0.11461930072166396</v>
      </c>
      <c r="U700" s="1">
        <f>(Table2[[#This Row],[Close Price]]-Table2[[#This Row],[200D EMA]])/Table2[[#This Row],[200D EMA]]</f>
        <v>-0.13795929593816447</v>
      </c>
      <c r="V700">
        <v>0.60874464714917997</v>
      </c>
      <c r="W700">
        <v>1205</v>
      </c>
      <c r="X700">
        <v>1242.55</v>
      </c>
      <c r="Y700">
        <v>1205</v>
      </c>
      <c r="Z700">
        <v>1242.55</v>
      </c>
      <c r="AA700">
        <v>1205</v>
      </c>
      <c r="AB700">
        <v>1410</v>
      </c>
      <c r="AC700" s="1">
        <f>(Table2[[#This Row],[Close Price]]/Table2[[#This Row],[Day Low]])-1</f>
        <v>4.1908713692946353E-3</v>
      </c>
      <c r="AD700" s="1">
        <f>(Table2[[#This Row],[Day High]]/Table2[[#This Row],[Close Price]])-1</f>
        <v>2.685839428122816E-2</v>
      </c>
      <c r="AE700" s="1">
        <f>(Table2[[#This Row],[Close Price]]/Table2[[#This Row],[Current Week Low]])-1</f>
        <v>4.1908713692946353E-3</v>
      </c>
      <c r="AF700" s="1">
        <f>(Table2[[#This Row],[Current Week High]]/Table2[[#This Row],[Close Price]])-1</f>
        <v>2.685839428122816E-2</v>
      </c>
      <c r="AG700" s="1">
        <f>(Table2[[#This Row],[Close Price]]/Table2[[#This Row],[Current Month Low]])-1</f>
        <v>4.1908713692946353E-3</v>
      </c>
      <c r="AH700" s="1">
        <f>(Table2[[#This Row],[Current Month High]]/Table2[[#This Row],[Close Price]])-1</f>
        <v>0.16524110573943229</v>
      </c>
      <c r="AI700">
        <v>37.465393991983802</v>
      </c>
      <c r="AJ700">
        <v>5.8568804129122496</v>
      </c>
      <c r="AK700" t="str">
        <f>IF(AND(Table2[[#This Row],[20D EMA]]&gt;Table2[[#This Row],[50D EMA]],Table2[[#This Row],[50D EMA]]&gt;Table2[[#This Row],[200D EMA]]),"Uptrend","Downtrend/NoTrend")</f>
        <v>Downtrend/NoTrend</v>
      </c>
      <c r="AL700">
        <v>-0.03</v>
      </c>
      <c r="AM700" t="s">
        <v>3147</v>
      </c>
      <c r="AN700">
        <v>-12.76</v>
      </c>
      <c r="AO700" t="s">
        <v>3147</v>
      </c>
      <c r="AP700">
        <v>-6.6072822664150002E-2</v>
      </c>
      <c r="AQ700">
        <f>(Table2[[#This Row],[Sharpe Ratio]]-AVERAGE(Table2[Sharpe Ratio]))/_xlfn.STDEV.P(Table2[Sharpe Ratio])</f>
        <v>-1.4305818943423614</v>
      </c>
      <c r="AR7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0">
        <f>_xlfn.RANK.AVG(Table2[[#This Row],[1Y Return vs Nifty Z-Score]],Table2[1Y Return vs Nifty Z-Score])</f>
        <v>697</v>
      </c>
      <c r="AT700">
        <f>_xlfn.RANK.AVG(Table2[[#This Row],[6M Return vs Nifty Z-Score]],Table2[6M Return vs Nifty Z-Score])</f>
        <v>535</v>
      </c>
      <c r="AU700">
        <f>_xlfn.RANK.AVG(Table2[[#This Row],[Sharpe Ratio Z-Score]],Table2[Sharpe Ratio Z-Score])</f>
        <v>685</v>
      </c>
      <c r="AV700">
        <f>(Table2[[#This Row],[Rank 1Y]]+Table2[[#This Row],[Rank 6M]]+Table2[[#This Row],[Rank Sharpe]])/3</f>
        <v>639</v>
      </c>
    </row>
    <row r="701" spans="1:48" x14ac:dyDescent="0.3">
      <c r="A701" t="s">
        <v>2302</v>
      </c>
      <c r="B701" t="s">
        <v>2303</v>
      </c>
      <c r="C701" t="s">
        <v>3112</v>
      </c>
      <c r="D701" t="s">
        <v>460</v>
      </c>
      <c r="E701">
        <v>2268.1414070699998</v>
      </c>
      <c r="F701">
        <v>427.35</v>
      </c>
      <c r="G701">
        <v>-43.358502457598597</v>
      </c>
      <c r="H701">
        <f>(Table2[[#This Row],[1Y Return vs Nifty]]-AVERAGE(Table2[1Y Return vs Nifty]))/_xlfn.STDEV.P(Table2[1Y Return vs Nifty])</f>
        <v>-1.2061015978879615</v>
      </c>
      <c r="I701">
        <v>-0.81807441186625796</v>
      </c>
      <c r="J701">
        <f>(Table2[[#This Row],[1M Return vs Nifty]]-AVERAGE(Table2[1M Return vs Nifty]))/_xlfn.STDEV.P(Table2[1M Return vs Nifty])</f>
        <v>9.0855660937246979E-2</v>
      </c>
      <c r="K701">
        <v>-21.477552657908401</v>
      </c>
      <c r="L701">
        <f>(Table2[[#This Row],[6M Return vs Nifty]]-AVERAGE(Table2[6M Return vs Nifty]))/_xlfn.STDEV.P(Table2[6M Return vs Nifty])</f>
        <v>-0.84202443928826309</v>
      </c>
      <c r="M701">
        <v>1.5917670307980001</v>
      </c>
      <c r="N701">
        <f>(Table2[[#This Row],[1W Return vs Nifty]]-AVERAGE(Table2[1W Return vs Nifty]))/_xlfn.STDEV.P(Table2[1W Return vs Nifty])</f>
        <v>0.66750438449174776</v>
      </c>
      <c r="O701">
        <v>445.21</v>
      </c>
      <c r="P701">
        <v>456.28811071991902</v>
      </c>
      <c r="Q701">
        <v>480.79746993779798</v>
      </c>
      <c r="R701">
        <v>36.227942791191097</v>
      </c>
      <c r="S701" s="1">
        <f>(Table2[[#This Row],[Close Price]]-Table2[[#This Row],[20D EMA]])/Table2[[#This Row],[20D EMA]]</f>
        <v>-4.0115900361627002E-2</v>
      </c>
      <c r="T701" s="1">
        <f>(Table2[[#This Row],[Close Price]]-Table2[[#This Row],[50D EMA]])/Table2[[#This Row],[50D EMA]]</f>
        <v>-6.3420698545621157E-2</v>
      </c>
      <c r="U701" s="1">
        <f>(Table2[[#This Row],[Close Price]]-Table2[[#This Row],[200D EMA]])/Table2[[#This Row],[200D EMA]]</f>
        <v>-0.11116420796622037</v>
      </c>
      <c r="V701">
        <v>0.41776476209858499</v>
      </c>
      <c r="W701">
        <v>417</v>
      </c>
      <c r="X701">
        <v>435</v>
      </c>
      <c r="Y701">
        <v>417</v>
      </c>
      <c r="Z701">
        <v>435</v>
      </c>
      <c r="AA701">
        <v>406.4</v>
      </c>
      <c r="AB701">
        <v>469.9</v>
      </c>
      <c r="AC701" s="1">
        <f>(Table2[[#This Row],[Close Price]]/Table2[[#This Row],[Day Low]])-1</f>
        <v>2.4820143884892065E-2</v>
      </c>
      <c r="AD701" s="1">
        <f>(Table2[[#This Row],[Day High]]/Table2[[#This Row],[Close Price]])-1</f>
        <v>1.7901017901017946E-2</v>
      </c>
      <c r="AE701" s="1">
        <f>(Table2[[#This Row],[Close Price]]/Table2[[#This Row],[Current Week Low]])-1</f>
        <v>2.4820143884892065E-2</v>
      </c>
      <c r="AF701" s="1">
        <f>(Table2[[#This Row],[Current Week High]]/Table2[[#This Row],[Close Price]])-1</f>
        <v>1.7901017901017946E-2</v>
      </c>
      <c r="AG701" s="1">
        <f>(Table2[[#This Row],[Close Price]]/Table2[[#This Row],[Current Month Low]])-1</f>
        <v>5.1550196850393748E-2</v>
      </c>
      <c r="AH701" s="1">
        <f>(Table2[[#This Row],[Current Month High]]/Table2[[#This Row],[Close Price]])-1</f>
        <v>9.9567099567099415E-2</v>
      </c>
      <c r="AI701">
        <v>36.188136188136099</v>
      </c>
      <c r="AJ701">
        <v>5.1550196850393704</v>
      </c>
      <c r="AK701" t="str">
        <f>IF(AND(Table2[[#This Row],[20D EMA]]&gt;Table2[[#This Row],[50D EMA]],Table2[[#This Row],[50D EMA]]&gt;Table2[[#This Row],[200D EMA]]),"Uptrend","Downtrend/NoTrend")</f>
        <v>Downtrend/NoTrend</v>
      </c>
      <c r="AL701">
        <v>0.03</v>
      </c>
      <c r="AM701" t="s">
        <v>3148</v>
      </c>
      <c r="AN701">
        <v>-5.62</v>
      </c>
      <c r="AO701" t="s">
        <v>3147</v>
      </c>
      <c r="AP701">
        <v>-1.5320814063153E-2</v>
      </c>
      <c r="AQ701">
        <f>(Table2[[#This Row],[Sharpe Ratio]]-AVERAGE(Table2[Sharpe Ratio]))/_xlfn.STDEV.P(Table2[Sharpe Ratio])</f>
        <v>-0.83689246314278853</v>
      </c>
      <c r="AR7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1">
        <f>_xlfn.RANK.AVG(Table2[[#This Row],[1Y Return vs Nifty Z-Score]],Table2[1Y Return vs Nifty Z-Score])</f>
        <v>703</v>
      </c>
      <c r="AT701">
        <f>_xlfn.RANK.AVG(Table2[[#This Row],[6M Return vs Nifty Z-Score]],Table2[6M Return vs Nifty Z-Score])</f>
        <v>618</v>
      </c>
      <c r="AU701">
        <f>_xlfn.RANK.AVG(Table2[[#This Row],[Sharpe Ratio Z-Score]],Table2[Sharpe Ratio Z-Score])</f>
        <v>597</v>
      </c>
      <c r="AV701">
        <f>(Table2[[#This Row],[Rank 1Y]]+Table2[[#This Row],[Rank 6M]]+Table2[[#This Row],[Rank Sharpe]])/3</f>
        <v>639.33333333333337</v>
      </c>
    </row>
    <row r="702" spans="1:48" x14ac:dyDescent="0.3">
      <c r="A702" t="s">
        <v>1382</v>
      </c>
      <c r="B702" t="s">
        <v>1383</v>
      </c>
      <c r="C702" t="s">
        <v>3105</v>
      </c>
      <c r="D702" t="s">
        <v>48</v>
      </c>
      <c r="E702">
        <v>7757.7443495999996</v>
      </c>
      <c r="F702">
        <v>302.39999999999998</v>
      </c>
      <c r="G702">
        <v>-26.6062808946985</v>
      </c>
      <c r="H702">
        <f>(Table2[[#This Row],[1Y Return vs Nifty]]-AVERAGE(Table2[1Y Return vs Nifty]))/_xlfn.STDEV.P(Table2[1Y Return vs Nifty])</f>
        <v>-0.85868639201918562</v>
      </c>
      <c r="I702">
        <v>-28.648056385151001</v>
      </c>
      <c r="J702">
        <f>(Table2[[#This Row],[1M Return vs Nifty]]-AVERAGE(Table2[1M Return vs Nifty]))/_xlfn.STDEV.P(Table2[1M Return vs Nifty])</f>
        <v>-3.0607629624197368</v>
      </c>
      <c r="K702">
        <v>-38.992062640776602</v>
      </c>
      <c r="L702">
        <f>(Table2[[#This Row],[6M Return vs Nifty]]-AVERAGE(Table2[6M Return vs Nifty]))/_xlfn.STDEV.P(Table2[6M Return vs Nifty])</f>
        <v>-1.4643454022197586</v>
      </c>
      <c r="M702">
        <v>-2.5161072387793602</v>
      </c>
      <c r="N702">
        <f>(Table2[[#This Row],[1W Return vs Nifty]]-AVERAGE(Table2[1W Return vs Nifty]))/_xlfn.STDEV.P(Table2[1W Return vs Nifty])</f>
        <v>-0.31195597271222586</v>
      </c>
      <c r="O702">
        <v>333.57</v>
      </c>
      <c r="P702">
        <v>379.11243407573198</v>
      </c>
      <c r="Q702">
        <v>419.52342196081202</v>
      </c>
      <c r="R702">
        <v>31.5394856290931</v>
      </c>
      <c r="S702" s="1">
        <f>(Table2[[#This Row],[Close Price]]-Table2[[#This Row],[20D EMA]])/Table2[[#This Row],[20D EMA]]</f>
        <v>-9.3443655004946544E-2</v>
      </c>
      <c r="T702" s="1">
        <f>(Table2[[#This Row],[Close Price]]-Table2[[#This Row],[50D EMA]])/Table2[[#This Row],[50D EMA]]</f>
        <v>-0.20234744941234989</v>
      </c>
      <c r="U702" s="1">
        <f>(Table2[[#This Row],[Close Price]]-Table2[[#This Row],[200D EMA]])/Table2[[#This Row],[200D EMA]]</f>
        <v>-0.27918208097509423</v>
      </c>
      <c r="V702">
        <v>0.63352660474510203</v>
      </c>
      <c r="W702">
        <v>290.05</v>
      </c>
      <c r="X702">
        <v>309.89999999999998</v>
      </c>
      <c r="Y702">
        <v>290.05</v>
      </c>
      <c r="Z702">
        <v>309.89999999999998</v>
      </c>
      <c r="AA702">
        <v>290.05</v>
      </c>
      <c r="AB702">
        <v>334.45</v>
      </c>
      <c r="AC702" s="1">
        <f>(Table2[[#This Row],[Close Price]]/Table2[[#This Row],[Day Low]])-1</f>
        <v>4.2578865712808112E-2</v>
      </c>
      <c r="AD702" s="1">
        <f>(Table2[[#This Row],[Day High]]/Table2[[#This Row],[Close Price]])-1</f>
        <v>2.4801587301587213E-2</v>
      </c>
      <c r="AE702" s="1">
        <f>(Table2[[#This Row],[Close Price]]/Table2[[#This Row],[Current Week Low]])-1</f>
        <v>4.2578865712808112E-2</v>
      </c>
      <c r="AF702" s="1">
        <f>(Table2[[#This Row],[Current Week High]]/Table2[[#This Row],[Close Price]])-1</f>
        <v>2.4801587301587213E-2</v>
      </c>
      <c r="AG702" s="1">
        <f>(Table2[[#This Row],[Close Price]]/Table2[[#This Row],[Current Month Low]])-1</f>
        <v>4.2578865712808112E-2</v>
      </c>
      <c r="AH702" s="1">
        <f>(Table2[[#This Row],[Current Month High]]/Table2[[#This Row],[Close Price]])-1</f>
        <v>0.10598544973544977</v>
      </c>
      <c r="AI702">
        <v>90.079365079365004</v>
      </c>
      <c r="AJ702">
        <v>4.2578865712808103</v>
      </c>
      <c r="AK702" t="str">
        <f>IF(AND(Table2[[#This Row],[20D EMA]]&gt;Table2[[#This Row],[50D EMA]],Table2[[#This Row],[50D EMA]]&gt;Table2[[#This Row],[200D EMA]]),"Uptrend","Downtrend/NoTrend")</f>
        <v>Downtrend/NoTrend</v>
      </c>
      <c r="AL702">
        <v>-0.26</v>
      </c>
      <c r="AM702" t="s">
        <v>3147</v>
      </c>
      <c r="AN702">
        <v>-5.46</v>
      </c>
      <c r="AO702" t="s">
        <v>3147</v>
      </c>
      <c r="AP702">
        <v>-6.8755744620700001E-3</v>
      </c>
      <c r="AQ702">
        <f>(Table2[[#This Row],[Sharpe Ratio]]-AVERAGE(Table2[Sharpe Ratio]))/_xlfn.STDEV.P(Table2[Sharpe Ratio])</f>
        <v>-0.73810130919006445</v>
      </c>
      <c r="AR7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2">
        <f>_xlfn.RANK.AVG(Table2[[#This Row],[1Y Return vs Nifty Z-Score]],Table2[1Y Return vs Nifty Z-Score])</f>
        <v>615</v>
      </c>
      <c r="AT702">
        <f>_xlfn.RANK.AVG(Table2[[#This Row],[6M Return vs Nifty Z-Score]],Table2[6M Return vs Nifty Z-Score])</f>
        <v>724</v>
      </c>
      <c r="AU702">
        <f>_xlfn.RANK.AVG(Table2[[#This Row],[Sharpe Ratio Z-Score]],Table2[Sharpe Ratio Z-Score])</f>
        <v>581</v>
      </c>
      <c r="AV702">
        <f>(Table2[[#This Row],[Rank 1Y]]+Table2[[#This Row],[Rank 6M]]+Table2[[#This Row],[Rank Sharpe]])/3</f>
        <v>640</v>
      </c>
    </row>
    <row r="703" spans="1:48" x14ac:dyDescent="0.3">
      <c r="A703" t="s">
        <v>1797</v>
      </c>
      <c r="B703" t="s">
        <v>1798</v>
      </c>
      <c r="C703" t="s">
        <v>3112</v>
      </c>
      <c r="D703" t="s">
        <v>460</v>
      </c>
      <c r="E703">
        <v>4197.5078662360002</v>
      </c>
      <c r="F703">
        <v>84.01</v>
      </c>
      <c r="G703">
        <v>-40.264821347731001</v>
      </c>
      <c r="H703">
        <f>(Table2[[#This Row],[1Y Return vs Nifty]]-AVERAGE(Table2[1Y Return vs Nifty]))/_xlfn.STDEV.P(Table2[1Y Return vs Nifty])</f>
        <v>-1.1419434290360608</v>
      </c>
      <c r="I703">
        <v>3.7669128239976399</v>
      </c>
      <c r="J703">
        <f>(Table2[[#This Row],[1M Return vs Nifty]]-AVERAGE(Table2[1M Return vs Nifty]))/_xlfn.STDEV.P(Table2[1M Return vs Nifty])</f>
        <v>0.61008456932367894</v>
      </c>
      <c r="K703">
        <v>-25.558190482849898</v>
      </c>
      <c r="L703">
        <f>(Table2[[#This Row],[6M Return vs Nifty]]-AVERAGE(Table2[6M Return vs Nifty]))/_xlfn.STDEV.P(Table2[6M Return vs Nifty])</f>
        <v>-0.98701658940129811</v>
      </c>
      <c r="M703">
        <v>1.7083131899758099E-2</v>
      </c>
      <c r="N703">
        <f>(Table2[[#This Row],[1W Return vs Nifty]]-AVERAGE(Table2[1W Return vs Nifty]))/_xlfn.STDEV.P(Table2[1W Return vs Nifty])</f>
        <v>0.2920448760251213</v>
      </c>
      <c r="O703">
        <v>86.45</v>
      </c>
      <c r="P703">
        <v>89.787372714658702</v>
      </c>
      <c r="Q703">
        <v>96.369749514671398</v>
      </c>
      <c r="R703">
        <v>37.464466781342601</v>
      </c>
      <c r="S703" s="1">
        <f>(Table2[[#This Row],[Close Price]]-Table2[[#This Row],[20D EMA]])/Table2[[#This Row],[20D EMA]]</f>
        <v>-2.8224407171775566E-2</v>
      </c>
      <c r="T703" s="1">
        <f>(Table2[[#This Row],[Close Price]]-Table2[[#This Row],[50D EMA]])/Table2[[#This Row],[50D EMA]]</f>
        <v>-6.434504697023484E-2</v>
      </c>
      <c r="U703" s="1">
        <f>(Table2[[#This Row],[Close Price]]-Table2[[#This Row],[200D EMA]])/Table2[[#This Row],[200D EMA]]</f>
        <v>-0.12825341538103444</v>
      </c>
      <c r="V703">
        <v>0.69519868801358498</v>
      </c>
      <c r="W703">
        <v>82.1</v>
      </c>
      <c r="X703">
        <v>84.52</v>
      </c>
      <c r="Y703">
        <v>82.1</v>
      </c>
      <c r="Z703">
        <v>84.52</v>
      </c>
      <c r="AA703">
        <v>82.1</v>
      </c>
      <c r="AB703">
        <v>90.5</v>
      </c>
      <c r="AC703" s="1">
        <f>(Table2[[#This Row],[Close Price]]/Table2[[#This Row],[Day Low]])-1</f>
        <v>2.3264311814860106E-2</v>
      </c>
      <c r="AD703" s="1">
        <f>(Table2[[#This Row],[Day High]]/Table2[[#This Row],[Close Price]])-1</f>
        <v>6.0707058683489024E-3</v>
      </c>
      <c r="AE703" s="1">
        <f>(Table2[[#This Row],[Close Price]]/Table2[[#This Row],[Current Week Low]])-1</f>
        <v>2.3264311814860106E-2</v>
      </c>
      <c r="AF703" s="1">
        <f>(Table2[[#This Row],[Current Week High]]/Table2[[#This Row],[Close Price]])-1</f>
        <v>6.0707058683489024E-3</v>
      </c>
      <c r="AG703" s="1">
        <f>(Table2[[#This Row],[Close Price]]/Table2[[#This Row],[Current Month Low]])-1</f>
        <v>2.3264311814860106E-2</v>
      </c>
      <c r="AH703" s="1">
        <f>(Table2[[#This Row],[Current Month High]]/Table2[[#This Row],[Close Price]])-1</f>
        <v>7.7252708010951077E-2</v>
      </c>
      <c r="AI703">
        <v>44.685156528984599</v>
      </c>
      <c r="AJ703">
        <v>3.7032465127762002</v>
      </c>
      <c r="AK703" t="str">
        <f>IF(AND(Table2[[#This Row],[20D EMA]]&gt;Table2[[#This Row],[50D EMA]],Table2[[#This Row],[50D EMA]]&gt;Table2[[#This Row],[200D EMA]]),"Uptrend","Downtrend/NoTrend")</f>
        <v>Downtrend/NoTrend</v>
      </c>
      <c r="AL703">
        <v>-0.06</v>
      </c>
      <c r="AM703" t="s">
        <v>3147</v>
      </c>
      <c r="AN703">
        <v>-4.79</v>
      </c>
      <c r="AO703" t="s">
        <v>3147</v>
      </c>
      <c r="AP703">
        <v>-5.6845432678839999E-3</v>
      </c>
      <c r="AQ703">
        <f>(Table2[[#This Row],[Sharpe Ratio]]-AVERAGE(Table2[Sharpe Ratio]))/_xlfn.STDEV.P(Table2[Sharpe Ratio])</f>
        <v>-0.72416880382310744</v>
      </c>
      <c r="AR7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3">
        <f>_xlfn.RANK.AVG(Table2[[#This Row],[1Y Return vs Nifty Z-Score]],Table2[1Y Return vs Nifty Z-Score])</f>
        <v>685</v>
      </c>
      <c r="AT703">
        <f>_xlfn.RANK.AVG(Table2[[#This Row],[6M Return vs Nifty Z-Score]],Table2[6M Return vs Nifty Z-Score])</f>
        <v>661</v>
      </c>
      <c r="AU703">
        <f>_xlfn.RANK.AVG(Table2[[#This Row],[Sharpe Ratio Z-Score]],Table2[Sharpe Ratio Z-Score])</f>
        <v>574</v>
      </c>
      <c r="AV703">
        <f>(Table2[[#This Row],[Rank 1Y]]+Table2[[#This Row],[Rank 6M]]+Table2[[#This Row],[Rank Sharpe]])/3</f>
        <v>640</v>
      </c>
    </row>
    <row r="704" spans="1:48" x14ac:dyDescent="0.3">
      <c r="A704" t="s">
        <v>2312</v>
      </c>
      <c r="B704" t="s">
        <v>2313</v>
      </c>
      <c r="C704" t="s">
        <v>3100</v>
      </c>
      <c r="D704" t="s">
        <v>467</v>
      </c>
      <c r="E704">
        <v>2236.314460433</v>
      </c>
      <c r="F704">
        <v>67.31</v>
      </c>
      <c r="G704">
        <v>-35.709474970627099</v>
      </c>
      <c r="H704">
        <f>(Table2[[#This Row],[1Y Return vs Nifty]]-AVERAGE(Table2[1Y Return vs Nifty]))/_xlfn.STDEV.P(Table2[1Y Return vs Nifty])</f>
        <v>-1.0474725796945028</v>
      </c>
      <c r="I704">
        <v>-9.7310104935449395</v>
      </c>
      <c r="J704">
        <f>(Table2[[#This Row],[1M Return vs Nifty]]-AVERAGE(Table2[1M Return vs Nifty]))/_xlfn.STDEV.P(Table2[1M Return vs Nifty])</f>
        <v>-0.91849372961478359</v>
      </c>
      <c r="K704">
        <v>-23.023757242915899</v>
      </c>
      <c r="L704">
        <f>(Table2[[#This Row],[6M Return vs Nifty]]-AVERAGE(Table2[6M Return vs Nifty]))/_xlfn.STDEV.P(Table2[6M Return vs Nifty])</f>
        <v>-0.89696377399829319</v>
      </c>
      <c r="M704">
        <v>-5.9021831881464601</v>
      </c>
      <c r="N704">
        <f>(Table2[[#This Row],[1W Return vs Nifty]]-AVERAGE(Table2[1W Return vs Nifty]))/_xlfn.STDEV.P(Table2[1W Return vs Nifty])</f>
        <v>-1.1193144606408512</v>
      </c>
      <c r="O704">
        <v>76.099999999999994</v>
      </c>
      <c r="P704">
        <v>80.187995013698099</v>
      </c>
      <c r="Q704">
        <v>84.276855178947201</v>
      </c>
      <c r="R704">
        <v>11.650786495621601</v>
      </c>
      <c r="S704" s="1">
        <f>(Table2[[#This Row],[Close Price]]-Table2[[#This Row],[20D EMA]])/Table2[[#This Row],[20D EMA]]</f>
        <v>-0.11550591327201042</v>
      </c>
      <c r="T704" s="1">
        <f>(Table2[[#This Row],[Close Price]]-Table2[[#This Row],[50D EMA]])/Table2[[#This Row],[50D EMA]]</f>
        <v>-0.16059754345395735</v>
      </c>
      <c r="U704" s="1">
        <f>(Table2[[#This Row],[Close Price]]-Table2[[#This Row],[200D EMA]])/Table2[[#This Row],[200D EMA]]</f>
        <v>-0.2013228322642206</v>
      </c>
      <c r="V704">
        <v>0.37621022830519102</v>
      </c>
      <c r="W704">
        <v>66.55</v>
      </c>
      <c r="X704">
        <v>70.28</v>
      </c>
      <c r="Y704">
        <v>66.55</v>
      </c>
      <c r="Z704">
        <v>70.28</v>
      </c>
      <c r="AA704">
        <v>66.55</v>
      </c>
      <c r="AB704">
        <v>79.8</v>
      </c>
      <c r="AC704" s="1">
        <f>(Table2[[#This Row],[Close Price]]/Table2[[#This Row],[Day Low]])-1</f>
        <v>1.1419984973704E-2</v>
      </c>
      <c r="AD704" s="1">
        <f>(Table2[[#This Row],[Day High]]/Table2[[#This Row],[Close Price]])-1</f>
        <v>4.4124201455949974E-2</v>
      </c>
      <c r="AE704" s="1">
        <f>(Table2[[#This Row],[Close Price]]/Table2[[#This Row],[Current Week Low]])-1</f>
        <v>1.1419984973704E-2</v>
      </c>
      <c r="AF704" s="1">
        <f>(Table2[[#This Row],[Current Week High]]/Table2[[#This Row],[Close Price]])-1</f>
        <v>4.4124201455949974E-2</v>
      </c>
      <c r="AG704" s="1">
        <f>(Table2[[#This Row],[Close Price]]/Table2[[#This Row],[Current Month Low]])-1</f>
        <v>1.1419984973704E-2</v>
      </c>
      <c r="AH704" s="1">
        <f>(Table2[[#This Row],[Current Month High]]/Table2[[#This Row],[Close Price]])-1</f>
        <v>0.18555935225077991</v>
      </c>
      <c r="AI704">
        <v>78.279601842222505</v>
      </c>
      <c r="AJ704">
        <v>7.6099120703437304</v>
      </c>
      <c r="AK704" t="str">
        <f>IF(AND(Table2[[#This Row],[20D EMA]]&gt;Table2[[#This Row],[50D EMA]],Table2[[#This Row],[50D EMA]]&gt;Table2[[#This Row],[200D EMA]]),"Uptrend","Downtrend/NoTrend")</f>
        <v>Downtrend/NoTrend</v>
      </c>
      <c r="AL704">
        <v>-0.09</v>
      </c>
      <c r="AM704" t="s">
        <v>3147</v>
      </c>
      <c r="AN704">
        <v>-15.16</v>
      </c>
      <c r="AO704" t="s">
        <v>3147</v>
      </c>
      <c r="AP704">
        <v>-2.9764838931240999E-2</v>
      </c>
      <c r="AQ704">
        <f>(Table2[[#This Row],[Sharpe Ratio]]-AVERAGE(Table2[Sharpe Ratio]))/_xlfn.STDEV.P(Table2[Sharpe Ratio])</f>
        <v>-1.0058565129321242</v>
      </c>
      <c r="AR7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4">
        <f>_xlfn.RANK.AVG(Table2[[#This Row],[1Y Return vs Nifty Z-Score]],Table2[1Y Return vs Nifty Z-Score])</f>
        <v>665</v>
      </c>
      <c r="AT704">
        <f>_xlfn.RANK.AVG(Table2[[#This Row],[6M Return vs Nifty Z-Score]],Table2[6M Return vs Nifty Z-Score])</f>
        <v>638</v>
      </c>
      <c r="AU704">
        <f>_xlfn.RANK.AVG(Table2[[#This Row],[Sharpe Ratio Z-Score]],Table2[Sharpe Ratio Z-Score])</f>
        <v>619</v>
      </c>
      <c r="AV704">
        <f>(Table2[[#This Row],[Rank 1Y]]+Table2[[#This Row],[Rank 6M]]+Table2[[#This Row],[Rank Sharpe]])/3</f>
        <v>640.66666666666663</v>
      </c>
    </row>
    <row r="705" spans="1:48" x14ac:dyDescent="0.3">
      <c r="A705" t="s">
        <v>1488</v>
      </c>
      <c r="B705" t="s">
        <v>1489</v>
      </c>
      <c r="C705" t="s">
        <v>3111</v>
      </c>
      <c r="D705" t="s">
        <v>440</v>
      </c>
      <c r="E705">
        <v>6585.8736509999999</v>
      </c>
      <c r="F705">
        <v>463.75</v>
      </c>
      <c r="G705">
        <v>-42.404414004650597</v>
      </c>
      <c r="H705">
        <f>(Table2[[#This Row],[1Y Return vs Nifty]]-AVERAGE(Table2[1Y Return vs Nifty]))/_xlfn.STDEV.P(Table2[1Y Return vs Nifty])</f>
        <v>-1.1863152767094007</v>
      </c>
      <c r="I705">
        <v>-3.7738763366553298</v>
      </c>
      <c r="J705">
        <f>(Table2[[#This Row],[1M Return vs Nifty]]-AVERAGE(Table2[1M Return vs Nifty]))/_xlfn.STDEV.P(Table2[1M Return vs Nifty])</f>
        <v>-0.24387543598053343</v>
      </c>
      <c r="K705">
        <v>-16.697013215252198</v>
      </c>
      <c r="L705">
        <f>(Table2[[#This Row],[6M Return vs Nifty]]-AVERAGE(Table2[6M Return vs Nifty]))/_xlfn.STDEV.P(Table2[6M Return vs Nifty])</f>
        <v>-0.67216356894728158</v>
      </c>
      <c r="M705">
        <v>2.5060460118962702</v>
      </c>
      <c r="N705">
        <f>(Table2[[#This Row],[1W Return vs Nifty]]-AVERAGE(Table2[1W Return vs Nifty]))/_xlfn.STDEV.P(Table2[1W Return vs Nifty])</f>
        <v>0.88550034995802529</v>
      </c>
      <c r="O705">
        <v>480.46</v>
      </c>
      <c r="P705">
        <v>492.33227586532399</v>
      </c>
      <c r="Q705">
        <v>514.09880175448598</v>
      </c>
      <c r="R705">
        <v>37.851523635447499</v>
      </c>
      <c r="S705" s="1">
        <f>(Table2[[#This Row],[Close Price]]-Table2[[#This Row],[20D EMA]])/Table2[[#This Row],[20D EMA]]</f>
        <v>-3.4779169962119591E-2</v>
      </c>
      <c r="T705" s="1">
        <f>(Table2[[#This Row],[Close Price]]-Table2[[#This Row],[50D EMA]])/Table2[[#This Row],[50D EMA]]</f>
        <v>-5.805484886215867E-2</v>
      </c>
      <c r="U705" s="1">
        <f>(Table2[[#This Row],[Close Price]]-Table2[[#This Row],[200D EMA]])/Table2[[#This Row],[200D EMA]]</f>
        <v>-9.7936041832150864E-2</v>
      </c>
      <c r="V705">
        <v>0.30930139354992298</v>
      </c>
      <c r="W705">
        <v>461</v>
      </c>
      <c r="X705">
        <v>472.7</v>
      </c>
      <c r="Y705">
        <v>461</v>
      </c>
      <c r="Z705">
        <v>472.7</v>
      </c>
      <c r="AA705">
        <v>458.05</v>
      </c>
      <c r="AB705">
        <v>489.8</v>
      </c>
      <c r="AC705" s="1">
        <f>(Table2[[#This Row],[Close Price]]/Table2[[#This Row],[Day Low]])-1</f>
        <v>5.9652928416484841E-3</v>
      </c>
      <c r="AD705" s="1">
        <f>(Table2[[#This Row],[Day High]]/Table2[[#This Row],[Close Price]])-1</f>
        <v>1.9299191374662961E-2</v>
      </c>
      <c r="AE705" s="1">
        <f>(Table2[[#This Row],[Close Price]]/Table2[[#This Row],[Current Week Low]])-1</f>
        <v>5.9652928416484841E-3</v>
      </c>
      <c r="AF705" s="1">
        <f>(Table2[[#This Row],[Current Week High]]/Table2[[#This Row],[Close Price]])-1</f>
        <v>1.9299191374662961E-2</v>
      </c>
      <c r="AG705" s="1">
        <f>(Table2[[#This Row],[Close Price]]/Table2[[#This Row],[Current Month Low]])-1</f>
        <v>1.2444056325728647E-2</v>
      </c>
      <c r="AH705" s="1">
        <f>(Table2[[#This Row],[Current Month High]]/Table2[[#This Row],[Close Price]])-1</f>
        <v>5.617250673854457E-2</v>
      </c>
      <c r="AI705">
        <v>43.999999999999901</v>
      </c>
      <c r="AJ705">
        <v>8.2263710618436505</v>
      </c>
      <c r="AK705" t="str">
        <f>IF(AND(Table2[[#This Row],[20D EMA]]&gt;Table2[[#This Row],[50D EMA]],Table2[[#This Row],[50D EMA]]&gt;Table2[[#This Row],[200D EMA]]),"Uptrend","Downtrend/NoTrend")</f>
        <v>Downtrend/NoTrend</v>
      </c>
      <c r="AL705">
        <v>0.09</v>
      </c>
      <c r="AM705" t="s">
        <v>3148</v>
      </c>
      <c r="AN705">
        <v>-3.4</v>
      </c>
      <c r="AO705" t="s">
        <v>3147</v>
      </c>
      <c r="AP705">
        <v>-5.3444581715929002E-2</v>
      </c>
      <c r="AQ705">
        <f>(Table2[[#This Row],[Sharpe Ratio]]-AVERAGE(Table2[Sharpe Ratio]))/_xlfn.STDEV.P(Table2[Sharpe Ratio])</f>
        <v>-1.2828586141754126</v>
      </c>
      <c r="AR7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5">
        <f>_xlfn.RANK.AVG(Table2[[#This Row],[1Y Return vs Nifty Z-Score]],Table2[1Y Return vs Nifty Z-Score])</f>
        <v>699</v>
      </c>
      <c r="AT705">
        <f>_xlfn.RANK.AVG(Table2[[#This Row],[6M Return vs Nifty Z-Score]],Table2[6M Return vs Nifty Z-Score])</f>
        <v>557</v>
      </c>
      <c r="AU705">
        <f>_xlfn.RANK.AVG(Table2[[#This Row],[Sharpe Ratio Z-Score]],Table2[Sharpe Ratio Z-Score])</f>
        <v>667</v>
      </c>
      <c r="AV705">
        <f>(Table2[[#This Row],[Rank 1Y]]+Table2[[#This Row],[Rank 6M]]+Table2[[#This Row],[Rank Sharpe]])/3</f>
        <v>641</v>
      </c>
    </row>
    <row r="706" spans="1:48" x14ac:dyDescent="0.3">
      <c r="A706" t="s">
        <v>1004</v>
      </c>
      <c r="B706" t="s">
        <v>1005</v>
      </c>
      <c r="C706" t="s">
        <v>3114</v>
      </c>
      <c r="D706" t="s">
        <v>111</v>
      </c>
      <c r="E706">
        <v>13441.9208648</v>
      </c>
      <c r="F706">
        <v>2242</v>
      </c>
      <c r="G706">
        <v>-31.963579923301801</v>
      </c>
      <c r="H706">
        <f>(Table2[[#This Row],[1Y Return vs Nifty]]-AVERAGE(Table2[1Y Return vs Nifty]))/_xlfn.STDEV.P(Table2[1Y Return vs Nifty])</f>
        <v>-0.96978850095049807</v>
      </c>
      <c r="I706">
        <v>-18.270896633567901</v>
      </c>
      <c r="J706">
        <f>(Table2[[#This Row],[1M Return vs Nifty]]-AVERAGE(Table2[1M Return vs Nifty]))/_xlfn.STDEV.P(Table2[1M Return vs Nifty])</f>
        <v>-1.8855969144490734</v>
      </c>
      <c r="K706">
        <v>-17.452625659946001</v>
      </c>
      <c r="L706">
        <f>(Table2[[#This Row],[6M Return vs Nifty]]-AVERAGE(Table2[6M Return vs Nifty]))/_xlfn.STDEV.P(Table2[6M Return vs Nifty])</f>
        <v>-0.69901179162920801</v>
      </c>
      <c r="M706">
        <v>-0.343604917786825</v>
      </c>
      <c r="N706">
        <f>(Table2[[#This Row],[1W Return vs Nifty]]-AVERAGE(Table2[1W Return vs Nifty]))/_xlfn.STDEV.P(Table2[1W Return vs Nifty])</f>
        <v>0.20604427746698367</v>
      </c>
      <c r="O706">
        <v>2470.87</v>
      </c>
      <c r="P706">
        <v>2658.0352554225801</v>
      </c>
      <c r="Q706">
        <v>2735.0347201766399</v>
      </c>
      <c r="R706">
        <v>16.765134508836599</v>
      </c>
      <c r="S706" s="1">
        <f>(Table2[[#This Row],[Close Price]]-Table2[[#This Row],[20D EMA]])/Table2[[#This Row],[20D EMA]]</f>
        <v>-9.2627293220606463E-2</v>
      </c>
      <c r="T706" s="1">
        <f>(Table2[[#This Row],[Close Price]]-Table2[[#This Row],[50D EMA]])/Table2[[#This Row],[50D EMA]]</f>
        <v>-0.15651984095163476</v>
      </c>
      <c r="U706" s="1">
        <f>(Table2[[#This Row],[Close Price]]-Table2[[#This Row],[200D EMA]])/Table2[[#This Row],[200D EMA]]</f>
        <v>-0.18026634782347395</v>
      </c>
      <c r="V706">
        <v>0.73379805245423602</v>
      </c>
      <c r="W706">
        <v>2234.15</v>
      </c>
      <c r="X706">
        <v>2288.8000000000002</v>
      </c>
      <c r="Y706">
        <v>2234.15</v>
      </c>
      <c r="Z706">
        <v>2288.8000000000002</v>
      </c>
      <c r="AA706">
        <v>2234.15</v>
      </c>
      <c r="AB706">
        <v>2578.85</v>
      </c>
      <c r="AC706" s="1">
        <f>(Table2[[#This Row],[Close Price]]/Table2[[#This Row],[Day Low]])-1</f>
        <v>3.5136405344313726E-3</v>
      </c>
      <c r="AD706" s="1">
        <f>(Table2[[#This Row],[Day High]]/Table2[[#This Row],[Close Price]])-1</f>
        <v>2.0874219446922471E-2</v>
      </c>
      <c r="AE706" s="1">
        <f>(Table2[[#This Row],[Close Price]]/Table2[[#This Row],[Current Week Low]])-1</f>
        <v>3.5136405344313726E-3</v>
      </c>
      <c r="AF706" s="1">
        <f>(Table2[[#This Row],[Current Week High]]/Table2[[#This Row],[Close Price]])-1</f>
        <v>2.0874219446922471E-2</v>
      </c>
      <c r="AG706" s="1">
        <f>(Table2[[#This Row],[Close Price]]/Table2[[#This Row],[Current Month Low]])-1</f>
        <v>3.5136405344313726E-3</v>
      </c>
      <c r="AH706" s="1">
        <f>(Table2[[#This Row],[Current Month High]]/Table2[[#This Row],[Close Price]])-1</f>
        <v>0.15024531668153429</v>
      </c>
      <c r="AI706">
        <v>42.658340767172099</v>
      </c>
      <c r="AJ706">
        <v>0.538116591928261</v>
      </c>
      <c r="AK706" t="str">
        <f>IF(AND(Table2[[#This Row],[20D EMA]]&gt;Table2[[#This Row],[50D EMA]],Table2[[#This Row],[50D EMA]]&gt;Table2[[#This Row],[200D EMA]]),"Uptrend","Downtrend/NoTrend")</f>
        <v>Downtrend/NoTrend</v>
      </c>
      <c r="AL706">
        <v>-0.24</v>
      </c>
      <c r="AM706" t="s">
        <v>3147</v>
      </c>
      <c r="AN706">
        <v>-12.08</v>
      </c>
      <c r="AO706" t="s">
        <v>3147</v>
      </c>
      <c r="AP706">
        <v>-0.10017089644779301</v>
      </c>
      <c r="AQ706">
        <f>(Table2[[#This Row],[Sharpe Ratio]]-AVERAGE(Table2[Sharpe Ratio]))/_xlfn.STDEV.P(Table2[Sharpe Ratio])</f>
        <v>-1.8294560785892173</v>
      </c>
      <c r="AR7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6">
        <f>_xlfn.RANK.AVG(Table2[[#This Row],[1Y Return vs Nifty Z-Score]],Table2[1Y Return vs Nifty Z-Score])</f>
        <v>644</v>
      </c>
      <c r="AT706">
        <f>_xlfn.RANK.AVG(Table2[[#This Row],[6M Return vs Nifty Z-Score]],Table2[6M Return vs Nifty Z-Score])</f>
        <v>571</v>
      </c>
      <c r="AU706">
        <f>_xlfn.RANK.AVG(Table2[[#This Row],[Sharpe Ratio Z-Score]],Table2[Sharpe Ratio Z-Score])</f>
        <v>711</v>
      </c>
      <c r="AV706">
        <f>(Table2[[#This Row],[Rank 1Y]]+Table2[[#This Row],[Rank 6M]]+Table2[[#This Row],[Rank Sharpe]])/3</f>
        <v>642</v>
      </c>
    </row>
    <row r="707" spans="1:48" x14ac:dyDescent="0.3">
      <c r="A707" t="s">
        <v>2166</v>
      </c>
      <c r="B707" t="s">
        <v>2167</v>
      </c>
      <c r="C707" t="s">
        <v>3115</v>
      </c>
      <c r="D707" t="s">
        <v>141</v>
      </c>
      <c r="E707">
        <v>2657.4941606849902</v>
      </c>
      <c r="F707">
        <v>349.65</v>
      </c>
      <c r="G707">
        <v>-55.777701850557499</v>
      </c>
      <c r="H707">
        <f>(Table2[[#This Row],[1Y Return vs Nifty]]-AVERAGE(Table2[1Y Return vs Nifty]))/_xlfn.STDEV.P(Table2[1Y Return vs Nifty])</f>
        <v>-1.4636566151511918</v>
      </c>
      <c r="I707">
        <v>-6.5464675921948299</v>
      </c>
      <c r="J707">
        <f>(Table2[[#This Row],[1M Return vs Nifty]]-AVERAGE(Table2[1M Return vs Nifty]))/_xlfn.STDEV.P(Table2[1M Return vs Nifty])</f>
        <v>-0.55785875958825815</v>
      </c>
      <c r="K707">
        <v>-36.467001893120099</v>
      </c>
      <c r="L707">
        <f>(Table2[[#This Row],[6M Return vs Nifty]]-AVERAGE(Table2[6M Return vs Nifty]))/_xlfn.STDEV.P(Table2[6M Return vs Nifty])</f>
        <v>-1.3746256077476793</v>
      </c>
      <c r="M707">
        <v>-4.1024449682511603</v>
      </c>
      <c r="N707">
        <f>(Table2[[#This Row],[1W Return vs Nifty]]-AVERAGE(Table2[1W Return vs Nifty]))/_xlfn.STDEV.P(Table2[1W Return vs Nifty])</f>
        <v>-0.69019416044391813</v>
      </c>
      <c r="O707">
        <v>368.46</v>
      </c>
      <c r="P707">
        <v>383.08986704213697</v>
      </c>
      <c r="Q707">
        <v>421.40957834712702</v>
      </c>
      <c r="R707">
        <v>28.405661217646401</v>
      </c>
      <c r="S707" s="1">
        <f>(Table2[[#This Row],[Close Price]]-Table2[[#This Row],[20D EMA]])/Table2[[#This Row],[20D EMA]]</f>
        <v>-5.1050317537860296E-2</v>
      </c>
      <c r="T707" s="1">
        <f>(Table2[[#This Row],[Close Price]]-Table2[[#This Row],[50D EMA]])/Table2[[#This Row],[50D EMA]]</f>
        <v>-8.7289876133577984E-2</v>
      </c>
      <c r="U707" s="1">
        <f>(Table2[[#This Row],[Close Price]]-Table2[[#This Row],[200D EMA]])/Table2[[#This Row],[200D EMA]]</f>
        <v>-0.17028464001360843</v>
      </c>
      <c r="V707">
        <v>0.557825463534805</v>
      </c>
      <c r="W707">
        <v>347.1</v>
      </c>
      <c r="X707">
        <v>360.9</v>
      </c>
      <c r="Y707">
        <v>347.1</v>
      </c>
      <c r="Z707">
        <v>360.9</v>
      </c>
      <c r="AA707">
        <v>347.1</v>
      </c>
      <c r="AB707">
        <v>393.7</v>
      </c>
      <c r="AC707" s="1">
        <f>(Table2[[#This Row],[Close Price]]/Table2[[#This Row],[Day Low]])-1</f>
        <v>7.3465859982713155E-3</v>
      </c>
      <c r="AD707" s="1">
        <f>(Table2[[#This Row],[Day High]]/Table2[[#This Row],[Close Price]])-1</f>
        <v>3.2175032175032259E-2</v>
      </c>
      <c r="AE707" s="1">
        <f>(Table2[[#This Row],[Close Price]]/Table2[[#This Row],[Current Week Low]])-1</f>
        <v>7.3465859982713155E-3</v>
      </c>
      <c r="AF707" s="1">
        <f>(Table2[[#This Row],[Current Week High]]/Table2[[#This Row],[Close Price]])-1</f>
        <v>3.2175032175032259E-2</v>
      </c>
      <c r="AG707" s="1">
        <f>(Table2[[#This Row],[Close Price]]/Table2[[#This Row],[Current Month Low]])-1</f>
        <v>7.3465859982713155E-3</v>
      </c>
      <c r="AH707" s="1">
        <f>(Table2[[#This Row],[Current Month High]]/Table2[[#This Row],[Close Price]])-1</f>
        <v>0.12598312598312611</v>
      </c>
      <c r="AI707">
        <v>67.310167310167301</v>
      </c>
      <c r="AJ707">
        <v>1.34782608695651</v>
      </c>
      <c r="AK707" t="str">
        <f>IF(AND(Table2[[#This Row],[20D EMA]]&gt;Table2[[#This Row],[50D EMA]],Table2[[#This Row],[50D EMA]]&gt;Table2[[#This Row],[200D EMA]]),"Uptrend","Downtrend/NoTrend")</f>
        <v>Downtrend/NoTrend</v>
      </c>
      <c r="AL707">
        <v>-0.14000000000000001</v>
      </c>
      <c r="AM707" t="s">
        <v>3147</v>
      </c>
      <c r="AN707">
        <v>-5.13</v>
      </c>
      <c r="AO707" t="s">
        <v>3147</v>
      </c>
      <c r="AP707">
        <v>7.8971622225249994E-3</v>
      </c>
      <c r="AQ707">
        <f>(Table2[[#This Row],[Sharpe Ratio]]-AVERAGE(Table2[Sharpe Ratio]))/_xlfn.STDEV.P(Table2[Sharpe Ratio])</f>
        <v>-0.56529203757108892</v>
      </c>
      <c r="AR7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7">
        <f>_xlfn.RANK.AVG(Table2[[#This Row],[1Y Return vs Nifty Z-Score]],Table2[1Y Return vs Nifty Z-Score])</f>
        <v>725</v>
      </c>
      <c r="AT707">
        <f>_xlfn.RANK.AVG(Table2[[#This Row],[6M Return vs Nifty Z-Score]],Table2[6M Return vs Nifty Z-Score])</f>
        <v>712</v>
      </c>
      <c r="AU707">
        <f>_xlfn.RANK.AVG(Table2[[#This Row],[Sharpe Ratio Z-Score]],Table2[Sharpe Ratio Z-Score])</f>
        <v>491</v>
      </c>
      <c r="AV707">
        <f>(Table2[[#This Row],[Rank 1Y]]+Table2[[#This Row],[Rank 6M]]+Table2[[#This Row],[Rank Sharpe]])/3</f>
        <v>642.66666666666663</v>
      </c>
    </row>
    <row r="708" spans="1:48" x14ac:dyDescent="0.3">
      <c r="A708" t="s">
        <v>103</v>
      </c>
      <c r="B708" t="s">
        <v>104</v>
      </c>
      <c r="C708" t="s">
        <v>3111</v>
      </c>
      <c r="D708" t="s">
        <v>105</v>
      </c>
      <c r="E708">
        <v>238112.86963628899</v>
      </c>
      <c r="F708">
        <v>2483.6999999999998</v>
      </c>
      <c r="G708">
        <v>-39.790555799914898</v>
      </c>
      <c r="H708">
        <f>(Table2[[#This Row],[1Y Return vs Nifty]]-AVERAGE(Table2[1Y Return vs Nifty]))/_xlfn.STDEV.P(Table2[1Y Return vs Nifty])</f>
        <v>-1.1321078939512159</v>
      </c>
      <c r="I708">
        <v>-13.0646441748817</v>
      </c>
      <c r="J708">
        <f>(Table2[[#This Row],[1M Return vs Nifty]]-AVERAGE(Table2[1M Return vs Nifty]))/_xlfn.STDEV.P(Table2[1M Return vs Nifty])</f>
        <v>-1.296012550993703</v>
      </c>
      <c r="K708">
        <v>-16.060762137677902</v>
      </c>
      <c r="L708">
        <f>(Table2[[#This Row],[6M Return vs Nifty]]-AVERAGE(Table2[6M Return vs Nifty]))/_xlfn.STDEV.P(Table2[6M Return vs Nifty])</f>
        <v>-0.64955646297346115</v>
      </c>
      <c r="M708">
        <v>-0.341329175397657</v>
      </c>
      <c r="N708">
        <f>(Table2[[#This Row],[1W Return vs Nifty]]-AVERAGE(Table2[1W Return vs Nifty]))/_xlfn.STDEV.P(Table2[1W Return vs Nifty])</f>
        <v>0.2065868937466265</v>
      </c>
      <c r="O708">
        <v>2775.5</v>
      </c>
      <c r="P708">
        <v>2943.3704876110501</v>
      </c>
      <c r="Q708">
        <v>3016.0331427320898</v>
      </c>
      <c r="R708">
        <v>9.5509629465575792</v>
      </c>
      <c r="S708" s="1">
        <f>(Table2[[#This Row],[Close Price]]-Table2[[#This Row],[20D EMA]])/Table2[[#This Row],[20D EMA]]</f>
        <v>-0.10513421005224291</v>
      </c>
      <c r="T708" s="1">
        <f>(Table2[[#This Row],[Close Price]]-Table2[[#This Row],[50D EMA]])/Table2[[#This Row],[50D EMA]]</f>
        <v>-0.15617146721618999</v>
      </c>
      <c r="U708" s="1">
        <f>(Table2[[#This Row],[Close Price]]-Table2[[#This Row],[200D EMA]])/Table2[[#This Row],[200D EMA]]</f>
        <v>-0.17650109184472459</v>
      </c>
      <c r="V708">
        <v>1.93858010185633</v>
      </c>
      <c r="W708">
        <v>2470.8000000000002</v>
      </c>
      <c r="X708">
        <v>2520</v>
      </c>
      <c r="Y708">
        <v>2470.8000000000002</v>
      </c>
      <c r="Z708">
        <v>2520</v>
      </c>
      <c r="AA708">
        <v>2451.1</v>
      </c>
      <c r="AB708">
        <v>2965.75</v>
      </c>
      <c r="AC708" s="1">
        <f>(Table2[[#This Row],[Close Price]]/Table2[[#This Row],[Day Low]])-1</f>
        <v>5.2209810587662275E-3</v>
      </c>
      <c r="AD708" s="1">
        <f>(Table2[[#This Row],[Day High]]/Table2[[#This Row],[Close Price]])-1</f>
        <v>1.461529170189646E-2</v>
      </c>
      <c r="AE708" s="1">
        <f>(Table2[[#This Row],[Close Price]]/Table2[[#This Row],[Current Week Low]])-1</f>
        <v>5.2209810587662275E-3</v>
      </c>
      <c r="AF708" s="1">
        <f>(Table2[[#This Row],[Current Week High]]/Table2[[#This Row],[Close Price]])-1</f>
        <v>1.461529170189646E-2</v>
      </c>
      <c r="AG708" s="1">
        <f>(Table2[[#This Row],[Close Price]]/Table2[[#This Row],[Current Month Low]])-1</f>
        <v>1.3300150952633372E-2</v>
      </c>
      <c r="AH708" s="1">
        <f>(Table2[[#This Row],[Current Month High]]/Table2[[#This Row],[Close Price]])-1</f>
        <v>0.19408543704956327</v>
      </c>
      <c r="AI708">
        <v>37.816563997262101</v>
      </c>
      <c r="AJ708">
        <v>1.3300150952633301</v>
      </c>
      <c r="AK708" t="str">
        <f>IF(AND(Table2[[#This Row],[20D EMA]]&gt;Table2[[#This Row],[50D EMA]],Table2[[#This Row],[50D EMA]]&gt;Table2[[#This Row],[200D EMA]]),"Uptrend","Downtrend/NoTrend")</f>
        <v>Downtrend/NoTrend</v>
      </c>
      <c r="AL708">
        <v>-0.1</v>
      </c>
      <c r="AM708" t="s">
        <v>3147</v>
      </c>
      <c r="AN708">
        <v>-17.12</v>
      </c>
      <c r="AO708" t="s">
        <v>3147</v>
      </c>
      <c r="AP708">
        <v>-0.106411396425315</v>
      </c>
      <c r="AQ708">
        <f>(Table2[[#This Row],[Sharpe Ratio]]-AVERAGE(Table2[Sharpe Ratio]))/_xlfn.STDEV.P(Table2[Sharpe Ratio])</f>
        <v>-1.9024565170779353</v>
      </c>
      <c r="AR7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8">
        <f>_xlfn.RANK.AVG(Table2[[#This Row],[1Y Return vs Nifty Z-Score]],Table2[1Y Return vs Nifty Z-Score])</f>
        <v>681</v>
      </c>
      <c r="AT708">
        <f>_xlfn.RANK.AVG(Table2[[#This Row],[6M Return vs Nifty Z-Score]],Table2[6M Return vs Nifty Z-Score])</f>
        <v>544</v>
      </c>
      <c r="AU708">
        <f>_xlfn.RANK.AVG(Table2[[#This Row],[Sharpe Ratio Z-Score]],Table2[Sharpe Ratio Z-Score])</f>
        <v>714</v>
      </c>
      <c r="AV708">
        <f>(Table2[[#This Row],[Rank 1Y]]+Table2[[#This Row],[Rank 6M]]+Table2[[#This Row],[Rank Sharpe]])/3</f>
        <v>646.33333333333337</v>
      </c>
    </row>
    <row r="709" spans="1:48" x14ac:dyDescent="0.3">
      <c r="A709" t="s">
        <v>1134</v>
      </c>
      <c r="B709" t="s">
        <v>1135</v>
      </c>
      <c r="C709" t="s">
        <v>3102</v>
      </c>
      <c r="D709" t="s">
        <v>562</v>
      </c>
      <c r="E709">
        <v>10548.163581475001</v>
      </c>
      <c r="F709">
        <v>144.59</v>
      </c>
      <c r="G709">
        <v>-38.998217696480701</v>
      </c>
      <c r="H709">
        <f>(Table2[[#This Row],[1Y Return vs Nifty]]-AVERAGE(Table2[1Y Return vs Nifty]))/_xlfn.STDEV.P(Table2[1Y Return vs Nifty])</f>
        <v>-1.1156760252412243</v>
      </c>
      <c r="I709">
        <v>2.0040228437038099</v>
      </c>
      <c r="J709">
        <f>(Table2[[#This Row],[1M Return vs Nifty]]-AVERAGE(Table2[1M Return vs Nifty]))/_xlfn.STDEV.P(Table2[1M Return vs Nifty])</f>
        <v>0.41044531342488344</v>
      </c>
      <c r="K709">
        <v>-21.385865891909798</v>
      </c>
      <c r="L709">
        <f>(Table2[[#This Row],[6M Return vs Nifty]]-AVERAGE(Table2[6M Return vs Nifty]))/_xlfn.STDEV.P(Table2[6M Return vs Nifty])</f>
        <v>-0.83876664922961253</v>
      </c>
      <c r="M709">
        <v>-2.68555854711542</v>
      </c>
      <c r="N709">
        <f>(Table2[[#This Row],[1W Return vs Nifty]]-AVERAGE(Table2[1W Return vs Nifty]))/_xlfn.STDEV.P(Table2[1W Return vs Nifty])</f>
        <v>-0.35235906883926327</v>
      </c>
      <c r="O709">
        <v>142.71</v>
      </c>
      <c r="P709">
        <v>149.17407753391601</v>
      </c>
      <c r="Q709">
        <v>159.16817501082701</v>
      </c>
      <c r="R709">
        <v>56.505868494021399</v>
      </c>
      <c r="S709" s="1">
        <f>(Table2[[#This Row],[Close Price]]-Table2[[#This Row],[20D EMA]])/Table2[[#This Row],[20D EMA]]</f>
        <v>1.3173568775839082E-2</v>
      </c>
      <c r="T709" s="1">
        <f>(Table2[[#This Row],[Close Price]]-Table2[[#This Row],[50D EMA]])/Table2[[#This Row],[50D EMA]]</f>
        <v>-3.0729719329913554E-2</v>
      </c>
      <c r="U709" s="1">
        <f>(Table2[[#This Row],[Close Price]]-Table2[[#This Row],[200D EMA]])/Table2[[#This Row],[200D EMA]]</f>
        <v>-9.1589760389194433E-2</v>
      </c>
      <c r="V709">
        <v>0.81253360840904398</v>
      </c>
      <c r="W709">
        <v>130.69</v>
      </c>
      <c r="X709">
        <v>145.94999999999999</v>
      </c>
      <c r="Y709">
        <v>130.69</v>
      </c>
      <c r="Z709">
        <v>145.94999999999999</v>
      </c>
      <c r="AA709">
        <v>130.69</v>
      </c>
      <c r="AB709">
        <v>149.97999999999999</v>
      </c>
      <c r="AC709" s="1">
        <f>(Table2[[#This Row],[Close Price]]/Table2[[#This Row],[Day Low]])-1</f>
        <v>0.10635855842069031</v>
      </c>
      <c r="AD709" s="1">
        <f>(Table2[[#This Row],[Day High]]/Table2[[#This Row],[Close Price]])-1</f>
        <v>9.4059063559028822E-3</v>
      </c>
      <c r="AE709" s="1">
        <f>(Table2[[#This Row],[Close Price]]/Table2[[#This Row],[Current Week Low]])-1</f>
        <v>0.10635855842069031</v>
      </c>
      <c r="AF709" s="1">
        <f>(Table2[[#This Row],[Current Week High]]/Table2[[#This Row],[Close Price]])-1</f>
        <v>9.4059063559028822E-3</v>
      </c>
      <c r="AG709" s="1">
        <f>(Table2[[#This Row],[Close Price]]/Table2[[#This Row],[Current Month Low]])-1</f>
        <v>0.10635855842069031</v>
      </c>
      <c r="AH709" s="1">
        <f>(Table2[[#This Row],[Current Month High]]/Table2[[#This Row],[Close Price]])-1</f>
        <v>3.7277820042879828E-2</v>
      </c>
      <c r="AI709">
        <v>44.752319162565499</v>
      </c>
      <c r="AJ709">
        <v>10.635855842069001</v>
      </c>
      <c r="AK709" t="str">
        <f>IF(AND(Table2[[#This Row],[20D EMA]]&gt;Table2[[#This Row],[50D EMA]],Table2[[#This Row],[50D EMA]]&gt;Table2[[#This Row],[200D EMA]]),"Uptrend","Downtrend/NoTrend")</f>
        <v>Downtrend/NoTrend</v>
      </c>
      <c r="AL709">
        <v>-0.1</v>
      </c>
      <c r="AM709" t="s">
        <v>3147</v>
      </c>
      <c r="AN709">
        <v>-0.72</v>
      </c>
      <c r="AO709" t="s">
        <v>3147</v>
      </c>
      <c r="AP709">
        <v>-4.7242149650646E-2</v>
      </c>
      <c r="AQ709">
        <f>(Table2[[#This Row],[Sharpe Ratio]]-AVERAGE(Table2[Sharpe Ratio]))/_xlfn.STDEV.P(Table2[Sharpe Ratio])</f>
        <v>-1.2103034884494228</v>
      </c>
      <c r="AR7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9">
        <f>_xlfn.RANK.AVG(Table2[[#This Row],[1Y Return vs Nifty Z-Score]],Table2[1Y Return vs Nifty Z-Score])</f>
        <v>676</v>
      </c>
      <c r="AT709">
        <f>_xlfn.RANK.AVG(Table2[[#This Row],[6M Return vs Nifty Z-Score]],Table2[6M Return vs Nifty Z-Score])</f>
        <v>617</v>
      </c>
      <c r="AU709">
        <f>_xlfn.RANK.AVG(Table2[[#This Row],[Sharpe Ratio Z-Score]],Table2[Sharpe Ratio Z-Score])</f>
        <v>653</v>
      </c>
      <c r="AV709">
        <f>(Table2[[#This Row],[Rank 1Y]]+Table2[[#This Row],[Rank 6M]]+Table2[[#This Row],[Rank Sharpe]])/3</f>
        <v>648.66666666666663</v>
      </c>
    </row>
    <row r="710" spans="1:48" x14ac:dyDescent="0.3">
      <c r="A710" t="s">
        <v>646</v>
      </c>
      <c r="B710" t="s">
        <v>647</v>
      </c>
      <c r="C710" t="s">
        <v>3102</v>
      </c>
      <c r="D710" t="s">
        <v>40</v>
      </c>
      <c r="E710">
        <v>27233.762014349999</v>
      </c>
      <c r="F710">
        <v>463.5</v>
      </c>
      <c r="G710">
        <v>-32.552616764800099</v>
      </c>
      <c r="H710">
        <f>(Table2[[#This Row],[1Y Return vs Nifty]]-AVERAGE(Table2[1Y Return vs Nifty]))/_xlfn.STDEV.P(Table2[1Y Return vs Nifty])</f>
        <v>-0.98200421543260752</v>
      </c>
      <c r="I710">
        <v>-7.8906995102985</v>
      </c>
      <c r="J710">
        <f>(Table2[[#This Row],[1M Return vs Nifty]]-AVERAGE(Table2[1M Return vs Nifty]))/_xlfn.STDEV.P(Table2[1M Return vs Nifty])</f>
        <v>-0.71008689797775548</v>
      </c>
      <c r="K710">
        <v>-18.627610390235599</v>
      </c>
      <c r="L710">
        <f>(Table2[[#This Row],[6M Return vs Nifty]]-AVERAGE(Table2[6M Return vs Nifty]))/_xlfn.STDEV.P(Table2[6M Return vs Nifty])</f>
        <v>-0.74076104008085564</v>
      </c>
      <c r="M710">
        <v>2.9954805604032702</v>
      </c>
      <c r="N710">
        <f>(Table2[[#This Row],[1W Return vs Nifty]]-AVERAGE(Table2[1W Return vs Nifty]))/_xlfn.STDEV.P(Table2[1W Return vs Nifty])</f>
        <v>1.0021985997703189</v>
      </c>
      <c r="O710">
        <v>502.13</v>
      </c>
      <c r="P710">
        <v>538.74253615743498</v>
      </c>
      <c r="Q710">
        <v>563.80123283644605</v>
      </c>
      <c r="R710">
        <v>26.817153854217999</v>
      </c>
      <c r="S710" s="1">
        <f>(Table2[[#This Row],[Close Price]]-Table2[[#This Row],[20D EMA]])/Table2[[#This Row],[20D EMA]]</f>
        <v>-7.6932268536036477E-2</v>
      </c>
      <c r="T710" s="1">
        <f>(Table2[[#This Row],[Close Price]]-Table2[[#This Row],[50D EMA]])/Table2[[#This Row],[50D EMA]]</f>
        <v>-0.1396632549085508</v>
      </c>
      <c r="U710" s="1">
        <f>(Table2[[#This Row],[Close Price]]-Table2[[#This Row],[200D EMA]])/Table2[[#This Row],[200D EMA]]</f>
        <v>-0.17790176217217069</v>
      </c>
      <c r="V710">
        <v>1.15692909201435</v>
      </c>
      <c r="W710">
        <v>460.35</v>
      </c>
      <c r="X710">
        <v>474.7</v>
      </c>
      <c r="Y710">
        <v>460.35</v>
      </c>
      <c r="Z710">
        <v>474.7</v>
      </c>
      <c r="AA710">
        <v>460.35</v>
      </c>
      <c r="AB710">
        <v>518.95000000000005</v>
      </c>
      <c r="AC710" s="1">
        <f>(Table2[[#This Row],[Close Price]]/Table2[[#This Row],[Day Low]])-1</f>
        <v>6.8426197458455462E-3</v>
      </c>
      <c r="AD710" s="1">
        <f>(Table2[[#This Row],[Day High]]/Table2[[#This Row],[Close Price]])-1</f>
        <v>2.4163969795037765E-2</v>
      </c>
      <c r="AE710" s="1">
        <f>(Table2[[#This Row],[Close Price]]/Table2[[#This Row],[Current Week Low]])-1</f>
        <v>6.8426197458455462E-3</v>
      </c>
      <c r="AF710" s="1">
        <f>(Table2[[#This Row],[Current Week High]]/Table2[[#This Row],[Close Price]])-1</f>
        <v>2.4163969795037765E-2</v>
      </c>
      <c r="AG710" s="1">
        <f>(Table2[[#This Row],[Close Price]]/Table2[[#This Row],[Current Month Low]])-1</f>
        <v>6.8426197458455462E-3</v>
      </c>
      <c r="AH710" s="1">
        <f>(Table2[[#This Row],[Current Month High]]/Table2[[#This Row],[Close Price]])-1</f>
        <v>0.11963322545846822</v>
      </c>
      <c r="AI710">
        <v>39.590075512405598</v>
      </c>
      <c r="AJ710">
        <v>1.91292875989446</v>
      </c>
      <c r="AK710" t="str">
        <f>IF(AND(Table2[[#This Row],[20D EMA]]&gt;Table2[[#This Row],[50D EMA]],Table2[[#This Row],[50D EMA]]&gt;Table2[[#This Row],[200D EMA]]),"Uptrend","Downtrend/NoTrend")</f>
        <v>Downtrend/NoTrend</v>
      </c>
      <c r="AL710">
        <v>-0.22</v>
      </c>
      <c r="AM710" t="s">
        <v>3147</v>
      </c>
      <c r="AN710">
        <v>-10.15</v>
      </c>
      <c r="AO710" t="s">
        <v>3147</v>
      </c>
      <c r="AP710">
        <v>-0.110695785589321</v>
      </c>
      <c r="AQ710">
        <f>(Table2[[#This Row],[Sharpe Ratio]]-AVERAGE(Table2[Sharpe Ratio]))/_xlfn.STDEV.P(Table2[Sharpe Ratio])</f>
        <v>-1.952574662860374</v>
      </c>
      <c r="AR7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0">
        <f>_xlfn.RANK.AVG(Table2[[#This Row],[1Y Return vs Nifty Z-Score]],Table2[1Y Return vs Nifty Z-Score])</f>
        <v>647</v>
      </c>
      <c r="AT710">
        <f>_xlfn.RANK.AVG(Table2[[#This Row],[6M Return vs Nifty Z-Score]],Table2[6M Return vs Nifty Z-Score])</f>
        <v>587</v>
      </c>
      <c r="AU710">
        <f>_xlfn.RANK.AVG(Table2[[#This Row],[Sharpe Ratio Z-Score]],Table2[Sharpe Ratio Z-Score])</f>
        <v>717</v>
      </c>
      <c r="AV710">
        <f>(Table2[[#This Row],[Rank 1Y]]+Table2[[#This Row],[Rank 6M]]+Table2[[#This Row],[Rank Sharpe]])/3</f>
        <v>650.33333333333337</v>
      </c>
    </row>
    <row r="711" spans="1:48" x14ac:dyDescent="0.3">
      <c r="A711" t="s">
        <v>1837</v>
      </c>
      <c r="B711" t="s">
        <v>1838</v>
      </c>
      <c r="C711" t="s">
        <v>3102</v>
      </c>
      <c r="D711" t="s">
        <v>408</v>
      </c>
      <c r="E711">
        <v>3958.6663061699901</v>
      </c>
      <c r="F711">
        <v>35.94</v>
      </c>
      <c r="G711">
        <v>-48.1844861121563</v>
      </c>
      <c r="H711">
        <f>(Table2[[#This Row],[1Y Return vs Nifty]]-AVERAGE(Table2[1Y Return vs Nifty]))/_xlfn.STDEV.P(Table2[1Y Return vs Nifty])</f>
        <v>-1.306185046436696</v>
      </c>
      <c r="I711">
        <v>-9.6013070996989605</v>
      </c>
      <c r="J711">
        <f>(Table2[[#This Row],[1M Return vs Nifty]]-AVERAGE(Table2[1M Return vs Nifty]))/_xlfn.STDEV.P(Table2[1M Return vs Nifty])</f>
        <v>-0.90380541138482595</v>
      </c>
      <c r="K711">
        <v>-36.718196655275001</v>
      </c>
      <c r="L711">
        <f>(Table2[[#This Row],[6M Return vs Nifty]]-AVERAGE(Table2[6M Return vs Nifty]))/_xlfn.STDEV.P(Table2[6M Return vs Nifty])</f>
        <v>-1.383550993980037</v>
      </c>
      <c r="M711">
        <v>-3.4878439070499998</v>
      </c>
      <c r="N711">
        <f>(Table2[[#This Row],[1W Return vs Nifty]]-AVERAGE(Table2[1W Return vs Nifty]))/_xlfn.STDEV.P(Table2[1W Return vs Nifty])</f>
        <v>-0.54365185280801165</v>
      </c>
      <c r="O711">
        <v>39.979999999999997</v>
      </c>
      <c r="P711">
        <v>42.934883436940702</v>
      </c>
      <c r="Q711">
        <v>48.244833101172802</v>
      </c>
      <c r="R711">
        <v>26.577711222612798</v>
      </c>
      <c r="S711" s="1">
        <f>(Table2[[#This Row],[Close Price]]-Table2[[#This Row],[20D EMA]])/Table2[[#This Row],[20D EMA]]</f>
        <v>-0.10105052526263131</v>
      </c>
      <c r="T711" s="1">
        <f>(Table2[[#This Row],[Close Price]]-Table2[[#This Row],[50D EMA]])/Table2[[#This Row],[50D EMA]]</f>
        <v>-0.16291842150251148</v>
      </c>
      <c r="U711" s="1">
        <f>(Table2[[#This Row],[Close Price]]-Table2[[#This Row],[200D EMA]])/Table2[[#This Row],[200D EMA]]</f>
        <v>-0.25504975994773793</v>
      </c>
      <c r="V711">
        <v>1.2514194894196999</v>
      </c>
      <c r="W711">
        <v>35.47</v>
      </c>
      <c r="X711">
        <v>36.57</v>
      </c>
      <c r="Y711">
        <v>35.47</v>
      </c>
      <c r="Z711">
        <v>36.57</v>
      </c>
      <c r="AA711">
        <v>34.909999999999997</v>
      </c>
      <c r="AB711">
        <v>42.98</v>
      </c>
      <c r="AC711" s="1">
        <f>(Table2[[#This Row],[Close Price]]/Table2[[#This Row],[Day Low]])-1</f>
        <v>1.3250634338877854E-2</v>
      </c>
      <c r="AD711" s="1">
        <f>(Table2[[#This Row],[Day High]]/Table2[[#This Row],[Close Price]])-1</f>
        <v>1.7529215358931705E-2</v>
      </c>
      <c r="AE711" s="1">
        <f>(Table2[[#This Row],[Close Price]]/Table2[[#This Row],[Current Week Low]])-1</f>
        <v>1.3250634338877854E-2</v>
      </c>
      <c r="AF711" s="1">
        <f>(Table2[[#This Row],[Current Week High]]/Table2[[#This Row],[Close Price]])-1</f>
        <v>1.7529215358931705E-2</v>
      </c>
      <c r="AG711" s="1">
        <f>(Table2[[#This Row],[Close Price]]/Table2[[#This Row],[Current Month Low]])-1</f>
        <v>2.9504439988542019E-2</v>
      </c>
      <c r="AH711" s="1">
        <f>(Table2[[#This Row],[Current Month High]]/Table2[[#This Row],[Close Price]])-1</f>
        <v>0.19588202559821921</v>
      </c>
      <c r="AI711">
        <v>90.038953811908698</v>
      </c>
      <c r="AJ711">
        <v>2.9504439988542002</v>
      </c>
      <c r="AK711" t="str">
        <f>IF(AND(Table2[[#This Row],[20D EMA]]&gt;Table2[[#This Row],[50D EMA]],Table2[[#This Row],[50D EMA]]&gt;Table2[[#This Row],[200D EMA]]),"Uptrend","Downtrend/NoTrend")</f>
        <v>Downtrend/NoTrend</v>
      </c>
      <c r="AL711">
        <v>-0.25</v>
      </c>
      <c r="AM711" t="s">
        <v>3147</v>
      </c>
      <c r="AN711">
        <v>-11.72</v>
      </c>
      <c r="AO711" t="s">
        <v>3147</v>
      </c>
      <c r="AQ711">
        <f>(Table2[[#This Row],[Sharpe Ratio]]-AVERAGE(Table2[Sharpe Ratio]))/_xlfn.STDEV.P(Table2[Sharpe Ratio])</f>
        <v>-0.65767186404931655</v>
      </c>
      <c r="AR7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1">
        <f>_xlfn.RANK.AVG(Table2[[#This Row],[1Y Return vs Nifty Z-Score]],Table2[1Y Return vs Nifty Z-Score])</f>
        <v>714</v>
      </c>
      <c r="AT711">
        <f>_xlfn.RANK.AVG(Table2[[#This Row],[6M Return vs Nifty Z-Score]],Table2[6M Return vs Nifty Z-Score])</f>
        <v>715</v>
      </c>
      <c r="AU711">
        <f>_xlfn.RANK.AVG(Table2[[#This Row],[Sharpe Ratio Z-Score]],Table2[Sharpe Ratio Z-Score])</f>
        <v>532</v>
      </c>
      <c r="AV711">
        <f>(Table2[[#This Row],[Rank 1Y]]+Table2[[#This Row],[Rank 6M]]+Table2[[#This Row],[Rank Sharpe]])/3</f>
        <v>653.66666666666663</v>
      </c>
    </row>
    <row r="712" spans="1:48" x14ac:dyDescent="0.3">
      <c r="A712" t="s">
        <v>2440</v>
      </c>
      <c r="B712" t="s">
        <v>2441</v>
      </c>
      <c r="C712" t="s">
        <v>3102</v>
      </c>
      <c r="D712" t="s">
        <v>24</v>
      </c>
      <c r="E712">
        <v>1992.269308032</v>
      </c>
      <c r="F712">
        <v>38.69</v>
      </c>
      <c r="G712">
        <v>-62.891626023977899</v>
      </c>
      <c r="H712">
        <f>(Table2[[#This Row],[1Y Return vs Nifty]]-AVERAGE(Table2[1Y Return vs Nifty]))/_xlfn.STDEV.P(Table2[1Y Return vs Nifty])</f>
        <v>-1.6111884169461923</v>
      </c>
      <c r="I712">
        <v>-10.481279092818699</v>
      </c>
      <c r="J712">
        <f>(Table2[[#This Row],[1M Return vs Nifty]]-AVERAGE(Table2[1M Return vs Nifty]))/_xlfn.STDEV.P(Table2[1M Return vs Nifty])</f>
        <v>-1.0034582291340786</v>
      </c>
      <c r="K712">
        <v>-34.0140188977606</v>
      </c>
      <c r="L712">
        <f>(Table2[[#This Row],[6M Return vs Nifty]]-AVERAGE(Table2[6M Return vs Nifty]))/_xlfn.STDEV.P(Table2[6M Return vs Nifty])</f>
        <v>-1.2874668610159754</v>
      </c>
      <c r="M712">
        <v>-9.4218461094947692</v>
      </c>
      <c r="N712">
        <f>(Table2[[#This Row],[1W Return vs Nifty]]-AVERAGE(Table2[1W Return vs Nifty]))/_xlfn.STDEV.P(Table2[1W Return vs Nifty])</f>
        <v>-1.9585247372825654</v>
      </c>
      <c r="O712">
        <v>43.41</v>
      </c>
      <c r="P712">
        <v>45.598850585463502</v>
      </c>
      <c r="Q712">
        <v>54.287520595888601</v>
      </c>
      <c r="R712">
        <v>15.6338738199312</v>
      </c>
      <c r="S712" s="1">
        <f>(Table2[[#This Row],[Close Price]]-Table2[[#This Row],[20D EMA]])/Table2[[#This Row],[20D EMA]]</f>
        <v>-0.10873070721032019</v>
      </c>
      <c r="T712" s="1">
        <f>(Table2[[#This Row],[Close Price]]-Table2[[#This Row],[50D EMA]])/Table2[[#This Row],[50D EMA]]</f>
        <v>-0.15151370038406151</v>
      </c>
      <c r="U712" s="1">
        <f>(Table2[[#This Row],[Close Price]]-Table2[[#This Row],[200D EMA]])/Table2[[#This Row],[200D EMA]]</f>
        <v>-0.28731318772126541</v>
      </c>
      <c r="V712">
        <v>0.76467576307290797</v>
      </c>
      <c r="W712">
        <v>37.9</v>
      </c>
      <c r="X712">
        <v>39.299999999999997</v>
      </c>
      <c r="Y712">
        <v>37.9</v>
      </c>
      <c r="Z712">
        <v>39.299999999999997</v>
      </c>
      <c r="AA712">
        <v>37.9</v>
      </c>
      <c r="AB712">
        <v>46.02</v>
      </c>
      <c r="AC712" s="1">
        <f>(Table2[[#This Row],[Close Price]]/Table2[[#This Row],[Day Low]])-1</f>
        <v>2.0844327176781086E-2</v>
      </c>
      <c r="AD712" s="1">
        <f>(Table2[[#This Row],[Day High]]/Table2[[#This Row],[Close Price]])-1</f>
        <v>1.5766347893512611E-2</v>
      </c>
      <c r="AE712" s="1">
        <f>(Table2[[#This Row],[Close Price]]/Table2[[#This Row],[Current Week Low]])-1</f>
        <v>2.0844327176781086E-2</v>
      </c>
      <c r="AF712" s="1">
        <f>(Table2[[#This Row],[Current Week High]]/Table2[[#This Row],[Close Price]])-1</f>
        <v>1.5766347893512611E-2</v>
      </c>
      <c r="AG712" s="1">
        <f>(Table2[[#This Row],[Close Price]]/Table2[[#This Row],[Current Month Low]])-1</f>
        <v>2.0844327176781086E-2</v>
      </c>
      <c r="AH712" s="1">
        <f>(Table2[[#This Row],[Current Month High]]/Table2[[#This Row],[Close Price]])-1</f>
        <v>0.18945463944171625</v>
      </c>
      <c r="AI712">
        <v>112.974928922202</v>
      </c>
      <c r="AJ712">
        <v>2.0844327176781001</v>
      </c>
      <c r="AK712" t="str">
        <f>IF(AND(Table2[[#This Row],[20D EMA]]&gt;Table2[[#This Row],[50D EMA]],Table2[[#This Row],[50D EMA]]&gt;Table2[[#This Row],[200D EMA]]),"Uptrend","Downtrend/NoTrend")</f>
        <v>Downtrend/NoTrend</v>
      </c>
      <c r="AL712">
        <v>-0.21</v>
      </c>
      <c r="AM712" t="s">
        <v>3147</v>
      </c>
      <c r="AN712">
        <v>-12.29</v>
      </c>
      <c r="AO712" t="s">
        <v>3147</v>
      </c>
      <c r="AQ712">
        <f>(Table2[[#This Row],[Sharpe Ratio]]-AVERAGE(Table2[Sharpe Ratio]))/_xlfn.STDEV.P(Table2[Sharpe Ratio])</f>
        <v>-0.65767186404931655</v>
      </c>
      <c r="AR7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2">
        <f>_xlfn.RANK.AVG(Table2[[#This Row],[1Y Return vs Nifty Z-Score]],Table2[1Y Return vs Nifty Z-Score])</f>
        <v>729</v>
      </c>
      <c r="AT712">
        <f>_xlfn.RANK.AVG(Table2[[#This Row],[6M Return vs Nifty Z-Score]],Table2[6M Return vs Nifty Z-Score])</f>
        <v>704</v>
      </c>
      <c r="AU712">
        <f>_xlfn.RANK.AVG(Table2[[#This Row],[Sharpe Ratio Z-Score]],Table2[Sharpe Ratio Z-Score])</f>
        <v>532</v>
      </c>
      <c r="AV712">
        <f>(Table2[[#This Row],[Rank 1Y]]+Table2[[#This Row],[Rank 6M]]+Table2[[#This Row],[Rank Sharpe]])/3</f>
        <v>655</v>
      </c>
    </row>
    <row r="713" spans="1:48" x14ac:dyDescent="0.3">
      <c r="A713" t="s">
        <v>1268</v>
      </c>
      <c r="B713" t="s">
        <v>1269</v>
      </c>
      <c r="C713" t="s">
        <v>3111</v>
      </c>
      <c r="D713" t="s">
        <v>289</v>
      </c>
      <c r="E713">
        <v>8825.6322316799997</v>
      </c>
      <c r="F713">
        <v>765.6</v>
      </c>
      <c r="G713">
        <v>-39.690803620893803</v>
      </c>
      <c r="H713">
        <f>(Table2[[#This Row],[1Y Return vs Nifty]]-AVERAGE(Table2[1Y Return vs Nifty]))/_xlfn.STDEV.P(Table2[1Y Return vs Nifty])</f>
        <v>-1.130039187798999</v>
      </c>
      <c r="I713">
        <v>-5.2658815559312702</v>
      </c>
      <c r="J713">
        <f>(Table2[[#This Row],[1M Return vs Nifty]]-AVERAGE(Table2[1M Return vs Nifty]))/_xlfn.STDEV.P(Table2[1M Return vs Nifty])</f>
        <v>-0.41283822725110481</v>
      </c>
      <c r="K713">
        <v>-22.2019548654382</v>
      </c>
      <c r="L713">
        <f>(Table2[[#This Row],[6M Return vs Nifty]]-AVERAGE(Table2[6M Return vs Nifty]))/_xlfn.STDEV.P(Table2[6M Return vs Nifty])</f>
        <v>-0.86776370803061476</v>
      </c>
      <c r="M713">
        <v>-5.8473279127029398</v>
      </c>
      <c r="N713">
        <f>(Table2[[#This Row],[1W Return vs Nifty]]-AVERAGE(Table2[1W Return vs Nifty]))/_xlfn.STDEV.P(Table2[1W Return vs Nifty])</f>
        <v>-1.1062350516437591</v>
      </c>
      <c r="O713">
        <v>853.91</v>
      </c>
      <c r="P713">
        <v>896.77790443909601</v>
      </c>
      <c r="Q713">
        <v>961.30639404740998</v>
      </c>
      <c r="R713">
        <v>18.506365575249301</v>
      </c>
      <c r="S713" s="1">
        <f>(Table2[[#This Row],[Close Price]]-Table2[[#This Row],[20D EMA]])/Table2[[#This Row],[20D EMA]]</f>
        <v>-0.103418393039079</v>
      </c>
      <c r="T713" s="1">
        <f>(Table2[[#This Row],[Close Price]]-Table2[[#This Row],[50D EMA]])/Table2[[#This Row],[50D EMA]]</f>
        <v>-0.14627691403831286</v>
      </c>
      <c r="U713" s="1">
        <f>(Table2[[#This Row],[Close Price]]-Table2[[#This Row],[200D EMA]])/Table2[[#This Row],[200D EMA]]</f>
        <v>-0.20358378479458866</v>
      </c>
      <c r="V713">
        <v>1.6262634383881001</v>
      </c>
      <c r="W713">
        <v>752.2</v>
      </c>
      <c r="X713">
        <v>786.95</v>
      </c>
      <c r="Y713">
        <v>752.2</v>
      </c>
      <c r="Z713">
        <v>786.95</v>
      </c>
      <c r="AA713">
        <v>752.2</v>
      </c>
      <c r="AB713">
        <v>927</v>
      </c>
      <c r="AC713" s="1">
        <f>(Table2[[#This Row],[Close Price]]/Table2[[#This Row],[Day Low]])-1</f>
        <v>1.7814411060887991E-2</v>
      </c>
      <c r="AD713" s="1">
        <f>(Table2[[#This Row],[Day High]]/Table2[[#This Row],[Close Price]])-1</f>
        <v>2.7886624869383425E-2</v>
      </c>
      <c r="AE713" s="1">
        <f>(Table2[[#This Row],[Close Price]]/Table2[[#This Row],[Current Week Low]])-1</f>
        <v>1.7814411060887991E-2</v>
      </c>
      <c r="AF713" s="1">
        <f>(Table2[[#This Row],[Current Week High]]/Table2[[#This Row],[Close Price]])-1</f>
        <v>2.7886624869383425E-2</v>
      </c>
      <c r="AG713" s="1">
        <f>(Table2[[#This Row],[Close Price]]/Table2[[#This Row],[Current Month Low]])-1</f>
        <v>1.7814411060887991E-2</v>
      </c>
      <c r="AH713" s="1">
        <f>(Table2[[#This Row],[Current Month High]]/Table2[[#This Row],[Close Price]])-1</f>
        <v>0.21081504702194365</v>
      </c>
      <c r="AI713">
        <v>44.984326018808702</v>
      </c>
      <c r="AJ713">
        <v>1.78144110608879</v>
      </c>
      <c r="AK713" t="str">
        <f>IF(AND(Table2[[#This Row],[20D EMA]]&gt;Table2[[#This Row],[50D EMA]],Table2[[#This Row],[50D EMA]]&gt;Table2[[#This Row],[200D EMA]]),"Uptrend","Downtrend/NoTrend")</f>
        <v>Downtrend/NoTrend</v>
      </c>
      <c r="AL713">
        <v>-0.14000000000000001</v>
      </c>
      <c r="AM713" t="s">
        <v>3147</v>
      </c>
      <c r="AN713">
        <v>-11.61</v>
      </c>
      <c r="AO713" t="s">
        <v>3147</v>
      </c>
      <c r="AP713">
        <v>-6.0390246224314999E-2</v>
      </c>
      <c r="AQ713">
        <f>(Table2[[#This Row],[Sharpe Ratio]]-AVERAGE(Table2[Sharpe Ratio]))/_xlfn.STDEV.P(Table2[Sharpe Ratio])</f>
        <v>-1.3641079622298999</v>
      </c>
      <c r="AR7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3">
        <f>_xlfn.RANK.AVG(Table2[[#This Row],[1Y Return vs Nifty Z-Score]],Table2[1Y Return vs Nifty Z-Score])</f>
        <v>680</v>
      </c>
      <c r="AT713">
        <f>_xlfn.RANK.AVG(Table2[[#This Row],[6M Return vs Nifty Z-Score]],Table2[6M Return vs Nifty Z-Score])</f>
        <v>628</v>
      </c>
      <c r="AU713">
        <f>_xlfn.RANK.AVG(Table2[[#This Row],[Sharpe Ratio Z-Score]],Table2[Sharpe Ratio Z-Score])</f>
        <v>678</v>
      </c>
      <c r="AV713">
        <f>(Table2[[#This Row],[Rank 1Y]]+Table2[[#This Row],[Rank 6M]]+Table2[[#This Row],[Rank Sharpe]])/3</f>
        <v>662</v>
      </c>
    </row>
    <row r="714" spans="1:48" x14ac:dyDescent="0.3">
      <c r="A714" t="s">
        <v>1648</v>
      </c>
      <c r="B714" t="s">
        <v>1649</v>
      </c>
      <c r="C714" t="s">
        <v>3114</v>
      </c>
      <c r="D714" t="s">
        <v>886</v>
      </c>
      <c r="E714">
        <v>5307.2616509099998</v>
      </c>
      <c r="F714">
        <v>29.95</v>
      </c>
      <c r="G714">
        <v>-43.234811485334902</v>
      </c>
      <c r="H714">
        <f>(Table2[[#This Row],[1Y Return vs Nifty]]-AVERAGE(Table2[1Y Return vs Nifty]))/_xlfn.STDEV.P(Table2[1Y Return vs Nifty])</f>
        <v>-1.2035364381309852</v>
      </c>
      <c r="I714">
        <v>-0.39171034542744998</v>
      </c>
      <c r="J714">
        <f>(Table2[[#This Row],[1M Return vs Nifty]]-AVERAGE(Table2[1M Return vs Nifty]))/_xlfn.STDEV.P(Table2[1M Return vs Nifty])</f>
        <v>0.13913944830759725</v>
      </c>
      <c r="K714">
        <v>-37.930286764524404</v>
      </c>
      <c r="L714">
        <f>(Table2[[#This Row],[6M Return vs Nifty]]-AVERAGE(Table2[6M Return vs Nifty]))/_xlfn.STDEV.P(Table2[6M Return vs Nifty])</f>
        <v>-1.4266186609993061</v>
      </c>
      <c r="M714">
        <v>-3.00141684469946</v>
      </c>
      <c r="N714">
        <f>(Table2[[#This Row],[1W Return vs Nifty]]-AVERAGE(Table2[1W Return vs Nifty]))/_xlfn.STDEV.P(Table2[1W Return vs Nifty])</f>
        <v>-0.42767069248575151</v>
      </c>
      <c r="O714">
        <v>31.78</v>
      </c>
      <c r="P714">
        <v>34.017207715186302</v>
      </c>
      <c r="Q714">
        <v>39.355086264074401</v>
      </c>
      <c r="R714">
        <v>30.504809106968001</v>
      </c>
      <c r="S714" s="1">
        <f>(Table2[[#This Row],[Close Price]]-Table2[[#This Row],[20D EMA]])/Table2[[#This Row],[20D EMA]]</f>
        <v>-5.7583385777218429E-2</v>
      </c>
      <c r="T714" s="1">
        <f>(Table2[[#This Row],[Close Price]]-Table2[[#This Row],[50D EMA]])/Table2[[#This Row],[50D EMA]]</f>
        <v>-0.11956324426271411</v>
      </c>
      <c r="U714" s="1">
        <f>(Table2[[#This Row],[Close Price]]-Table2[[#This Row],[200D EMA]])/Table2[[#This Row],[200D EMA]]</f>
        <v>-0.23898019689159997</v>
      </c>
      <c r="V714">
        <v>0.28563678584222801</v>
      </c>
      <c r="W714">
        <v>29.05</v>
      </c>
      <c r="X714">
        <v>30.58</v>
      </c>
      <c r="Y714">
        <v>29.05</v>
      </c>
      <c r="Z714">
        <v>30.58</v>
      </c>
      <c r="AA714">
        <v>29.05</v>
      </c>
      <c r="AB714">
        <v>33.950000000000003</v>
      </c>
      <c r="AC714" s="1">
        <f>(Table2[[#This Row],[Close Price]]/Table2[[#This Row],[Day Low]])-1</f>
        <v>3.0981067125645412E-2</v>
      </c>
      <c r="AD714" s="1">
        <f>(Table2[[#This Row],[Day High]]/Table2[[#This Row],[Close Price]])-1</f>
        <v>2.1035058430717735E-2</v>
      </c>
      <c r="AE714" s="1">
        <f>(Table2[[#This Row],[Close Price]]/Table2[[#This Row],[Current Week Low]])-1</f>
        <v>3.0981067125645412E-2</v>
      </c>
      <c r="AF714" s="1">
        <f>(Table2[[#This Row],[Current Week High]]/Table2[[#This Row],[Close Price]])-1</f>
        <v>2.1035058430717735E-2</v>
      </c>
      <c r="AG714" s="1">
        <f>(Table2[[#This Row],[Close Price]]/Table2[[#This Row],[Current Month Low]])-1</f>
        <v>3.0981067125645412E-2</v>
      </c>
      <c r="AH714" s="1">
        <f>(Table2[[#This Row],[Current Month High]]/Table2[[#This Row],[Close Price]])-1</f>
        <v>0.13355592654424053</v>
      </c>
      <c r="AI714">
        <v>80.300500834724502</v>
      </c>
      <c r="AJ714">
        <v>5.4206265399507201</v>
      </c>
      <c r="AK714" t="str">
        <f>IF(AND(Table2[[#This Row],[20D EMA]]&gt;Table2[[#This Row],[50D EMA]],Table2[[#This Row],[50D EMA]]&gt;Table2[[#This Row],[200D EMA]]),"Uptrend","Downtrend/NoTrend")</f>
        <v>Downtrend/NoTrend</v>
      </c>
      <c r="AL714">
        <v>-0.22</v>
      </c>
      <c r="AM714" t="s">
        <v>3147</v>
      </c>
      <c r="AN714">
        <v>-7.59</v>
      </c>
      <c r="AO714" t="s">
        <v>3147</v>
      </c>
      <c r="AP714">
        <v>-6.4451870402620001E-3</v>
      </c>
      <c r="AQ714">
        <f>(Table2[[#This Row],[Sharpe Ratio]]-AVERAGE(Table2[Sharpe Ratio]))/_xlfn.STDEV.P(Table2[Sharpe Ratio])</f>
        <v>-0.73306670128602125</v>
      </c>
      <c r="AR7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4">
        <f>_xlfn.RANK.AVG(Table2[[#This Row],[1Y Return vs Nifty Z-Score]],Table2[1Y Return vs Nifty Z-Score])</f>
        <v>702</v>
      </c>
      <c r="AT714">
        <f>_xlfn.RANK.AVG(Table2[[#This Row],[6M Return vs Nifty Z-Score]],Table2[6M Return vs Nifty Z-Score])</f>
        <v>721</v>
      </c>
      <c r="AU714">
        <f>_xlfn.RANK.AVG(Table2[[#This Row],[Sharpe Ratio Z-Score]],Table2[Sharpe Ratio Z-Score])</f>
        <v>577</v>
      </c>
      <c r="AV714">
        <f>(Table2[[#This Row],[Rank 1Y]]+Table2[[#This Row],[Rank 6M]]+Table2[[#This Row],[Rank Sharpe]])/3</f>
        <v>666.66666666666663</v>
      </c>
    </row>
    <row r="715" spans="1:48" x14ac:dyDescent="0.3">
      <c r="A715" t="s">
        <v>1297</v>
      </c>
      <c r="B715" t="s">
        <v>1298</v>
      </c>
      <c r="C715" t="s">
        <v>3110</v>
      </c>
      <c r="D715" t="s">
        <v>75</v>
      </c>
      <c r="E715">
        <v>8550.6737308800002</v>
      </c>
      <c r="F715">
        <v>1110.4000000000001</v>
      </c>
      <c r="G715">
        <v>-35.252921758591697</v>
      </c>
      <c r="H715">
        <f>(Table2[[#This Row],[1Y Return vs Nifty]]-AVERAGE(Table2[1Y Return vs Nifty]))/_xlfn.STDEV.P(Table2[1Y Return vs Nifty])</f>
        <v>-1.0380043711017632</v>
      </c>
      <c r="I715">
        <v>-4.5531335105481201</v>
      </c>
      <c r="J715">
        <f>(Table2[[#This Row],[1M Return vs Nifty]]-AVERAGE(Table2[1M Return vs Nifty]))/_xlfn.STDEV.P(Table2[1M Return vs Nifty])</f>
        <v>-0.33212275946003117</v>
      </c>
      <c r="K715">
        <v>-31.2611435095647</v>
      </c>
      <c r="L715">
        <f>(Table2[[#This Row],[6M Return vs Nifty]]-AVERAGE(Table2[6M Return vs Nifty]))/_xlfn.STDEV.P(Table2[6M Return vs Nifty])</f>
        <v>-1.1896524166445244</v>
      </c>
      <c r="M715">
        <v>-1.9462531034936199</v>
      </c>
      <c r="N715">
        <f>(Table2[[#This Row],[1W Return vs Nifty]]-AVERAGE(Table2[1W Return vs Nifty]))/_xlfn.STDEV.P(Table2[1W Return vs Nifty])</f>
        <v>-0.17608289133903229</v>
      </c>
      <c r="O715">
        <v>1150.51</v>
      </c>
      <c r="P715">
        <v>1215.5116557159199</v>
      </c>
      <c r="Q715">
        <v>1341.71471790797</v>
      </c>
      <c r="R715">
        <v>39.173648715518603</v>
      </c>
      <c r="S715" s="1">
        <f>(Table2[[#This Row],[Close Price]]-Table2[[#This Row],[20D EMA]])/Table2[[#This Row],[20D EMA]]</f>
        <v>-3.4862799975662877E-2</v>
      </c>
      <c r="T715" s="1">
        <f>(Table2[[#This Row],[Close Price]]-Table2[[#This Row],[50D EMA]])/Table2[[#This Row],[50D EMA]]</f>
        <v>-8.6475234706005738E-2</v>
      </c>
      <c r="U715" s="1">
        <f>(Table2[[#This Row],[Close Price]]-Table2[[#This Row],[200D EMA]])/Table2[[#This Row],[200D EMA]]</f>
        <v>-0.17240231087920144</v>
      </c>
      <c r="V715">
        <v>0.64057545823644102</v>
      </c>
      <c r="W715">
        <v>1077</v>
      </c>
      <c r="X715">
        <v>1128</v>
      </c>
      <c r="Y715">
        <v>1077</v>
      </c>
      <c r="Z715">
        <v>1128</v>
      </c>
      <c r="AA715">
        <v>1077</v>
      </c>
      <c r="AB715">
        <v>1203.1500000000001</v>
      </c>
      <c r="AC715" s="1">
        <f>(Table2[[#This Row],[Close Price]]/Table2[[#This Row],[Day Low]])-1</f>
        <v>3.1012070566388106E-2</v>
      </c>
      <c r="AD715" s="1">
        <f>(Table2[[#This Row],[Day High]]/Table2[[#This Row],[Close Price]])-1</f>
        <v>1.5850144092218965E-2</v>
      </c>
      <c r="AE715" s="1">
        <f>(Table2[[#This Row],[Close Price]]/Table2[[#This Row],[Current Week Low]])-1</f>
        <v>3.1012070566388106E-2</v>
      </c>
      <c r="AF715" s="1">
        <f>(Table2[[#This Row],[Current Week High]]/Table2[[#This Row],[Close Price]])-1</f>
        <v>1.5850144092218965E-2</v>
      </c>
      <c r="AG715" s="1">
        <f>(Table2[[#This Row],[Close Price]]/Table2[[#This Row],[Current Month Low]])-1</f>
        <v>3.1012070566388106E-2</v>
      </c>
      <c r="AH715" s="1">
        <f>(Table2[[#This Row],[Current Month High]]/Table2[[#This Row],[Close Price]])-1</f>
        <v>8.3528458213256496E-2</v>
      </c>
      <c r="AI715">
        <v>62.283861671469701</v>
      </c>
      <c r="AJ715">
        <v>3.1012070566388101</v>
      </c>
      <c r="AK715" t="str">
        <f>IF(AND(Table2[[#This Row],[20D EMA]]&gt;Table2[[#This Row],[50D EMA]],Table2[[#This Row],[50D EMA]]&gt;Table2[[#This Row],[200D EMA]]),"Uptrend","Downtrend/NoTrend")</f>
        <v>Downtrend/NoTrend</v>
      </c>
      <c r="AL715">
        <v>-0.05</v>
      </c>
      <c r="AM715" t="s">
        <v>3147</v>
      </c>
      <c r="AN715">
        <v>-3.29</v>
      </c>
      <c r="AO715" t="s">
        <v>3147</v>
      </c>
      <c r="AP715">
        <v>-4.3883591204674999E-2</v>
      </c>
      <c r="AQ715">
        <f>(Table2[[#This Row],[Sharpe Ratio]]-AVERAGE(Table2[Sharpe Ratio]))/_xlfn.STDEV.P(Table2[Sharpe Ratio])</f>
        <v>-1.1710155723963844</v>
      </c>
      <c r="AR7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5">
        <f>_xlfn.RANK.AVG(Table2[[#This Row],[1Y Return vs Nifty Z-Score]],Table2[1Y Return vs Nifty Z-Score])</f>
        <v>662</v>
      </c>
      <c r="AT715">
        <f>_xlfn.RANK.AVG(Table2[[#This Row],[6M Return vs Nifty Z-Score]],Table2[6M Return vs Nifty Z-Score])</f>
        <v>697</v>
      </c>
      <c r="AU715">
        <f>_xlfn.RANK.AVG(Table2[[#This Row],[Sharpe Ratio Z-Score]],Table2[Sharpe Ratio Z-Score])</f>
        <v>643</v>
      </c>
      <c r="AV715">
        <f>(Table2[[#This Row],[Rank 1Y]]+Table2[[#This Row],[Rank 6M]]+Table2[[#This Row],[Rank Sharpe]])/3</f>
        <v>667.33333333333337</v>
      </c>
    </row>
    <row r="716" spans="1:48" x14ac:dyDescent="0.3">
      <c r="A716" t="s">
        <v>1655</v>
      </c>
      <c r="B716" t="s">
        <v>1656</v>
      </c>
      <c r="C716" t="s">
        <v>3112</v>
      </c>
      <c r="D716" t="s">
        <v>460</v>
      </c>
      <c r="E716">
        <v>5283.4365480959996</v>
      </c>
      <c r="F716">
        <v>53.76</v>
      </c>
      <c r="G716">
        <v>-41.428340938404602</v>
      </c>
      <c r="H716">
        <f>(Table2[[#This Row],[1Y Return vs Nifty]]-AVERAGE(Table2[1Y Return vs Nifty]))/_xlfn.STDEV.P(Table2[1Y Return vs Nifty])</f>
        <v>-1.1660730286004213</v>
      </c>
      <c r="I716">
        <v>-4.4659429570129898</v>
      </c>
      <c r="J716">
        <f>(Table2[[#This Row],[1M Return vs Nifty]]-AVERAGE(Table2[1M Return vs Nifty]))/_xlfn.STDEV.P(Table2[1M Return vs Nifty])</f>
        <v>-0.32224882664304605</v>
      </c>
      <c r="K716">
        <v>-29.602774412685701</v>
      </c>
      <c r="L716">
        <f>(Table2[[#This Row],[6M Return vs Nifty]]-AVERAGE(Table2[6M Return vs Nifty]))/_xlfn.STDEV.P(Table2[6M Return vs Nifty])</f>
        <v>-1.1307276819945078</v>
      </c>
      <c r="M716">
        <v>1.08418044821718</v>
      </c>
      <c r="N716">
        <f>(Table2[[#This Row],[1W Return vs Nifty]]-AVERAGE(Table2[1W Return vs Nifty]))/_xlfn.STDEV.P(Table2[1W Return vs Nifty])</f>
        <v>0.54647805728195586</v>
      </c>
      <c r="O716">
        <v>56.31</v>
      </c>
      <c r="P716">
        <v>59.631111332971898</v>
      </c>
      <c r="Q716">
        <v>65.602544028059</v>
      </c>
      <c r="R716">
        <v>36.029572992302803</v>
      </c>
      <c r="S716" s="1">
        <f>(Table2[[#This Row],[Close Price]]-Table2[[#This Row],[20D EMA]])/Table2[[#This Row],[20D EMA]]</f>
        <v>-4.528502930207786E-2</v>
      </c>
      <c r="T716" s="1">
        <f>(Table2[[#This Row],[Close Price]]-Table2[[#This Row],[50D EMA]])/Table2[[#This Row],[50D EMA]]</f>
        <v>-9.845718454228404E-2</v>
      </c>
      <c r="U716" s="1">
        <f>(Table2[[#This Row],[Close Price]]-Table2[[#This Row],[200D EMA]])/Table2[[#This Row],[200D EMA]]</f>
        <v>-0.18051958507880125</v>
      </c>
      <c r="V716">
        <v>0.332646305508699</v>
      </c>
      <c r="W716">
        <v>52.91</v>
      </c>
      <c r="X716">
        <v>55.19</v>
      </c>
      <c r="Y716">
        <v>52.91</v>
      </c>
      <c r="Z716">
        <v>55.19</v>
      </c>
      <c r="AA716">
        <v>52.3</v>
      </c>
      <c r="AB716">
        <v>58.3</v>
      </c>
      <c r="AC716" s="1">
        <f>(Table2[[#This Row],[Close Price]]/Table2[[#This Row],[Day Low]])-1</f>
        <v>1.6065016065016202E-2</v>
      </c>
      <c r="AD716" s="1">
        <f>(Table2[[#This Row],[Day High]]/Table2[[#This Row],[Close Price]])-1</f>
        <v>2.6599702380952328E-2</v>
      </c>
      <c r="AE716" s="1">
        <f>(Table2[[#This Row],[Close Price]]/Table2[[#This Row],[Current Week Low]])-1</f>
        <v>1.6065016065016202E-2</v>
      </c>
      <c r="AF716" s="1">
        <f>(Table2[[#This Row],[Current Week High]]/Table2[[#This Row],[Close Price]])-1</f>
        <v>2.6599702380952328E-2</v>
      </c>
      <c r="AG716" s="1">
        <f>(Table2[[#This Row],[Close Price]]/Table2[[#This Row],[Current Month Low]])-1</f>
        <v>2.7915869980879471E-2</v>
      </c>
      <c r="AH716" s="1">
        <f>(Table2[[#This Row],[Current Month High]]/Table2[[#This Row],[Close Price]])-1</f>
        <v>8.4449404761904656E-2</v>
      </c>
      <c r="AI716">
        <v>82.2916666666666</v>
      </c>
      <c r="AJ716">
        <v>2.79158699808794</v>
      </c>
      <c r="AK716" t="str">
        <f>IF(AND(Table2[[#This Row],[20D EMA]]&gt;Table2[[#This Row],[50D EMA]],Table2[[#This Row],[50D EMA]]&gt;Table2[[#This Row],[200D EMA]]),"Uptrend","Downtrend/NoTrend")</f>
        <v>Downtrend/NoTrend</v>
      </c>
      <c r="AL716">
        <v>-0.16</v>
      </c>
      <c r="AM716" t="s">
        <v>3147</v>
      </c>
      <c r="AN716">
        <v>-3.5</v>
      </c>
      <c r="AO716" t="s">
        <v>3147</v>
      </c>
      <c r="AP716">
        <v>-3.3824273134579003E-2</v>
      </c>
      <c r="AQ716">
        <f>(Table2[[#This Row],[Sharpe Ratio]]-AVERAGE(Table2[Sharpe Ratio]))/_xlfn.STDEV.P(Table2[Sharpe Ratio])</f>
        <v>-1.0533431691178754</v>
      </c>
      <c r="AR7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6">
        <f>_xlfn.RANK.AVG(Table2[[#This Row],[1Y Return vs Nifty Z-Score]],Table2[1Y Return vs Nifty Z-Score])</f>
        <v>691</v>
      </c>
      <c r="AT716">
        <f>_xlfn.RANK.AVG(Table2[[#This Row],[6M Return vs Nifty Z-Score]],Table2[6M Return vs Nifty Z-Score])</f>
        <v>691</v>
      </c>
      <c r="AU716">
        <f>_xlfn.RANK.AVG(Table2[[#This Row],[Sharpe Ratio Z-Score]],Table2[Sharpe Ratio Z-Score])</f>
        <v>624</v>
      </c>
      <c r="AV716">
        <f>(Table2[[#This Row],[Rank 1Y]]+Table2[[#This Row],[Rank 6M]]+Table2[[#This Row],[Rank Sharpe]])/3</f>
        <v>668.66666666666663</v>
      </c>
    </row>
    <row r="717" spans="1:48" x14ac:dyDescent="0.3">
      <c r="A717" t="s">
        <v>907</v>
      </c>
      <c r="B717" t="s">
        <v>908</v>
      </c>
      <c r="C717" t="s">
        <v>580</v>
      </c>
      <c r="D717" t="s">
        <v>580</v>
      </c>
      <c r="E717">
        <v>15906.685671629901</v>
      </c>
      <c r="F717">
        <v>31.61</v>
      </c>
      <c r="G717">
        <v>-33.202574830361897</v>
      </c>
      <c r="H717">
        <f>(Table2[[#This Row],[1Y Return vs Nifty]]-AVERAGE(Table2[1Y Return vs Nifty]))/_xlfn.STDEV.P(Table2[1Y Return vs Nifty])</f>
        <v>-0.99548334202518418</v>
      </c>
      <c r="I717">
        <v>-4.7187186552498304</v>
      </c>
      <c r="J717">
        <f>(Table2[[#This Row],[1M Return vs Nifty]]-AVERAGE(Table2[1M Return vs Nifty]))/_xlfn.STDEV.P(Table2[1M Return vs Nifty])</f>
        <v>-0.3508745224433536</v>
      </c>
      <c r="K717">
        <v>-25.760710433421</v>
      </c>
      <c r="L717">
        <f>(Table2[[#This Row],[6M Return vs Nifty]]-AVERAGE(Table2[6M Return vs Nifty]))/_xlfn.STDEV.P(Table2[6M Return vs Nifty])</f>
        <v>-0.99421247502844523</v>
      </c>
      <c r="M717">
        <v>-1.9454725829936701</v>
      </c>
      <c r="N717">
        <f>(Table2[[#This Row],[1W Return vs Nifty]]-AVERAGE(Table2[1W Return vs Nifty]))/_xlfn.STDEV.P(Table2[1W Return vs Nifty])</f>
        <v>-0.1758967880560405</v>
      </c>
      <c r="O717">
        <v>33.35</v>
      </c>
      <c r="P717">
        <v>34.5902506888349</v>
      </c>
      <c r="Q717">
        <v>36.848983900591897</v>
      </c>
      <c r="R717">
        <v>25.137805073915199</v>
      </c>
      <c r="S717" s="1">
        <f>(Table2[[#This Row],[Close Price]]-Table2[[#This Row],[20D EMA]])/Table2[[#This Row],[20D EMA]]</f>
        <v>-5.217391304347832E-2</v>
      </c>
      <c r="T717" s="1">
        <f>(Table2[[#This Row],[Close Price]]-Table2[[#This Row],[50D EMA]])/Table2[[#This Row],[50D EMA]]</f>
        <v>-8.6158690078440819E-2</v>
      </c>
      <c r="U717" s="1">
        <f>(Table2[[#This Row],[Close Price]]-Table2[[#This Row],[200D EMA]])/Table2[[#This Row],[200D EMA]]</f>
        <v>-0.14217444678325974</v>
      </c>
      <c r="V717">
        <v>0.813471802214356</v>
      </c>
      <c r="W717">
        <v>31.32</v>
      </c>
      <c r="X717">
        <v>32.35</v>
      </c>
      <c r="Y717">
        <v>31.32</v>
      </c>
      <c r="Z717">
        <v>32.35</v>
      </c>
      <c r="AA717">
        <v>31.32</v>
      </c>
      <c r="AB717">
        <v>35.47</v>
      </c>
      <c r="AC717" s="1">
        <f>(Table2[[#This Row],[Close Price]]/Table2[[#This Row],[Day Low]])-1</f>
        <v>9.2592592592593004E-3</v>
      </c>
      <c r="AD717" s="1">
        <f>(Table2[[#This Row],[Day High]]/Table2[[#This Row],[Close Price]])-1</f>
        <v>2.3410313192027798E-2</v>
      </c>
      <c r="AE717" s="1">
        <f>(Table2[[#This Row],[Close Price]]/Table2[[#This Row],[Current Week Low]])-1</f>
        <v>9.2592592592593004E-3</v>
      </c>
      <c r="AF717" s="1">
        <f>(Table2[[#This Row],[Current Week High]]/Table2[[#This Row],[Close Price]])-1</f>
        <v>2.3410313192027798E-2</v>
      </c>
      <c r="AG717" s="1">
        <f>(Table2[[#This Row],[Close Price]]/Table2[[#This Row],[Current Month Low]])-1</f>
        <v>9.2592592592593004E-3</v>
      </c>
      <c r="AH717" s="1">
        <f>(Table2[[#This Row],[Current Month High]]/Table2[[#This Row],[Close Price]])-1</f>
        <v>0.12211325529895611</v>
      </c>
      <c r="AI717">
        <v>67.352103764631394</v>
      </c>
      <c r="AJ717">
        <v>0.92592592592593004</v>
      </c>
      <c r="AK717" t="str">
        <f>IF(AND(Table2[[#This Row],[20D EMA]]&gt;Table2[[#This Row],[50D EMA]],Table2[[#This Row],[50D EMA]]&gt;Table2[[#This Row],[200D EMA]]),"Uptrend","Downtrend/NoTrend")</f>
        <v>Downtrend/NoTrend</v>
      </c>
      <c r="AL717">
        <v>-0.08</v>
      </c>
      <c r="AM717" t="s">
        <v>3147</v>
      </c>
      <c r="AN717">
        <v>-6.26</v>
      </c>
      <c r="AO717" t="s">
        <v>3147</v>
      </c>
      <c r="AP717">
        <v>-8.4826313766196995E-2</v>
      </c>
      <c r="AQ717">
        <f>(Table2[[#This Row],[Sharpe Ratio]]-AVERAGE(Table2[Sharpe Ratio]))/_xlfn.STDEV.P(Table2[Sharpe Ratio])</f>
        <v>-1.6499574377402992</v>
      </c>
      <c r="AR7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7">
        <f>_xlfn.RANK.AVG(Table2[[#This Row],[1Y Return vs Nifty Z-Score]],Table2[1Y Return vs Nifty Z-Score])</f>
        <v>650</v>
      </c>
      <c r="AT717">
        <f>_xlfn.RANK.AVG(Table2[[#This Row],[6M Return vs Nifty Z-Score]],Table2[6M Return vs Nifty Z-Score])</f>
        <v>664</v>
      </c>
      <c r="AU717">
        <f>_xlfn.RANK.AVG(Table2[[#This Row],[Sharpe Ratio Z-Score]],Table2[Sharpe Ratio Z-Score])</f>
        <v>699</v>
      </c>
      <c r="AV717">
        <f>(Table2[[#This Row],[Rank 1Y]]+Table2[[#This Row],[Rank 6M]]+Table2[[#This Row],[Rank Sharpe]])/3</f>
        <v>671</v>
      </c>
    </row>
    <row r="718" spans="1:48" x14ac:dyDescent="0.3">
      <c r="A718" t="s">
        <v>318</v>
      </c>
      <c r="B718" t="s">
        <v>319</v>
      </c>
      <c r="C718" t="s">
        <v>3102</v>
      </c>
      <c r="D718" t="s">
        <v>24</v>
      </c>
      <c r="E718">
        <v>78260.298266779995</v>
      </c>
      <c r="F718">
        <v>1004.6</v>
      </c>
      <c r="G718">
        <v>-52.103249902834399</v>
      </c>
      <c r="H718">
        <f>(Table2[[#This Row],[1Y Return vs Nifty]]-AVERAGE(Table2[1Y Return vs Nifty]))/_xlfn.STDEV.P(Table2[1Y Return vs Nifty])</f>
        <v>-1.3874541559680917</v>
      </c>
      <c r="I718">
        <v>-18.626133919132901</v>
      </c>
      <c r="J718">
        <f>(Table2[[#This Row],[1M Return vs Nifty]]-AVERAGE(Table2[1M Return vs Nifty]))/_xlfn.STDEV.P(Table2[1M Return vs Nifty])</f>
        <v>-1.925825918045704</v>
      </c>
      <c r="K718">
        <v>-32.463106660641401</v>
      </c>
      <c r="L718">
        <f>(Table2[[#This Row],[6M Return vs Nifty]]-AVERAGE(Table2[6M Return vs Nifty]))/_xlfn.STDEV.P(Table2[6M Return vs Nifty])</f>
        <v>-1.2323602552490807</v>
      </c>
      <c r="M718">
        <v>-0.48329894560701903</v>
      </c>
      <c r="N718">
        <f>(Table2[[#This Row],[1W Return vs Nifty]]-AVERAGE(Table2[1W Return vs Nifty]))/_xlfn.STDEV.P(Table2[1W Return vs Nifty])</f>
        <v>0.17273635385273287</v>
      </c>
      <c r="O718">
        <v>1108.0899999999999</v>
      </c>
      <c r="P718">
        <v>1227.5304594044901</v>
      </c>
      <c r="Q718">
        <v>1371.4509570262501</v>
      </c>
      <c r="R718">
        <v>17.594934161093299</v>
      </c>
      <c r="S718" s="1">
        <f>(Table2[[#This Row],[Close Price]]-Table2[[#This Row],[20D EMA]])/Table2[[#This Row],[20D EMA]]</f>
        <v>-9.3394940844155172E-2</v>
      </c>
      <c r="T718" s="1">
        <f>(Table2[[#This Row],[Close Price]]-Table2[[#This Row],[50D EMA]])/Table2[[#This Row],[50D EMA]]</f>
        <v>-0.18160890240771702</v>
      </c>
      <c r="U718" s="1">
        <f>(Table2[[#This Row],[Close Price]]-Table2[[#This Row],[200D EMA]])/Table2[[#This Row],[200D EMA]]</f>
        <v>-0.26749112328573654</v>
      </c>
      <c r="V718">
        <v>0.96464012873699601</v>
      </c>
      <c r="W718">
        <v>1000.05</v>
      </c>
      <c r="X718">
        <v>1017.95</v>
      </c>
      <c r="Y718">
        <v>1000.05</v>
      </c>
      <c r="Z718">
        <v>1017.95</v>
      </c>
      <c r="AA718">
        <v>1000.05</v>
      </c>
      <c r="AB718">
        <v>1098.5999999999999</v>
      </c>
      <c r="AC718" s="1">
        <f>(Table2[[#This Row],[Close Price]]/Table2[[#This Row],[Day Low]])-1</f>
        <v>4.5497725113745613E-3</v>
      </c>
      <c r="AD718" s="1">
        <f>(Table2[[#This Row],[Day High]]/Table2[[#This Row],[Close Price]])-1</f>
        <v>1.328887119251454E-2</v>
      </c>
      <c r="AE718" s="1">
        <f>(Table2[[#This Row],[Close Price]]/Table2[[#This Row],[Current Week Low]])-1</f>
        <v>4.5497725113745613E-3</v>
      </c>
      <c r="AF718" s="1">
        <f>(Table2[[#This Row],[Current Week High]]/Table2[[#This Row],[Close Price]])-1</f>
        <v>1.328887119251454E-2</v>
      </c>
      <c r="AG718" s="1">
        <f>(Table2[[#This Row],[Close Price]]/Table2[[#This Row],[Current Month Low]])-1</f>
        <v>4.5497725113745613E-3</v>
      </c>
      <c r="AH718" s="1">
        <f>(Table2[[#This Row],[Current Month High]]/Table2[[#This Row],[Close Price]])-1</f>
        <v>9.3569579932311298E-2</v>
      </c>
      <c r="AI718">
        <v>68.674099143937795</v>
      </c>
      <c r="AJ718">
        <v>0.45497725113745602</v>
      </c>
      <c r="AK718" t="str">
        <f>IF(AND(Table2[[#This Row],[20D EMA]]&gt;Table2[[#This Row],[50D EMA]],Table2[[#This Row],[50D EMA]]&gt;Table2[[#This Row],[200D EMA]]),"Uptrend","Downtrend/NoTrend")</f>
        <v>Downtrend/NoTrend</v>
      </c>
      <c r="AL718">
        <v>-0.28000000000000003</v>
      </c>
      <c r="AM718" t="s">
        <v>3147</v>
      </c>
      <c r="AN718">
        <v>-4.9000000000000004</v>
      </c>
      <c r="AO718" t="s">
        <v>3147</v>
      </c>
      <c r="AP718">
        <v>-1.4940249792752E-2</v>
      </c>
      <c r="AQ718">
        <f>(Table2[[#This Row],[Sharpe Ratio]]-AVERAGE(Table2[Sharpe Ratio]))/_xlfn.STDEV.P(Table2[Sharpe Ratio])</f>
        <v>-0.83244067903695096</v>
      </c>
      <c r="AR7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8">
        <f>_xlfn.RANK.AVG(Table2[[#This Row],[1Y Return vs Nifty Z-Score]],Table2[1Y Return vs Nifty Z-Score])</f>
        <v>719</v>
      </c>
      <c r="AT718">
        <f>_xlfn.RANK.AVG(Table2[[#This Row],[6M Return vs Nifty Z-Score]],Table2[6M Return vs Nifty Z-Score])</f>
        <v>702</v>
      </c>
      <c r="AU718">
        <f>_xlfn.RANK.AVG(Table2[[#This Row],[Sharpe Ratio Z-Score]],Table2[Sharpe Ratio Z-Score])</f>
        <v>596</v>
      </c>
      <c r="AV718">
        <f>(Table2[[#This Row],[Rank 1Y]]+Table2[[#This Row],[Rank 6M]]+Table2[[#This Row],[Rank Sharpe]])/3</f>
        <v>672.33333333333337</v>
      </c>
    </row>
    <row r="719" spans="1:48" x14ac:dyDescent="0.3">
      <c r="A719" t="s">
        <v>1294</v>
      </c>
      <c r="B719" t="s">
        <v>1295</v>
      </c>
      <c r="C719" t="s">
        <v>3111</v>
      </c>
      <c r="D719" t="s">
        <v>1296</v>
      </c>
      <c r="E719">
        <v>8551.2198164700003</v>
      </c>
      <c r="F719">
        <v>786.7</v>
      </c>
      <c r="G719">
        <v>-50.161528732385797</v>
      </c>
      <c r="H719">
        <f>(Table2[[#This Row],[1Y Return vs Nifty]]-AVERAGE(Table2[1Y Return vs Nifty]))/_xlfn.STDEV.P(Table2[1Y Return vs Nifty])</f>
        <v>-1.3471858573643345</v>
      </c>
      <c r="I719">
        <v>-3.9320619957440002</v>
      </c>
      <c r="J719">
        <f>(Table2[[#This Row],[1M Return vs Nifty]]-AVERAGE(Table2[1M Return vs Nifty]))/_xlfn.STDEV.P(Table2[1M Return vs Nifty])</f>
        <v>-0.26178924094132799</v>
      </c>
      <c r="K719">
        <v>-18.0698032713359</v>
      </c>
      <c r="L719">
        <f>(Table2[[#This Row],[6M Return vs Nifty]]-AVERAGE(Table2[6M Return vs Nifty]))/_xlfn.STDEV.P(Table2[6M Return vs Nifty])</f>
        <v>-0.720941184218302</v>
      </c>
      <c r="M719">
        <v>-2.1219734973515298</v>
      </c>
      <c r="N719">
        <f>(Table2[[#This Row],[1W Return vs Nifty]]-AVERAGE(Table2[1W Return vs Nifty]))/_xlfn.STDEV.P(Table2[1W Return vs Nifty])</f>
        <v>-0.21798075588925359</v>
      </c>
      <c r="O719">
        <v>841.74</v>
      </c>
      <c r="P719">
        <v>874.76607670107796</v>
      </c>
      <c r="Q719">
        <v>956.90545161330203</v>
      </c>
      <c r="R719">
        <v>21.8675576061691</v>
      </c>
      <c r="S719" s="1">
        <f>(Table2[[#This Row],[Close Price]]-Table2[[#This Row],[20D EMA]])/Table2[[#This Row],[20D EMA]]</f>
        <v>-6.5388362202105116E-2</v>
      </c>
      <c r="T719" s="1">
        <f>(Table2[[#This Row],[Close Price]]-Table2[[#This Row],[50D EMA]])/Table2[[#This Row],[50D EMA]]</f>
        <v>-0.100673859042629</v>
      </c>
      <c r="U719" s="1">
        <f>(Table2[[#This Row],[Close Price]]-Table2[[#This Row],[200D EMA]])/Table2[[#This Row],[200D EMA]]</f>
        <v>-0.17787070951089556</v>
      </c>
      <c r="V719">
        <v>0.70647439248206301</v>
      </c>
      <c r="W719">
        <v>774.05</v>
      </c>
      <c r="X719">
        <v>809.3</v>
      </c>
      <c r="Y719">
        <v>774.05</v>
      </c>
      <c r="Z719">
        <v>809.3</v>
      </c>
      <c r="AA719">
        <v>774.05</v>
      </c>
      <c r="AB719">
        <v>875.3</v>
      </c>
      <c r="AC719" s="1">
        <f>(Table2[[#This Row],[Close Price]]/Table2[[#This Row],[Day Low]])-1</f>
        <v>1.6342613526258098E-2</v>
      </c>
      <c r="AD719" s="1">
        <f>(Table2[[#This Row],[Day High]]/Table2[[#This Row],[Close Price]])-1</f>
        <v>2.8727596288292689E-2</v>
      </c>
      <c r="AE719" s="1">
        <f>(Table2[[#This Row],[Close Price]]/Table2[[#This Row],[Current Week Low]])-1</f>
        <v>1.6342613526258098E-2</v>
      </c>
      <c r="AF719" s="1">
        <f>(Table2[[#This Row],[Current Week High]]/Table2[[#This Row],[Close Price]])-1</f>
        <v>2.8727596288292689E-2</v>
      </c>
      <c r="AG719" s="1">
        <f>(Table2[[#This Row],[Close Price]]/Table2[[#This Row],[Current Month Low]])-1</f>
        <v>1.6342613526258098E-2</v>
      </c>
      <c r="AH719" s="1">
        <f>(Table2[[#This Row],[Current Month High]]/Table2[[#This Row],[Close Price]])-1</f>
        <v>0.11262234651074099</v>
      </c>
      <c r="AI719">
        <v>64.865895512901901</v>
      </c>
      <c r="AJ719">
        <v>1.6342613526258001</v>
      </c>
      <c r="AK719" t="str">
        <f>IF(AND(Table2[[#This Row],[20D EMA]]&gt;Table2[[#This Row],[50D EMA]],Table2[[#This Row],[50D EMA]]&gt;Table2[[#This Row],[200D EMA]]),"Uptrend","Downtrend/NoTrend")</f>
        <v>Downtrend/NoTrend</v>
      </c>
      <c r="AL719">
        <v>-0.05</v>
      </c>
      <c r="AM719" t="s">
        <v>3147</v>
      </c>
      <c r="AN719">
        <v>-2.81</v>
      </c>
      <c r="AO719" t="s">
        <v>3147</v>
      </c>
      <c r="AP719">
        <v>-0.14745241049605801</v>
      </c>
      <c r="AQ719">
        <f>(Table2[[#This Row],[Sharpe Ratio]]-AVERAGE(Table2[Sharpe Ratio]))/_xlfn.STDEV.P(Table2[Sharpe Ratio])</f>
        <v>-2.3825481818447645</v>
      </c>
      <c r="AR7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9">
        <f>_xlfn.RANK.AVG(Table2[[#This Row],[1Y Return vs Nifty Z-Score]],Table2[1Y Return vs Nifty Z-Score])</f>
        <v>715</v>
      </c>
      <c r="AT719">
        <f>_xlfn.RANK.AVG(Table2[[#This Row],[6M Return vs Nifty Z-Score]],Table2[6M Return vs Nifty Z-Score])</f>
        <v>579</v>
      </c>
      <c r="AU719">
        <f>_xlfn.RANK.AVG(Table2[[#This Row],[Sharpe Ratio Z-Score]],Table2[Sharpe Ratio Z-Score])</f>
        <v>734</v>
      </c>
      <c r="AV719">
        <f>(Table2[[#This Row],[Rank 1Y]]+Table2[[#This Row],[Rank 6M]]+Table2[[#This Row],[Rank Sharpe]])/3</f>
        <v>676</v>
      </c>
    </row>
    <row r="720" spans="1:48" x14ac:dyDescent="0.3">
      <c r="A720" t="s">
        <v>1227</v>
      </c>
      <c r="B720" t="s">
        <v>1228</v>
      </c>
      <c r="C720" t="s">
        <v>3101</v>
      </c>
      <c r="D720" t="s">
        <v>250</v>
      </c>
      <c r="E720">
        <v>9368.5795335799994</v>
      </c>
      <c r="F720">
        <v>696.2</v>
      </c>
      <c r="G720">
        <v>-40.221426111004803</v>
      </c>
      <c r="H720">
        <f>(Table2[[#This Row],[1Y Return vs Nifty]]-AVERAGE(Table2[1Y Return vs Nifty]))/_xlfn.STDEV.P(Table2[1Y Return vs Nifty])</f>
        <v>-1.1410434788387482</v>
      </c>
      <c r="I720">
        <v>-8.4694454899266294</v>
      </c>
      <c r="J720">
        <f>(Table2[[#This Row],[1M Return vs Nifty]]-AVERAGE(Table2[1M Return vs Nifty]))/_xlfn.STDEV.P(Table2[1M Return vs Nifty])</f>
        <v>-0.77562724253636572</v>
      </c>
      <c r="K720">
        <v>-24.7912184791514</v>
      </c>
      <c r="L720">
        <f>(Table2[[#This Row],[6M Return vs Nifty]]-AVERAGE(Table2[6M Return vs Nifty]))/_xlfn.STDEV.P(Table2[6M Return vs Nifty])</f>
        <v>-0.959764741856033</v>
      </c>
      <c r="M720">
        <v>-1.2661923303889799</v>
      </c>
      <c r="N720">
        <f>(Table2[[#This Row],[1W Return vs Nifty]]-AVERAGE(Table2[1W Return vs Nifty]))/_xlfn.STDEV.P(Table2[1W Return vs Nifty])</f>
        <v>-1.3932707561861294E-2</v>
      </c>
      <c r="O720">
        <v>758.32</v>
      </c>
      <c r="P720">
        <v>816.010992013649</v>
      </c>
      <c r="Q720">
        <v>899.18917736349601</v>
      </c>
      <c r="R720">
        <v>21.7639224842255</v>
      </c>
      <c r="S720" s="1">
        <f>(Table2[[#This Row],[Close Price]]-Table2[[#This Row],[20D EMA]])/Table2[[#This Row],[20D EMA]]</f>
        <v>-8.1917923831627812E-2</v>
      </c>
      <c r="T720" s="1">
        <f>(Table2[[#This Row],[Close Price]]-Table2[[#This Row],[50D EMA]])/Table2[[#This Row],[50D EMA]]</f>
        <v>-0.14682521827064424</v>
      </c>
      <c r="U720" s="1">
        <f>(Table2[[#This Row],[Close Price]]-Table2[[#This Row],[200D EMA]])/Table2[[#This Row],[200D EMA]]</f>
        <v>-0.22574690896378291</v>
      </c>
      <c r="V720">
        <v>0.89497560917180397</v>
      </c>
      <c r="W720">
        <v>689.35</v>
      </c>
      <c r="X720">
        <v>717</v>
      </c>
      <c r="Y720">
        <v>689.35</v>
      </c>
      <c r="Z720">
        <v>717</v>
      </c>
      <c r="AA720">
        <v>689.35</v>
      </c>
      <c r="AB720">
        <v>803.95</v>
      </c>
      <c r="AC720" s="1">
        <f>(Table2[[#This Row],[Close Price]]/Table2[[#This Row],[Day Low]])-1</f>
        <v>9.9368970769566634E-3</v>
      </c>
      <c r="AD720" s="1">
        <f>(Table2[[#This Row],[Day High]]/Table2[[#This Row],[Close Price]])-1</f>
        <v>2.9876472278080879E-2</v>
      </c>
      <c r="AE720" s="1">
        <f>(Table2[[#This Row],[Close Price]]/Table2[[#This Row],[Current Week Low]])-1</f>
        <v>9.9368970769566634E-3</v>
      </c>
      <c r="AF720" s="1">
        <f>(Table2[[#This Row],[Current Week High]]/Table2[[#This Row],[Close Price]])-1</f>
        <v>2.9876472278080879E-2</v>
      </c>
      <c r="AG720" s="1">
        <f>(Table2[[#This Row],[Close Price]]/Table2[[#This Row],[Current Month Low]])-1</f>
        <v>9.9368970769566634E-3</v>
      </c>
      <c r="AH720" s="1">
        <f>(Table2[[#This Row],[Current Month High]]/Table2[[#This Row],[Close Price]])-1</f>
        <v>0.15476874461361678</v>
      </c>
      <c r="AI720">
        <v>79.258833668486005</v>
      </c>
      <c r="AJ720">
        <v>0.993689707695666</v>
      </c>
      <c r="AK720" t="str">
        <f>IF(AND(Table2[[#This Row],[20D EMA]]&gt;Table2[[#This Row],[50D EMA]],Table2[[#This Row],[50D EMA]]&gt;Table2[[#This Row],[200D EMA]]),"Uptrend","Downtrend/NoTrend")</f>
        <v>Downtrend/NoTrend</v>
      </c>
      <c r="AL720">
        <v>-0.24</v>
      </c>
      <c r="AM720" t="s">
        <v>3147</v>
      </c>
      <c r="AN720">
        <v>-7.04</v>
      </c>
      <c r="AO720" t="s">
        <v>3147</v>
      </c>
      <c r="AP720">
        <v>-7.9684582550242994E-2</v>
      </c>
      <c r="AQ720">
        <f>(Table2[[#This Row],[Sharpe Ratio]]-AVERAGE(Table2[Sharpe Ratio]))/_xlfn.STDEV.P(Table2[Sharpe Ratio])</f>
        <v>-1.5898102324349934</v>
      </c>
      <c r="AR7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0">
        <f>_xlfn.RANK.AVG(Table2[[#This Row],[1Y Return vs Nifty Z-Score]],Table2[1Y Return vs Nifty Z-Score])</f>
        <v>684</v>
      </c>
      <c r="AT720">
        <f>_xlfn.RANK.AVG(Table2[[#This Row],[6M Return vs Nifty Z-Score]],Table2[6M Return vs Nifty Z-Score])</f>
        <v>654</v>
      </c>
      <c r="AU720">
        <f>_xlfn.RANK.AVG(Table2[[#This Row],[Sharpe Ratio Z-Score]],Table2[Sharpe Ratio Z-Score])</f>
        <v>696</v>
      </c>
      <c r="AV720">
        <f>(Table2[[#This Row],[Rank 1Y]]+Table2[[#This Row],[Rank 6M]]+Table2[[#This Row],[Rank Sharpe]])/3</f>
        <v>678</v>
      </c>
    </row>
    <row r="721" spans="1:48" x14ac:dyDescent="0.3">
      <c r="A721" t="s">
        <v>1196</v>
      </c>
      <c r="B721" t="s">
        <v>1197</v>
      </c>
      <c r="C721" t="s">
        <v>3102</v>
      </c>
      <c r="D721" t="s">
        <v>24</v>
      </c>
      <c r="E721">
        <v>9625.8710127159993</v>
      </c>
      <c r="F721">
        <v>158.38999999999999</v>
      </c>
      <c r="G721">
        <v>-51.324759260000398</v>
      </c>
      <c r="H721">
        <f>(Table2[[#This Row],[1Y Return vs Nifty]]-AVERAGE(Table2[1Y Return vs Nifty]))/_xlfn.STDEV.P(Table2[1Y Return vs Nifty])</f>
        <v>-1.3713094622072322</v>
      </c>
      <c r="I721">
        <v>-17.691183677384799</v>
      </c>
      <c r="J721">
        <f>(Table2[[#This Row],[1M Return vs Nifty]]-AVERAGE(Table2[1M Return vs Nifty]))/_xlfn.STDEV.P(Table2[1M Return vs Nifty])</f>
        <v>-1.8199470642026074</v>
      </c>
      <c r="K721">
        <v>-42.877744729149398</v>
      </c>
      <c r="L721">
        <f>(Table2[[#This Row],[6M Return vs Nifty]]-AVERAGE(Table2[6M Return vs Nifty]))/_xlfn.STDEV.P(Table2[6M Return vs Nifty])</f>
        <v>-1.6024104363684231</v>
      </c>
      <c r="M721">
        <v>-3.3707418886737601</v>
      </c>
      <c r="N721">
        <f>(Table2[[#This Row],[1W Return vs Nifty]]-AVERAGE(Table2[1W Return vs Nifty]))/_xlfn.STDEV.P(Table2[1W Return vs Nifty])</f>
        <v>-0.51573065142228902</v>
      </c>
      <c r="O721">
        <v>169.92</v>
      </c>
      <c r="P721">
        <v>187.305313063645</v>
      </c>
      <c r="Q721">
        <v>219.09897593351801</v>
      </c>
      <c r="R721">
        <v>36.414878551624902</v>
      </c>
      <c r="S721" s="1">
        <f>(Table2[[#This Row],[Close Price]]-Table2[[#This Row],[20D EMA]])/Table2[[#This Row],[20D EMA]]</f>
        <v>-6.7855461393596994E-2</v>
      </c>
      <c r="T721" s="1">
        <f>(Table2[[#This Row],[Close Price]]-Table2[[#This Row],[50D EMA]])/Table2[[#This Row],[50D EMA]]</f>
        <v>-0.15437529555725843</v>
      </c>
      <c r="U721" s="1">
        <f>(Table2[[#This Row],[Close Price]]-Table2[[#This Row],[200D EMA]])/Table2[[#This Row],[200D EMA]]</f>
        <v>-0.27708470874797314</v>
      </c>
      <c r="V721">
        <v>0.95237483864410599</v>
      </c>
      <c r="W721">
        <v>152.86000000000001</v>
      </c>
      <c r="X721">
        <v>159.44999999999999</v>
      </c>
      <c r="Y721">
        <v>152.86000000000001</v>
      </c>
      <c r="Z721">
        <v>159.44999999999999</v>
      </c>
      <c r="AA721">
        <v>151.46</v>
      </c>
      <c r="AB721">
        <v>176.75</v>
      </c>
      <c r="AC721" s="1">
        <f>(Table2[[#This Row],[Close Price]]/Table2[[#This Row],[Day Low]])-1</f>
        <v>3.6176893889833694E-2</v>
      </c>
      <c r="AD721" s="1">
        <f>(Table2[[#This Row],[Day High]]/Table2[[#This Row],[Close Price]])-1</f>
        <v>6.6923416882378461E-3</v>
      </c>
      <c r="AE721" s="1">
        <f>(Table2[[#This Row],[Close Price]]/Table2[[#This Row],[Current Week Low]])-1</f>
        <v>3.6176893889833694E-2</v>
      </c>
      <c r="AF721" s="1">
        <f>(Table2[[#This Row],[Current Week High]]/Table2[[#This Row],[Close Price]])-1</f>
        <v>6.6923416882378461E-3</v>
      </c>
      <c r="AG721" s="1">
        <f>(Table2[[#This Row],[Close Price]]/Table2[[#This Row],[Current Month Low]])-1</f>
        <v>4.5754654694308616E-2</v>
      </c>
      <c r="AH721" s="1">
        <f>(Table2[[#This Row],[Current Month High]]/Table2[[#This Row],[Close Price]])-1</f>
        <v>0.11591640886419596</v>
      </c>
      <c r="AI721">
        <v>89.847843929541</v>
      </c>
      <c r="AJ721">
        <v>4.5754654694308599</v>
      </c>
      <c r="AK721" t="str">
        <f>IF(AND(Table2[[#This Row],[20D EMA]]&gt;Table2[[#This Row],[50D EMA]],Table2[[#This Row],[50D EMA]]&gt;Table2[[#This Row],[200D EMA]]),"Uptrend","Downtrend/NoTrend")</f>
        <v>Downtrend/NoTrend</v>
      </c>
      <c r="AL721">
        <v>-0.28999999999999998</v>
      </c>
      <c r="AM721" t="s">
        <v>3147</v>
      </c>
      <c r="AN721">
        <v>-9.81</v>
      </c>
      <c r="AO721" t="s">
        <v>3147</v>
      </c>
      <c r="AP721">
        <v>-1.1377711836949E-2</v>
      </c>
      <c r="AQ721">
        <f>(Table2[[#This Row],[Sharpe Ratio]]-AVERAGE(Table2[Sharpe Ratio]))/_xlfn.STDEV.P(Table2[Sharpe Ratio])</f>
        <v>-0.79076664108437178</v>
      </c>
      <c r="AR7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1">
        <f>_xlfn.RANK.AVG(Table2[[#This Row],[1Y Return vs Nifty Z-Score]],Table2[1Y Return vs Nifty Z-Score])</f>
        <v>716</v>
      </c>
      <c r="AT721">
        <f>_xlfn.RANK.AVG(Table2[[#This Row],[6M Return vs Nifty Z-Score]],Table2[6M Return vs Nifty Z-Score])</f>
        <v>728</v>
      </c>
      <c r="AU721">
        <f>_xlfn.RANK.AVG(Table2[[#This Row],[Sharpe Ratio Z-Score]],Table2[Sharpe Ratio Z-Score])</f>
        <v>591</v>
      </c>
      <c r="AV721">
        <f>(Table2[[#This Row],[Rank 1Y]]+Table2[[#This Row],[Rank 6M]]+Table2[[#This Row],[Rank Sharpe]])/3</f>
        <v>678.33333333333337</v>
      </c>
    </row>
    <row r="722" spans="1:48" x14ac:dyDescent="0.3">
      <c r="A722" t="s">
        <v>1400</v>
      </c>
      <c r="B722" t="s">
        <v>1401</v>
      </c>
      <c r="C722" t="s">
        <v>3102</v>
      </c>
      <c r="D722" t="s">
        <v>24</v>
      </c>
      <c r="E722">
        <v>7482.6457717570001</v>
      </c>
      <c r="F722">
        <v>65.69</v>
      </c>
      <c r="G722">
        <v>-53.213057010655398</v>
      </c>
      <c r="H722">
        <f>(Table2[[#This Row],[1Y Return vs Nifty]]-AVERAGE(Table2[1Y Return vs Nifty]))/_xlfn.STDEV.P(Table2[1Y Return vs Nifty])</f>
        <v>-1.4104698415827175</v>
      </c>
      <c r="I722">
        <v>-5.3651146042864797</v>
      </c>
      <c r="J722">
        <f>(Table2[[#This Row],[1M Return vs Nifty]]-AVERAGE(Table2[1M Return vs Nifty]))/_xlfn.STDEV.P(Table2[1M Return vs Nifty])</f>
        <v>-0.42407591772280467</v>
      </c>
      <c r="K722">
        <v>-37.495695996145798</v>
      </c>
      <c r="L722">
        <f>(Table2[[#This Row],[6M Return vs Nifty]]-AVERAGE(Table2[6M Return vs Nifty]))/_xlfn.STDEV.P(Table2[6M Return vs Nifty])</f>
        <v>-1.4111768961013411</v>
      </c>
      <c r="M722">
        <v>-2.8298940315199501</v>
      </c>
      <c r="N722">
        <f>(Table2[[#This Row],[1W Return vs Nifty]]-AVERAGE(Table2[1W Return vs Nifty]))/_xlfn.STDEV.P(Table2[1W Return vs Nifty])</f>
        <v>-0.38677367742625263</v>
      </c>
      <c r="O722">
        <v>68.319999999999993</v>
      </c>
      <c r="P722">
        <v>73.133318131326007</v>
      </c>
      <c r="Q722">
        <v>84.426470043985304</v>
      </c>
      <c r="R722">
        <v>42.285323808555503</v>
      </c>
      <c r="S722" s="1">
        <f>(Table2[[#This Row],[Close Price]]-Table2[[#This Row],[20D EMA]])/Table2[[#This Row],[20D EMA]]</f>
        <v>-3.8495316159250524E-2</v>
      </c>
      <c r="T722" s="1">
        <f>(Table2[[#This Row],[Close Price]]-Table2[[#This Row],[50D EMA]])/Table2[[#This Row],[50D EMA]]</f>
        <v>-0.10177738849425635</v>
      </c>
      <c r="U722" s="1">
        <f>(Table2[[#This Row],[Close Price]]-Table2[[#This Row],[200D EMA]])/Table2[[#This Row],[200D EMA]]</f>
        <v>-0.22192648862642014</v>
      </c>
      <c r="V722">
        <v>0.87683187570199295</v>
      </c>
      <c r="W722">
        <v>62.5</v>
      </c>
      <c r="X722">
        <v>65.900000000000006</v>
      </c>
      <c r="Y722">
        <v>62.5</v>
      </c>
      <c r="Z722">
        <v>65.900000000000006</v>
      </c>
      <c r="AA722">
        <v>62</v>
      </c>
      <c r="AB722">
        <v>71.790000000000006</v>
      </c>
      <c r="AC722" s="1">
        <f>(Table2[[#This Row],[Close Price]]/Table2[[#This Row],[Day Low]])-1</f>
        <v>5.1039999999999974E-2</v>
      </c>
      <c r="AD722" s="1">
        <f>(Table2[[#This Row],[Day High]]/Table2[[#This Row],[Close Price]])-1</f>
        <v>3.1968336124221786E-3</v>
      </c>
      <c r="AE722" s="1">
        <f>(Table2[[#This Row],[Close Price]]/Table2[[#This Row],[Current Week Low]])-1</f>
        <v>5.1039999999999974E-2</v>
      </c>
      <c r="AF722" s="1">
        <f>(Table2[[#This Row],[Current Week High]]/Table2[[#This Row],[Close Price]])-1</f>
        <v>3.1968336124221786E-3</v>
      </c>
      <c r="AG722" s="1">
        <f>(Table2[[#This Row],[Close Price]]/Table2[[#This Row],[Current Month Low]])-1</f>
        <v>5.9516129032258114E-2</v>
      </c>
      <c r="AH722" s="1">
        <f>(Table2[[#This Row],[Current Month High]]/Table2[[#This Row],[Close Price]])-1</f>
        <v>9.2860404932257667E-2</v>
      </c>
      <c r="AI722">
        <v>77.348150403409903</v>
      </c>
      <c r="AJ722">
        <v>5.9516129032258096</v>
      </c>
      <c r="AK722" t="str">
        <f>IF(AND(Table2[[#This Row],[20D EMA]]&gt;Table2[[#This Row],[50D EMA]],Table2[[#This Row],[50D EMA]]&gt;Table2[[#This Row],[200D EMA]]),"Uptrend","Downtrend/NoTrend")</f>
        <v>Downtrend/NoTrend</v>
      </c>
      <c r="AL722">
        <v>-0.17</v>
      </c>
      <c r="AM722" t="s">
        <v>3147</v>
      </c>
      <c r="AN722">
        <v>-7.23</v>
      </c>
      <c r="AO722" t="s">
        <v>3147</v>
      </c>
      <c r="AP722">
        <v>-1.3529783515734001E-2</v>
      </c>
      <c r="AQ722">
        <f>(Table2[[#This Row],[Sharpe Ratio]]-AVERAGE(Table2[Sharpe Ratio]))/_xlfn.STDEV.P(Table2[Sharpe Ratio])</f>
        <v>-0.81594125478140445</v>
      </c>
      <c r="AR7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2">
        <f>_xlfn.RANK.AVG(Table2[[#This Row],[1Y Return vs Nifty Z-Score]],Table2[1Y Return vs Nifty Z-Score])</f>
        <v>721</v>
      </c>
      <c r="AT722">
        <f>_xlfn.RANK.AVG(Table2[[#This Row],[6M Return vs Nifty Z-Score]],Table2[6M Return vs Nifty Z-Score])</f>
        <v>720</v>
      </c>
      <c r="AU722">
        <f>_xlfn.RANK.AVG(Table2[[#This Row],[Sharpe Ratio Z-Score]],Table2[Sharpe Ratio Z-Score])</f>
        <v>594</v>
      </c>
      <c r="AV722">
        <f>(Table2[[#This Row],[Rank 1Y]]+Table2[[#This Row],[Rank 6M]]+Table2[[#This Row],[Rank Sharpe]])/3</f>
        <v>678.33333333333337</v>
      </c>
    </row>
    <row r="723" spans="1:48" x14ac:dyDescent="0.3">
      <c r="A723" t="s">
        <v>699</v>
      </c>
      <c r="B723" t="s">
        <v>700</v>
      </c>
      <c r="C723" t="s">
        <v>3112</v>
      </c>
      <c r="D723" t="s">
        <v>460</v>
      </c>
      <c r="E723">
        <v>24286.42872951</v>
      </c>
      <c r="F723">
        <v>327.3</v>
      </c>
      <c r="G723">
        <v>-35.538021510758199</v>
      </c>
      <c r="H723">
        <f>(Table2[[#This Row],[1Y Return vs Nifty]]-AVERAGE(Table2[1Y Return vs Nifty]))/_xlfn.STDEV.P(Table2[1Y Return vs Nifty])</f>
        <v>-1.0439168997010395</v>
      </c>
      <c r="I723">
        <v>-11.323777980957701</v>
      </c>
      <c r="J723">
        <f>(Table2[[#This Row],[1M Return vs Nifty]]-AVERAGE(Table2[1M Return vs Nifty]))/_xlfn.STDEV.P(Table2[1M Return vs Nifty])</f>
        <v>-1.0988673885279046</v>
      </c>
      <c r="K723">
        <v>-28.215128517136499</v>
      </c>
      <c r="L723">
        <f>(Table2[[#This Row],[6M Return vs Nifty]]-AVERAGE(Table2[6M Return vs Nifty]))/_xlfn.STDEV.P(Table2[6M Return vs Nifty])</f>
        <v>-1.0814222129422302</v>
      </c>
      <c r="M723">
        <v>-1.2432901082102701</v>
      </c>
      <c r="N723">
        <f>(Table2[[#This Row],[1W Return vs Nifty]]-AVERAGE(Table2[1W Return vs Nifty]))/_xlfn.STDEV.P(Table2[1W Return vs Nifty])</f>
        <v>-8.4720198085742847E-3</v>
      </c>
      <c r="O723">
        <v>355.65</v>
      </c>
      <c r="P723">
        <v>379.78259550884098</v>
      </c>
      <c r="Q723">
        <v>405.010450310294</v>
      </c>
      <c r="R723">
        <v>12.276585957131401</v>
      </c>
      <c r="S723" s="1">
        <f>(Table2[[#This Row],[Close Price]]-Table2[[#This Row],[20D EMA]])/Table2[[#This Row],[20D EMA]]</f>
        <v>-7.9713201180936222E-2</v>
      </c>
      <c r="T723" s="1">
        <f>(Table2[[#This Row],[Close Price]]-Table2[[#This Row],[50D EMA]])/Table2[[#This Row],[50D EMA]]</f>
        <v>-0.13819115496465459</v>
      </c>
      <c r="U723" s="1">
        <f>(Table2[[#This Row],[Close Price]]-Table2[[#This Row],[200D EMA]])/Table2[[#This Row],[200D EMA]]</f>
        <v>-0.191872704150614</v>
      </c>
      <c r="V723">
        <v>0.71199849026229001</v>
      </c>
      <c r="W723">
        <v>325.5</v>
      </c>
      <c r="X723">
        <v>345</v>
      </c>
      <c r="Y723">
        <v>325.5</v>
      </c>
      <c r="Z723">
        <v>345</v>
      </c>
      <c r="AA723">
        <v>325.5</v>
      </c>
      <c r="AB723">
        <v>367</v>
      </c>
      <c r="AC723" s="1">
        <f>(Table2[[#This Row],[Close Price]]/Table2[[#This Row],[Day Low]])-1</f>
        <v>5.5299539170508005E-3</v>
      </c>
      <c r="AD723" s="1">
        <f>(Table2[[#This Row],[Day High]]/Table2[[#This Row],[Close Price]])-1</f>
        <v>5.4078826764436316E-2</v>
      </c>
      <c r="AE723" s="1">
        <f>(Table2[[#This Row],[Close Price]]/Table2[[#This Row],[Current Week Low]])-1</f>
        <v>5.5299539170508005E-3</v>
      </c>
      <c r="AF723" s="1">
        <f>(Table2[[#This Row],[Current Week High]]/Table2[[#This Row],[Close Price]])-1</f>
        <v>5.4078826764436316E-2</v>
      </c>
      <c r="AG723" s="1">
        <f>(Table2[[#This Row],[Close Price]]/Table2[[#This Row],[Current Month Low]])-1</f>
        <v>5.5299539170508005E-3</v>
      </c>
      <c r="AH723" s="1">
        <f>(Table2[[#This Row],[Current Month High]]/Table2[[#This Row],[Close Price]])-1</f>
        <v>0.12129544760158861</v>
      </c>
      <c r="AI723">
        <v>49.098686220592697</v>
      </c>
      <c r="AJ723">
        <v>0.55299539170508005</v>
      </c>
      <c r="AK723" t="str">
        <f>IF(AND(Table2[[#This Row],[20D EMA]]&gt;Table2[[#This Row],[50D EMA]],Table2[[#This Row],[50D EMA]]&gt;Table2[[#This Row],[200D EMA]]),"Uptrend","Downtrend/NoTrend")</f>
        <v>Downtrend/NoTrend</v>
      </c>
      <c r="AL723">
        <v>-0.12</v>
      </c>
      <c r="AM723" t="s">
        <v>3147</v>
      </c>
      <c r="AN723">
        <v>-7.63</v>
      </c>
      <c r="AO723" t="s">
        <v>3147</v>
      </c>
      <c r="AP723">
        <v>-9.1150635501707003E-2</v>
      </c>
      <c r="AQ723">
        <f>(Table2[[#This Row],[Sharpe Ratio]]-AVERAGE(Table2[Sharpe Ratio]))/_xlfn.STDEV.P(Table2[Sharpe Ratio])</f>
        <v>-1.7239384106589608</v>
      </c>
      <c r="AR7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3">
        <f>_xlfn.RANK.AVG(Table2[[#This Row],[1Y Return vs Nifty Z-Score]],Table2[1Y Return vs Nifty Z-Score])</f>
        <v>664</v>
      </c>
      <c r="AT723">
        <f>_xlfn.RANK.AVG(Table2[[#This Row],[6M Return vs Nifty Z-Score]],Table2[6M Return vs Nifty Z-Score])</f>
        <v>687</v>
      </c>
      <c r="AU723">
        <f>_xlfn.RANK.AVG(Table2[[#This Row],[Sharpe Ratio Z-Score]],Table2[Sharpe Ratio Z-Score])</f>
        <v>702</v>
      </c>
      <c r="AV723">
        <f>(Table2[[#This Row],[Rank 1Y]]+Table2[[#This Row],[Rank 6M]]+Table2[[#This Row],[Rank Sharpe]])/3</f>
        <v>684.33333333333337</v>
      </c>
    </row>
    <row r="724" spans="1:48" x14ac:dyDescent="0.3">
      <c r="A724" t="s">
        <v>1694</v>
      </c>
      <c r="B724" t="s">
        <v>1695</v>
      </c>
      <c r="C724" t="s">
        <v>3113</v>
      </c>
      <c r="D724" t="s">
        <v>268</v>
      </c>
      <c r="E724">
        <v>4965.3669771750001</v>
      </c>
      <c r="F724">
        <v>1614.25</v>
      </c>
      <c r="G724">
        <v>-47.630168571599803</v>
      </c>
      <c r="H724">
        <f>(Table2[[#This Row],[1Y Return vs Nifty]]-AVERAGE(Table2[1Y Return vs Nifty]))/_xlfn.STDEV.P(Table2[1Y Return vs Nifty])</f>
        <v>-1.2946893566414035</v>
      </c>
      <c r="I724">
        <v>-3.06239273776941</v>
      </c>
      <c r="J724">
        <f>(Table2[[#This Row],[1M Return vs Nifty]]-AVERAGE(Table2[1M Return vs Nifty]))/_xlfn.STDEV.P(Table2[1M Return vs Nifty])</f>
        <v>-0.16330316099255737</v>
      </c>
      <c r="K724">
        <v>-27.2455638092143</v>
      </c>
      <c r="L724">
        <f>(Table2[[#This Row],[6M Return vs Nifty]]-AVERAGE(Table2[6M Return vs Nifty]))/_xlfn.STDEV.P(Table2[6M Return vs Nifty])</f>
        <v>-1.0469718947061657</v>
      </c>
      <c r="M724">
        <v>0.60631957875027098</v>
      </c>
      <c r="N724">
        <f>(Table2[[#This Row],[1W Return vs Nifty]]-AVERAGE(Table2[1W Return vs Nifty]))/_xlfn.STDEV.P(Table2[1W Return vs Nifty])</f>
        <v>0.43253937581641655</v>
      </c>
      <c r="O724">
        <v>1624.77</v>
      </c>
      <c r="P724">
        <v>1680.52377735661</v>
      </c>
      <c r="Q724">
        <v>1830.6305202486999</v>
      </c>
      <c r="R724">
        <v>50.410835876159197</v>
      </c>
      <c r="S724" s="1">
        <f>(Table2[[#This Row],[Close Price]]-Table2[[#This Row],[20D EMA]])/Table2[[#This Row],[20D EMA]]</f>
        <v>-6.4747625817807948E-3</v>
      </c>
      <c r="T724" s="1">
        <f>(Table2[[#This Row],[Close Price]]-Table2[[#This Row],[50D EMA]])/Table2[[#This Row],[50D EMA]]</f>
        <v>-3.943638182903652E-2</v>
      </c>
      <c r="U724" s="1">
        <f>(Table2[[#This Row],[Close Price]]-Table2[[#This Row],[200D EMA]])/Table2[[#This Row],[200D EMA]]</f>
        <v>-0.11819999604251302</v>
      </c>
      <c r="V724">
        <v>0.81699412872438903</v>
      </c>
      <c r="W724">
        <v>1557</v>
      </c>
      <c r="X724">
        <v>1652.95</v>
      </c>
      <c r="Y724">
        <v>1557</v>
      </c>
      <c r="Z724">
        <v>1652.95</v>
      </c>
      <c r="AA724">
        <v>1530.55</v>
      </c>
      <c r="AB724">
        <v>1694</v>
      </c>
      <c r="AC724" s="1">
        <f>(Table2[[#This Row],[Close Price]]/Table2[[#This Row],[Day Low]])-1</f>
        <v>3.6769428387925407E-2</v>
      </c>
      <c r="AD724" s="1">
        <f>(Table2[[#This Row],[Day High]]/Table2[[#This Row],[Close Price]])-1</f>
        <v>2.397398172525933E-2</v>
      </c>
      <c r="AE724" s="1">
        <f>(Table2[[#This Row],[Close Price]]/Table2[[#This Row],[Current Week Low]])-1</f>
        <v>3.6769428387925407E-2</v>
      </c>
      <c r="AF724" s="1">
        <f>(Table2[[#This Row],[Current Week High]]/Table2[[#This Row],[Close Price]])-1</f>
        <v>2.397398172525933E-2</v>
      </c>
      <c r="AG724" s="1">
        <f>(Table2[[#This Row],[Close Price]]/Table2[[#This Row],[Current Month Low]])-1</f>
        <v>5.4686223906438958E-2</v>
      </c>
      <c r="AH724" s="1">
        <f>(Table2[[#This Row],[Current Month High]]/Table2[[#This Row],[Close Price]])-1</f>
        <v>4.9403747870528036E-2</v>
      </c>
      <c r="AI724">
        <v>45.658974756078699</v>
      </c>
      <c r="AJ724">
        <v>7.9477062993178897</v>
      </c>
      <c r="AK724" t="str">
        <f>IF(AND(Table2[[#This Row],[20D EMA]]&gt;Table2[[#This Row],[50D EMA]],Table2[[#This Row],[50D EMA]]&gt;Table2[[#This Row],[200D EMA]]),"Uptrend","Downtrend/NoTrend")</f>
        <v>Downtrend/NoTrend</v>
      </c>
      <c r="AL724">
        <v>0.01</v>
      </c>
      <c r="AM724" t="s">
        <v>3148</v>
      </c>
      <c r="AN724">
        <v>-1.1399999999999999</v>
      </c>
      <c r="AO724" t="s">
        <v>3147</v>
      </c>
      <c r="AP724">
        <v>-5.4332504092365001E-2</v>
      </c>
      <c r="AQ724">
        <f>(Table2[[#This Row],[Sharpe Ratio]]-AVERAGE(Table2[Sharpe Ratio]))/_xlfn.STDEV.P(Table2[Sharpe Ratio])</f>
        <v>-1.2932453977756444</v>
      </c>
      <c r="AR7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4">
        <f>_xlfn.RANK.AVG(Table2[[#This Row],[1Y Return vs Nifty Z-Score]],Table2[1Y Return vs Nifty Z-Score])</f>
        <v>712</v>
      </c>
      <c r="AT724">
        <f>_xlfn.RANK.AVG(Table2[[#This Row],[6M Return vs Nifty Z-Score]],Table2[6M Return vs Nifty Z-Score])</f>
        <v>679</v>
      </c>
      <c r="AU724">
        <f>_xlfn.RANK.AVG(Table2[[#This Row],[Sharpe Ratio Z-Score]],Table2[Sharpe Ratio Z-Score])</f>
        <v>670</v>
      </c>
      <c r="AV724">
        <f>(Table2[[#This Row],[Rank 1Y]]+Table2[[#This Row],[Rank 6M]]+Table2[[#This Row],[Rank Sharpe]])/3</f>
        <v>687</v>
      </c>
    </row>
    <row r="725" spans="1:48" x14ac:dyDescent="0.3">
      <c r="A725" t="s">
        <v>1825</v>
      </c>
      <c r="B725" t="s">
        <v>1826</v>
      </c>
      <c r="C725" t="s">
        <v>3114</v>
      </c>
      <c r="D725" t="s">
        <v>513</v>
      </c>
      <c r="E725">
        <v>4054.3540902279901</v>
      </c>
      <c r="F725">
        <v>81.38</v>
      </c>
      <c r="G725">
        <v>-44.132570777190899</v>
      </c>
      <c r="H725">
        <f>(Table2[[#This Row],[1Y Return vs Nifty]]-AVERAGE(Table2[1Y Return vs Nifty]))/_xlfn.STDEV.P(Table2[1Y Return vs Nifty])</f>
        <v>-1.2221545794938888</v>
      </c>
      <c r="I725">
        <v>-12.0182832594075</v>
      </c>
      <c r="J725">
        <f>(Table2[[#This Row],[1M Return vs Nifty]]-AVERAGE(Table2[1M Return vs Nifty]))/_xlfn.STDEV.P(Table2[1M Return vs Nifty])</f>
        <v>-1.17751694610517</v>
      </c>
      <c r="K725">
        <v>-23.019746188248401</v>
      </c>
      <c r="L725">
        <f>(Table2[[#This Row],[6M Return vs Nifty]]-AVERAGE(Table2[6M Return vs Nifty]))/_xlfn.STDEV.P(Table2[6M Return vs Nifty])</f>
        <v>-0.89682125425863224</v>
      </c>
      <c r="M725">
        <v>-3.4928425288057898</v>
      </c>
      <c r="N725">
        <f>(Table2[[#This Row],[1W Return vs Nifty]]-AVERAGE(Table2[1W Return vs Nifty]))/_xlfn.STDEV.P(Table2[1W Return vs Nifty])</f>
        <v>-0.54484369840238955</v>
      </c>
      <c r="O725">
        <v>91.72</v>
      </c>
      <c r="P725">
        <v>98.304653887982397</v>
      </c>
      <c r="Q725">
        <v>105.35962721367299</v>
      </c>
      <c r="R725">
        <v>13.639957808748401</v>
      </c>
      <c r="S725" s="1">
        <f>(Table2[[#This Row],[Close Price]]-Table2[[#This Row],[20D EMA]])/Table2[[#This Row],[20D EMA]]</f>
        <v>-0.11273440907108595</v>
      </c>
      <c r="T725" s="1">
        <f>(Table2[[#This Row],[Close Price]]-Table2[[#This Row],[50D EMA]])/Table2[[#This Row],[50D EMA]]</f>
        <v>-0.17216533723080851</v>
      </c>
      <c r="U725" s="1">
        <f>(Table2[[#This Row],[Close Price]]-Table2[[#This Row],[200D EMA]])/Table2[[#This Row],[200D EMA]]</f>
        <v>-0.22759787451640731</v>
      </c>
      <c r="V725">
        <v>0.51277019073661201</v>
      </c>
      <c r="W725">
        <v>80.37</v>
      </c>
      <c r="X725">
        <v>86.37</v>
      </c>
      <c r="Y725">
        <v>80.37</v>
      </c>
      <c r="Z725">
        <v>86.37</v>
      </c>
      <c r="AA725">
        <v>80.37</v>
      </c>
      <c r="AB725">
        <v>93.5</v>
      </c>
      <c r="AC725" s="1">
        <f>(Table2[[#This Row],[Close Price]]/Table2[[#This Row],[Day Low]])-1</f>
        <v>1.2566878188378539E-2</v>
      </c>
      <c r="AD725" s="1">
        <f>(Table2[[#This Row],[Day High]]/Table2[[#This Row],[Close Price]])-1</f>
        <v>6.1317276972229218E-2</v>
      </c>
      <c r="AE725" s="1">
        <f>(Table2[[#This Row],[Close Price]]/Table2[[#This Row],[Current Week Low]])-1</f>
        <v>1.2566878188378539E-2</v>
      </c>
      <c r="AF725" s="1">
        <f>(Table2[[#This Row],[Current Week High]]/Table2[[#This Row],[Close Price]])-1</f>
        <v>6.1317276972229218E-2</v>
      </c>
      <c r="AG725" s="1">
        <f>(Table2[[#This Row],[Close Price]]/Table2[[#This Row],[Current Month Low]])-1</f>
        <v>1.2566878188378539E-2</v>
      </c>
      <c r="AH725" s="1">
        <f>(Table2[[#This Row],[Current Month High]]/Table2[[#This Row],[Close Price]])-1</f>
        <v>0.1489309412632096</v>
      </c>
      <c r="AI725">
        <v>64.290980584910301</v>
      </c>
      <c r="AJ725">
        <v>1.2566878188378501</v>
      </c>
      <c r="AK725" t="str">
        <f>IF(AND(Table2[[#This Row],[20D EMA]]&gt;Table2[[#This Row],[50D EMA]],Table2[[#This Row],[50D EMA]]&gt;Table2[[#This Row],[200D EMA]]),"Uptrend","Downtrend/NoTrend")</f>
        <v>Downtrend/NoTrend</v>
      </c>
      <c r="AL725">
        <v>-0.24</v>
      </c>
      <c r="AM725" t="s">
        <v>3147</v>
      </c>
      <c r="AN725">
        <v>-10.71</v>
      </c>
      <c r="AO725" t="s">
        <v>3147</v>
      </c>
      <c r="AP725">
        <v>-0.12357628982574</v>
      </c>
      <c r="AQ725">
        <f>(Table2[[#This Row],[Sharpe Ratio]]-AVERAGE(Table2[Sharpe Ratio]))/_xlfn.STDEV.P(Table2[Sharpe Ratio])</f>
        <v>-2.103248881368704</v>
      </c>
      <c r="AR7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5">
        <f>_xlfn.RANK.AVG(Table2[[#This Row],[1Y Return vs Nifty Z-Score]],Table2[1Y Return vs Nifty Z-Score])</f>
        <v>705</v>
      </c>
      <c r="AT725">
        <f>_xlfn.RANK.AVG(Table2[[#This Row],[6M Return vs Nifty Z-Score]],Table2[6M Return vs Nifty Z-Score])</f>
        <v>637</v>
      </c>
      <c r="AU725">
        <f>_xlfn.RANK.AVG(Table2[[#This Row],[Sharpe Ratio Z-Score]],Table2[Sharpe Ratio Z-Score])</f>
        <v>726</v>
      </c>
      <c r="AV725">
        <f>(Table2[[#This Row],[Rank 1Y]]+Table2[[#This Row],[Rank 6M]]+Table2[[#This Row],[Rank Sharpe]])/3</f>
        <v>689.33333333333337</v>
      </c>
    </row>
    <row r="726" spans="1:48" x14ac:dyDescent="0.3">
      <c r="A726" t="s">
        <v>2460</v>
      </c>
      <c r="B726" t="s">
        <v>2461</v>
      </c>
      <c r="C726" t="s">
        <v>3119</v>
      </c>
      <c r="D726" t="s">
        <v>2003</v>
      </c>
      <c r="E726">
        <v>1964.6203163180001</v>
      </c>
      <c r="F726">
        <v>10.67</v>
      </c>
      <c r="G726">
        <v>-59.907338611828997</v>
      </c>
      <c r="H726">
        <f>(Table2[[#This Row],[1Y Return vs Nifty]]-AVERAGE(Table2[1Y Return vs Nifty]))/_xlfn.STDEV.P(Table2[1Y Return vs Nifty])</f>
        <v>-1.5492989044555385</v>
      </c>
      <c r="I726">
        <v>-11.229143219707201</v>
      </c>
      <c r="J726">
        <f>(Table2[[#This Row],[1M Return vs Nifty]]-AVERAGE(Table2[1M Return vs Nifty]))/_xlfn.STDEV.P(Table2[1M Return vs Nifty])</f>
        <v>-1.0881504331141236</v>
      </c>
      <c r="K726">
        <v>-36.012323577279801</v>
      </c>
      <c r="L726">
        <f>(Table2[[#This Row],[6M Return vs Nifty]]-AVERAGE(Table2[6M Return vs Nifty]))/_xlfn.STDEV.P(Table2[6M Return vs Nifty])</f>
        <v>-1.3584700973957151</v>
      </c>
      <c r="M726">
        <v>-6.8321831881464599</v>
      </c>
      <c r="N726">
        <f>(Table2[[#This Row],[1W Return vs Nifty]]-AVERAGE(Table2[1W Return vs Nifty]))/_xlfn.STDEV.P(Table2[1W Return vs Nifty])</f>
        <v>-1.3410588647833404</v>
      </c>
      <c r="O726">
        <v>12.45</v>
      </c>
      <c r="P726">
        <v>13.279427648745401</v>
      </c>
      <c r="Q726">
        <v>15.426093562812</v>
      </c>
      <c r="R726">
        <v>10.4241551703937</v>
      </c>
      <c r="S726" s="1">
        <f>(Table2[[#This Row],[Close Price]]-Table2[[#This Row],[20D EMA]])/Table2[[#This Row],[20D EMA]]</f>
        <v>-0.14297188755020077</v>
      </c>
      <c r="T726" s="1">
        <f>(Table2[[#This Row],[Close Price]]-Table2[[#This Row],[50D EMA]])/Table2[[#This Row],[50D EMA]]</f>
        <v>-0.19650151480677192</v>
      </c>
      <c r="U726" s="1">
        <f>(Table2[[#This Row],[Close Price]]-Table2[[#This Row],[200D EMA]])/Table2[[#This Row],[200D EMA]]</f>
        <v>-0.30831483962197742</v>
      </c>
      <c r="V726">
        <v>0.661176825373476</v>
      </c>
      <c r="W726">
        <v>10.65</v>
      </c>
      <c r="X726">
        <v>11.37</v>
      </c>
      <c r="Y726">
        <v>10.65</v>
      </c>
      <c r="Z726">
        <v>11.37</v>
      </c>
      <c r="AA726">
        <v>10.65</v>
      </c>
      <c r="AB726">
        <v>13.24</v>
      </c>
      <c r="AC726" s="1">
        <f>(Table2[[#This Row],[Close Price]]/Table2[[#This Row],[Day Low]])-1</f>
        <v>1.877934272300319E-3</v>
      </c>
      <c r="AD726" s="1">
        <f>(Table2[[#This Row],[Day High]]/Table2[[#This Row],[Close Price]])-1</f>
        <v>6.5604498594189264E-2</v>
      </c>
      <c r="AE726" s="1">
        <f>(Table2[[#This Row],[Close Price]]/Table2[[#This Row],[Current Week Low]])-1</f>
        <v>1.877934272300319E-3</v>
      </c>
      <c r="AF726" s="1">
        <f>(Table2[[#This Row],[Current Week High]]/Table2[[#This Row],[Close Price]])-1</f>
        <v>6.5604498594189264E-2</v>
      </c>
      <c r="AG726" s="1">
        <f>(Table2[[#This Row],[Close Price]]/Table2[[#This Row],[Current Month Low]])-1</f>
        <v>1.877934272300319E-3</v>
      </c>
      <c r="AH726" s="1">
        <f>(Table2[[#This Row],[Current Month High]]/Table2[[#This Row],[Close Price]])-1</f>
        <v>0.24086223055295219</v>
      </c>
      <c r="AI726">
        <v>144.14245548266101</v>
      </c>
      <c r="AJ726">
        <v>0.18779342723003101</v>
      </c>
      <c r="AK726" t="str">
        <f>IF(AND(Table2[[#This Row],[20D EMA]]&gt;Table2[[#This Row],[50D EMA]],Table2[[#This Row],[50D EMA]]&gt;Table2[[#This Row],[200D EMA]]),"Uptrend","Downtrend/NoTrend")</f>
        <v>Downtrend/NoTrend</v>
      </c>
      <c r="AL726">
        <v>-0.2</v>
      </c>
      <c r="AM726" t="s">
        <v>3147</v>
      </c>
      <c r="AN726">
        <v>-16.64</v>
      </c>
      <c r="AO726" t="s">
        <v>3147</v>
      </c>
      <c r="AP726">
        <v>-3.8090086096673997E-2</v>
      </c>
      <c r="AQ726">
        <f>(Table2[[#This Row],[Sharpe Ratio]]-AVERAGE(Table2[Sharpe Ratio]))/_xlfn.STDEV.P(Table2[Sharpe Ratio])</f>
        <v>-1.1032440132594448</v>
      </c>
      <c r="AR7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6">
        <f>_xlfn.RANK.AVG(Table2[[#This Row],[1Y Return vs Nifty Z-Score]],Table2[1Y Return vs Nifty Z-Score])</f>
        <v>727</v>
      </c>
      <c r="AT726">
        <f>_xlfn.RANK.AVG(Table2[[#This Row],[6M Return vs Nifty Z-Score]],Table2[6M Return vs Nifty Z-Score])</f>
        <v>711</v>
      </c>
      <c r="AU726">
        <f>_xlfn.RANK.AVG(Table2[[#This Row],[Sharpe Ratio Z-Score]],Table2[Sharpe Ratio Z-Score])</f>
        <v>635</v>
      </c>
      <c r="AV726">
        <f>(Table2[[#This Row],[Rank 1Y]]+Table2[[#This Row],[Rank 6M]]+Table2[[#This Row],[Rank Sharpe]])/3</f>
        <v>691</v>
      </c>
    </row>
    <row r="727" spans="1:48" x14ac:dyDescent="0.3">
      <c r="A727" t="s">
        <v>2180</v>
      </c>
      <c r="B727" t="s">
        <v>2181</v>
      </c>
      <c r="C727" t="s">
        <v>3102</v>
      </c>
      <c r="D727" t="s">
        <v>54</v>
      </c>
      <c r="E727">
        <v>2629.02065928</v>
      </c>
      <c r="F727">
        <v>368.7</v>
      </c>
      <c r="G727">
        <v>-81.294912751654195</v>
      </c>
      <c r="H727">
        <f>(Table2[[#This Row],[1Y Return vs Nifty]]-AVERAGE(Table2[1Y Return vs Nifty]))/_xlfn.STDEV.P(Table2[1Y Return vs Nifty])</f>
        <v>-1.9928441647018906</v>
      </c>
      <c r="I727">
        <v>-21.059496119911099</v>
      </c>
      <c r="J727">
        <f>(Table2[[#This Row],[1M Return vs Nifty]]-AVERAGE(Table2[1M Return vs Nifty]))/_xlfn.STDEV.P(Table2[1M Return vs Nifty])</f>
        <v>-2.2013930972378195</v>
      </c>
      <c r="K727">
        <v>-59.094427641282202</v>
      </c>
      <c r="L727">
        <f>(Table2[[#This Row],[6M Return vs Nifty]]-AVERAGE(Table2[6M Return vs Nifty]))/_xlfn.STDEV.P(Table2[6M Return vs Nifty])</f>
        <v>-2.1786173491113243</v>
      </c>
      <c r="M727">
        <v>-2.1515339218173999</v>
      </c>
      <c r="N727">
        <f>(Table2[[#This Row],[1W Return vs Nifty]]-AVERAGE(Table2[1W Return vs Nifty]))/_xlfn.STDEV.P(Table2[1W Return vs Nifty])</f>
        <v>-0.22502899106063359</v>
      </c>
      <c r="O727">
        <v>414.67</v>
      </c>
      <c r="P727">
        <v>488.50076556749099</v>
      </c>
      <c r="Q727">
        <v>665.78200724227804</v>
      </c>
      <c r="R727">
        <v>23.092289958221102</v>
      </c>
      <c r="S727" s="1">
        <f>(Table2[[#This Row],[Close Price]]-Table2[[#This Row],[20D EMA]])/Table2[[#This Row],[20D EMA]]</f>
        <v>-0.11085923746593683</v>
      </c>
      <c r="T727" s="1">
        <f>(Table2[[#This Row],[Close Price]]-Table2[[#This Row],[50D EMA]])/Table2[[#This Row],[50D EMA]]</f>
        <v>-0.24524171508373899</v>
      </c>
      <c r="U727" s="1">
        <f>(Table2[[#This Row],[Close Price]]-Table2[[#This Row],[200D EMA]])/Table2[[#This Row],[200D EMA]]</f>
        <v>-0.44621513349814801</v>
      </c>
      <c r="V727">
        <v>0.89778231802878095</v>
      </c>
      <c r="W727">
        <v>364.15</v>
      </c>
      <c r="X727">
        <v>376.65</v>
      </c>
      <c r="Y727">
        <v>364.15</v>
      </c>
      <c r="Z727">
        <v>376.65</v>
      </c>
      <c r="AA727">
        <v>362.3</v>
      </c>
      <c r="AB727">
        <v>421</v>
      </c>
      <c r="AC727" s="1">
        <f>(Table2[[#This Row],[Close Price]]/Table2[[#This Row],[Day Low]])-1</f>
        <v>1.2494851022930131E-2</v>
      </c>
      <c r="AD727" s="1">
        <f>(Table2[[#This Row],[Day High]]/Table2[[#This Row],[Close Price]])-1</f>
        <v>2.1562245728234286E-2</v>
      </c>
      <c r="AE727" s="1">
        <f>(Table2[[#This Row],[Close Price]]/Table2[[#This Row],[Current Week Low]])-1</f>
        <v>1.2494851022930131E-2</v>
      </c>
      <c r="AF727" s="1">
        <f>(Table2[[#This Row],[Current Week High]]/Table2[[#This Row],[Close Price]])-1</f>
        <v>2.1562245728234286E-2</v>
      </c>
      <c r="AG727" s="1">
        <f>(Table2[[#This Row],[Close Price]]/Table2[[#This Row],[Current Month Low]])-1</f>
        <v>1.7664918575765798E-2</v>
      </c>
      <c r="AH727" s="1">
        <f>(Table2[[#This Row],[Current Month High]]/Table2[[#This Row],[Close Price]])-1</f>
        <v>0.14184974233794412</v>
      </c>
      <c r="AI727">
        <v>237.18470301057701</v>
      </c>
      <c r="AJ727">
        <v>1.76649185757657</v>
      </c>
      <c r="AK727" t="str">
        <f>IF(AND(Table2[[#This Row],[20D EMA]]&gt;Table2[[#This Row],[50D EMA]],Table2[[#This Row],[50D EMA]]&gt;Table2[[#This Row],[200D EMA]]),"Uptrend","Downtrend/NoTrend")</f>
        <v>Downtrend/NoTrend</v>
      </c>
      <c r="AL727">
        <v>-0.4</v>
      </c>
      <c r="AM727" t="s">
        <v>3147</v>
      </c>
      <c r="AN727">
        <v>-10.56</v>
      </c>
      <c r="AO727" t="s">
        <v>3147</v>
      </c>
      <c r="AP727">
        <v>-1.9408596870542E-2</v>
      </c>
      <c r="AQ727">
        <f>(Table2[[#This Row],[Sharpe Ratio]]-AVERAGE(Table2[Sharpe Ratio]))/_xlfn.STDEV.P(Table2[Sharpe Ratio])</f>
        <v>-0.88471073707290626</v>
      </c>
      <c r="AR7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7">
        <f>_xlfn.RANK.AVG(Table2[[#This Row],[1Y Return vs Nifty Z-Score]],Table2[1Y Return vs Nifty Z-Score])</f>
        <v>735</v>
      </c>
      <c r="AT727">
        <f>_xlfn.RANK.AVG(Table2[[#This Row],[6M Return vs Nifty Z-Score]],Table2[6M Return vs Nifty Z-Score])</f>
        <v>735</v>
      </c>
      <c r="AU727">
        <f>_xlfn.RANK.AVG(Table2[[#This Row],[Sharpe Ratio Z-Score]],Table2[Sharpe Ratio Z-Score])</f>
        <v>604</v>
      </c>
      <c r="AV727">
        <f>(Table2[[#This Row],[Rank 1Y]]+Table2[[#This Row],[Rank 6M]]+Table2[[#This Row],[Rank Sharpe]])/3</f>
        <v>691.33333333333337</v>
      </c>
    </row>
    <row r="728" spans="1:48" x14ac:dyDescent="0.3">
      <c r="A728" t="s">
        <v>2360</v>
      </c>
      <c r="B728" t="s">
        <v>2361</v>
      </c>
      <c r="C728" t="s">
        <v>3116</v>
      </c>
      <c r="D728" t="s">
        <v>414</v>
      </c>
      <c r="E728">
        <v>2110.6016111160002</v>
      </c>
      <c r="F728">
        <v>183.27</v>
      </c>
      <c r="G728">
        <v>-54.647815538537102</v>
      </c>
      <c r="H728">
        <f>(Table2[[#This Row],[1Y Return vs Nifty]]-AVERAGE(Table2[1Y Return vs Nifty]))/_xlfn.STDEV.P(Table2[1Y Return vs Nifty])</f>
        <v>-1.4402245178484552</v>
      </c>
      <c r="I728">
        <v>-1.88881368541553</v>
      </c>
      <c r="J728">
        <f>(Table2[[#This Row],[1M Return vs Nifty]]-AVERAGE(Table2[1M Return vs Nifty]))/_xlfn.STDEV.P(Table2[1M Return vs Nifty])</f>
        <v>-3.0400681898943415E-2</v>
      </c>
      <c r="K728">
        <v>-30.3672631208387</v>
      </c>
      <c r="L728">
        <f>(Table2[[#This Row],[6M Return vs Nifty]]-AVERAGE(Table2[6M Return vs Nifty]))/_xlfn.STDEV.P(Table2[6M Return vs Nifty])</f>
        <v>-1.1578912937354811</v>
      </c>
      <c r="M728">
        <v>-4.1587788248790698</v>
      </c>
      <c r="N728">
        <f>(Table2[[#This Row],[1W Return vs Nifty]]-AVERAGE(Table2[1W Return vs Nifty]))/_xlfn.STDEV.P(Table2[1W Return vs Nifty])</f>
        <v>-0.70362611471381509</v>
      </c>
      <c r="O728">
        <v>192.51</v>
      </c>
      <c r="P728">
        <v>199.577331053959</v>
      </c>
      <c r="Q728">
        <v>231.215956589294</v>
      </c>
      <c r="R728">
        <v>32.354799144031297</v>
      </c>
      <c r="S728" s="1">
        <f>(Table2[[#This Row],[Close Price]]-Table2[[#This Row],[20D EMA]])/Table2[[#This Row],[20D EMA]]</f>
        <v>-4.7997506623032468E-2</v>
      </c>
      <c r="T728" s="1">
        <f>(Table2[[#This Row],[Close Price]]-Table2[[#This Row],[50D EMA]])/Table2[[#This Row],[50D EMA]]</f>
        <v>-8.1709335262881308E-2</v>
      </c>
      <c r="U728" s="1">
        <f>(Table2[[#This Row],[Close Price]]-Table2[[#This Row],[200D EMA]])/Table2[[#This Row],[200D EMA]]</f>
        <v>-0.20736439342921209</v>
      </c>
      <c r="V728">
        <v>1.09542968693578</v>
      </c>
      <c r="W728">
        <v>181.62</v>
      </c>
      <c r="X728">
        <v>185.21</v>
      </c>
      <c r="Y728">
        <v>181.62</v>
      </c>
      <c r="Z728">
        <v>185.21</v>
      </c>
      <c r="AA728">
        <v>181.62</v>
      </c>
      <c r="AB728">
        <v>214.15</v>
      </c>
      <c r="AC728" s="1">
        <f>(Table2[[#This Row],[Close Price]]/Table2[[#This Row],[Day Low]])-1</f>
        <v>9.0849025437726993E-3</v>
      </c>
      <c r="AD728" s="1">
        <f>(Table2[[#This Row],[Day High]]/Table2[[#This Row],[Close Price]])-1</f>
        <v>1.0585474982266696E-2</v>
      </c>
      <c r="AE728" s="1">
        <f>(Table2[[#This Row],[Close Price]]/Table2[[#This Row],[Current Week Low]])-1</f>
        <v>9.0849025437726993E-3</v>
      </c>
      <c r="AF728" s="1">
        <f>(Table2[[#This Row],[Current Week High]]/Table2[[#This Row],[Close Price]])-1</f>
        <v>1.0585474982266696E-2</v>
      </c>
      <c r="AG728" s="1">
        <f>(Table2[[#This Row],[Close Price]]/Table2[[#This Row],[Current Month Low]])-1</f>
        <v>9.0849025437726993E-3</v>
      </c>
      <c r="AH728" s="1">
        <f>(Table2[[#This Row],[Current Month High]]/Table2[[#This Row],[Close Price]])-1</f>
        <v>0.16849457085174868</v>
      </c>
      <c r="AI728">
        <v>135.581382659464</v>
      </c>
      <c r="AJ728">
        <v>5.63112391930835</v>
      </c>
      <c r="AK728" t="str">
        <f>IF(AND(Table2[[#This Row],[20D EMA]]&gt;Table2[[#This Row],[50D EMA]],Table2[[#This Row],[50D EMA]]&gt;Table2[[#This Row],[200D EMA]]),"Uptrend","Downtrend/NoTrend")</f>
        <v>Downtrend/NoTrend</v>
      </c>
      <c r="AL728">
        <v>-0.08</v>
      </c>
      <c r="AM728" t="s">
        <v>3147</v>
      </c>
      <c r="AN728">
        <v>-2.5499999999999998</v>
      </c>
      <c r="AO728" t="s">
        <v>3147</v>
      </c>
      <c r="AP728">
        <v>-4.9640178032790999E-2</v>
      </c>
      <c r="AQ728">
        <f>(Table2[[#This Row],[Sharpe Ratio]]-AVERAGE(Table2[Sharpe Ratio]))/_xlfn.STDEV.P(Table2[Sharpe Ratio])</f>
        <v>-1.2383552669985012</v>
      </c>
      <c r="AR7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8">
        <f>_xlfn.RANK.AVG(Table2[[#This Row],[1Y Return vs Nifty Z-Score]],Table2[1Y Return vs Nifty Z-Score])</f>
        <v>722</v>
      </c>
      <c r="AT728">
        <f>_xlfn.RANK.AVG(Table2[[#This Row],[6M Return vs Nifty Z-Score]],Table2[6M Return vs Nifty Z-Score])</f>
        <v>693</v>
      </c>
      <c r="AU728">
        <f>_xlfn.RANK.AVG(Table2[[#This Row],[Sharpe Ratio Z-Score]],Table2[Sharpe Ratio Z-Score])</f>
        <v>659</v>
      </c>
      <c r="AV728">
        <f>(Table2[[#This Row],[Rank 1Y]]+Table2[[#This Row],[Rank 6M]]+Table2[[#This Row],[Rank Sharpe]])/3</f>
        <v>691.33333333333337</v>
      </c>
    </row>
    <row r="729" spans="1:48" x14ac:dyDescent="0.3">
      <c r="A729" t="s">
        <v>425</v>
      </c>
      <c r="B729" t="s">
        <v>426</v>
      </c>
      <c r="C729" t="s">
        <v>3103</v>
      </c>
      <c r="D729" t="s">
        <v>27</v>
      </c>
      <c r="E729">
        <v>50532.367063999998</v>
      </c>
      <c r="F729">
        <v>7.25</v>
      </c>
      <c r="G729">
        <v>-66.990160669417804</v>
      </c>
      <c r="H729">
        <f>(Table2[[#This Row],[1Y Return vs Nifty]]-AVERAGE(Table2[1Y Return vs Nifty]))/_xlfn.STDEV.P(Table2[1Y Return vs Nifty])</f>
        <v>-1.6961856963971282</v>
      </c>
      <c r="I729">
        <v>-13.350656807732699</v>
      </c>
      <c r="J729">
        <f>(Table2[[#This Row],[1M Return vs Nifty]]-AVERAGE(Table2[1M Return vs Nifty]))/_xlfn.STDEV.P(Table2[1M Return vs Nifty])</f>
        <v>-1.328402178161765</v>
      </c>
      <c r="K729">
        <v>-49.041876311078099</v>
      </c>
      <c r="L729">
        <f>(Table2[[#This Row],[6M Return vs Nifty]]-AVERAGE(Table2[6M Return vs Nifty]))/_xlfn.STDEV.P(Table2[6M Return vs Nifty])</f>
        <v>-1.821432738759672</v>
      </c>
      <c r="M729">
        <v>-3.52973420855461</v>
      </c>
      <c r="N729">
        <f>(Table2[[#This Row],[1W Return vs Nifty]]-AVERAGE(Table2[1W Return vs Nifty]))/_xlfn.STDEV.P(Table2[1W Return vs Nifty])</f>
        <v>-0.55363996027735463</v>
      </c>
      <c r="O729">
        <v>8.1</v>
      </c>
      <c r="P729">
        <v>9.7200393288758793</v>
      </c>
      <c r="Q729">
        <v>12.4446132591669</v>
      </c>
      <c r="R729">
        <v>26.016920629107201</v>
      </c>
      <c r="S729" s="1">
        <f>(Table2[[#This Row],[Close Price]]-Table2[[#This Row],[20D EMA]])/Table2[[#This Row],[20D EMA]]</f>
        <v>-0.10493827160493824</v>
      </c>
      <c r="T729" s="1">
        <f>(Table2[[#This Row],[Close Price]]-Table2[[#This Row],[50D EMA]])/Table2[[#This Row],[50D EMA]]</f>
        <v>-0.25411824430977265</v>
      </c>
      <c r="U729" s="1">
        <f>(Table2[[#This Row],[Close Price]]-Table2[[#This Row],[200D EMA]])/Table2[[#This Row],[200D EMA]]</f>
        <v>-0.41741861727526691</v>
      </c>
      <c r="V729">
        <v>0.70902812893916101</v>
      </c>
      <c r="W729">
        <v>7.19</v>
      </c>
      <c r="X729">
        <v>7.53</v>
      </c>
      <c r="Y729">
        <v>7.19</v>
      </c>
      <c r="Z729">
        <v>7.53</v>
      </c>
      <c r="AA729">
        <v>7.19</v>
      </c>
      <c r="AB729">
        <v>8.5299999999999994</v>
      </c>
      <c r="AC729" s="1">
        <f>(Table2[[#This Row],[Close Price]]/Table2[[#This Row],[Day Low]])-1</f>
        <v>8.3449235048678183E-3</v>
      </c>
      <c r="AD729" s="1">
        <f>(Table2[[#This Row],[Day High]]/Table2[[#This Row],[Close Price]])-1</f>
        <v>3.8620689655172402E-2</v>
      </c>
      <c r="AE729" s="1">
        <f>(Table2[[#This Row],[Close Price]]/Table2[[#This Row],[Current Week Low]])-1</f>
        <v>8.3449235048678183E-3</v>
      </c>
      <c r="AF729" s="1">
        <f>(Table2[[#This Row],[Current Week High]]/Table2[[#This Row],[Close Price]])-1</f>
        <v>3.8620689655172402E-2</v>
      </c>
      <c r="AG729" s="1">
        <f>(Table2[[#This Row],[Close Price]]/Table2[[#This Row],[Current Month Low]])-1</f>
        <v>8.3449235048678183E-3</v>
      </c>
      <c r="AH729" s="1">
        <f>(Table2[[#This Row],[Current Month High]]/Table2[[#This Row],[Close Price]])-1</f>
        <v>0.17655172413793085</v>
      </c>
      <c r="AI729">
        <v>164.55172413793099</v>
      </c>
      <c r="AJ729">
        <v>0.83449235048678105</v>
      </c>
      <c r="AK729" t="str">
        <f>IF(AND(Table2[[#This Row],[20D EMA]]&gt;Table2[[#This Row],[50D EMA]],Table2[[#This Row],[50D EMA]]&gt;Table2[[#This Row],[200D EMA]]),"Uptrend","Downtrend/NoTrend")</f>
        <v>Downtrend/NoTrend</v>
      </c>
      <c r="AL729">
        <v>-0.54</v>
      </c>
      <c r="AM729" t="s">
        <v>3147</v>
      </c>
      <c r="AN729">
        <v>-5.6</v>
      </c>
      <c r="AO729" t="s">
        <v>3147</v>
      </c>
      <c r="AP729">
        <v>-2.9989796340512999E-2</v>
      </c>
      <c r="AQ729">
        <f>(Table2[[#This Row],[Sharpe Ratio]]-AVERAGE(Table2[Sharpe Ratio]))/_xlfn.STDEV.P(Table2[Sharpe Ratio])</f>
        <v>-1.0084880311722162</v>
      </c>
      <c r="AR7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9">
        <f>_xlfn.RANK.AVG(Table2[[#This Row],[1Y Return vs Nifty Z-Score]],Table2[1Y Return vs Nifty Z-Score])</f>
        <v>732</v>
      </c>
      <c r="AT729">
        <f>_xlfn.RANK.AVG(Table2[[#This Row],[6M Return vs Nifty Z-Score]],Table2[6M Return vs Nifty Z-Score])</f>
        <v>733</v>
      </c>
      <c r="AU729">
        <f>_xlfn.RANK.AVG(Table2[[#This Row],[Sharpe Ratio Z-Score]],Table2[Sharpe Ratio Z-Score])</f>
        <v>620</v>
      </c>
      <c r="AV729">
        <f>(Table2[[#This Row],[Rank 1Y]]+Table2[[#This Row],[Rank 6M]]+Table2[[#This Row],[Rank Sharpe]])/3</f>
        <v>695</v>
      </c>
    </row>
    <row r="730" spans="1:48" x14ac:dyDescent="0.3">
      <c r="A730" t="s">
        <v>1105</v>
      </c>
      <c r="B730" t="s">
        <v>1106</v>
      </c>
      <c r="C730" t="s">
        <v>3119</v>
      </c>
      <c r="D730" t="s">
        <v>626</v>
      </c>
      <c r="E730">
        <v>11084.3941068</v>
      </c>
      <c r="F730">
        <v>115.4</v>
      </c>
      <c r="G730">
        <v>-71.4902099885241</v>
      </c>
      <c r="H730">
        <f>(Table2[[#This Row],[1Y Return vs Nifty]]-AVERAGE(Table2[1Y Return vs Nifty]))/_xlfn.STDEV.P(Table2[1Y Return vs Nifty])</f>
        <v>-1.7895097701473985</v>
      </c>
      <c r="I730">
        <v>-2.5000045518979701</v>
      </c>
      <c r="J730">
        <f>(Table2[[#This Row],[1M Return vs Nifty]]-AVERAGE(Table2[1M Return vs Nifty]))/_xlfn.STDEV.P(Table2[1M Return vs Nifty])</f>
        <v>-9.9615262026262044E-2</v>
      </c>
      <c r="K730">
        <v>-22.199317304402701</v>
      </c>
      <c r="L730">
        <f>(Table2[[#This Row],[6M Return vs Nifty]]-AVERAGE(Table2[6M Return vs Nifty]))/_xlfn.STDEV.P(Table2[6M Return vs Nifty])</f>
        <v>-0.86766999090549923</v>
      </c>
      <c r="M730">
        <v>-2.81071180740014</v>
      </c>
      <c r="N730">
        <f>(Table2[[#This Row],[1W Return vs Nifty]]-AVERAGE(Table2[1W Return vs Nifty]))/_xlfn.STDEV.P(Table2[1W Return vs Nifty])</f>
        <v>-0.38219996682670965</v>
      </c>
      <c r="O730">
        <v>121.43</v>
      </c>
      <c r="P730">
        <v>126.97082046001999</v>
      </c>
      <c r="Q730">
        <v>152.61722697464899</v>
      </c>
      <c r="R730">
        <v>29.604436837602801</v>
      </c>
      <c r="S730" s="1">
        <f>(Table2[[#This Row],[Close Price]]-Table2[[#This Row],[20D EMA]])/Table2[[#This Row],[20D EMA]]</f>
        <v>-4.9658239314831598E-2</v>
      </c>
      <c r="T730" s="1">
        <f>(Table2[[#This Row],[Close Price]]-Table2[[#This Row],[50D EMA]])/Table2[[#This Row],[50D EMA]]</f>
        <v>-9.1129760507953531E-2</v>
      </c>
      <c r="U730" s="1">
        <f>(Table2[[#This Row],[Close Price]]-Table2[[#This Row],[200D EMA]])/Table2[[#This Row],[200D EMA]]</f>
        <v>-0.24385993450681079</v>
      </c>
      <c r="V730">
        <v>0.37669266114310501</v>
      </c>
      <c r="W730">
        <v>114.61</v>
      </c>
      <c r="X730">
        <v>116.63</v>
      </c>
      <c r="Y730">
        <v>114.61</v>
      </c>
      <c r="Z730">
        <v>116.63</v>
      </c>
      <c r="AA730">
        <v>114.36</v>
      </c>
      <c r="AB730">
        <v>126.82</v>
      </c>
      <c r="AC730" s="1">
        <f>(Table2[[#This Row],[Close Price]]/Table2[[#This Row],[Day Low]])-1</f>
        <v>6.8929412791205458E-3</v>
      </c>
      <c r="AD730" s="1">
        <f>(Table2[[#This Row],[Day High]]/Table2[[#This Row],[Close Price]])-1</f>
        <v>1.0658578856152401E-2</v>
      </c>
      <c r="AE730" s="1">
        <f>(Table2[[#This Row],[Close Price]]/Table2[[#This Row],[Current Week Low]])-1</f>
        <v>6.8929412791205458E-3</v>
      </c>
      <c r="AF730" s="1">
        <f>(Table2[[#This Row],[Current Week High]]/Table2[[#This Row],[Close Price]])-1</f>
        <v>1.0658578856152401E-2</v>
      </c>
      <c r="AG730" s="1">
        <f>(Table2[[#This Row],[Close Price]]/Table2[[#This Row],[Current Month Low]])-1</f>
        <v>9.0940888422526012E-3</v>
      </c>
      <c r="AH730" s="1">
        <f>(Table2[[#This Row],[Current Month High]]/Table2[[#This Row],[Close Price]])-1</f>
        <v>9.8960138648180207E-2</v>
      </c>
      <c r="AI730">
        <v>159.70537261698399</v>
      </c>
      <c r="AJ730">
        <v>0.90940888422526001</v>
      </c>
      <c r="AK730" t="str">
        <f>IF(AND(Table2[[#This Row],[20D EMA]]&gt;Table2[[#This Row],[50D EMA]],Table2[[#This Row],[50D EMA]]&gt;Table2[[#This Row],[200D EMA]]),"Uptrend","Downtrend/NoTrend")</f>
        <v>Downtrend/NoTrend</v>
      </c>
      <c r="AL730">
        <v>-0.1</v>
      </c>
      <c r="AM730" t="s">
        <v>3147</v>
      </c>
      <c r="AN730">
        <v>-5.56</v>
      </c>
      <c r="AO730" t="s">
        <v>3147</v>
      </c>
      <c r="AP730">
        <v>-0.13513053355340501</v>
      </c>
      <c r="AQ730">
        <f>(Table2[[#This Row],[Sharpe Ratio]]-AVERAGE(Table2[Sharpe Ratio]))/_xlfn.STDEV.P(Table2[Sharpe Ratio])</f>
        <v>-2.2384087021463972</v>
      </c>
      <c r="AR7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0">
        <f>_xlfn.RANK.AVG(Table2[[#This Row],[1Y Return vs Nifty Z-Score]],Table2[1Y Return vs Nifty Z-Score])</f>
        <v>734</v>
      </c>
      <c r="AT730">
        <f>_xlfn.RANK.AVG(Table2[[#This Row],[6M Return vs Nifty Z-Score]],Table2[6M Return vs Nifty Z-Score])</f>
        <v>627</v>
      </c>
      <c r="AU730">
        <f>_xlfn.RANK.AVG(Table2[[#This Row],[Sharpe Ratio Z-Score]],Table2[Sharpe Ratio Z-Score])</f>
        <v>731</v>
      </c>
      <c r="AV730">
        <f>(Table2[[#This Row],[Rank 1Y]]+Table2[[#This Row],[Rank 6M]]+Table2[[#This Row],[Rank Sharpe]])/3</f>
        <v>697.33333333333337</v>
      </c>
    </row>
    <row r="731" spans="1:48" x14ac:dyDescent="0.3">
      <c r="A731" t="s">
        <v>921</v>
      </c>
      <c r="B731" t="s">
        <v>922</v>
      </c>
      <c r="C731" t="s">
        <v>3116</v>
      </c>
      <c r="D731" t="s">
        <v>481</v>
      </c>
      <c r="E731">
        <v>15633.64265625</v>
      </c>
      <c r="F731">
        <v>431.25</v>
      </c>
      <c r="G731">
        <v>-34.111453445862701</v>
      </c>
      <c r="H731">
        <f>(Table2[[#This Row],[1Y Return vs Nifty]]-AVERAGE(Table2[1Y Return vs Nifty]))/_xlfn.STDEV.P(Table2[1Y Return vs Nifty])</f>
        <v>-1.0143320809896466</v>
      </c>
      <c r="I731">
        <v>-9.9330104156252101</v>
      </c>
      <c r="J731">
        <f>(Table2[[#This Row],[1M Return vs Nifty]]-AVERAGE(Table2[1M Return vs Nifty]))/_xlfn.STDEV.P(Table2[1M Return vs Nifty])</f>
        <v>-0.94136930017591325</v>
      </c>
      <c r="K731">
        <v>-34.891977396399497</v>
      </c>
      <c r="L731">
        <f>(Table2[[#This Row],[6M Return vs Nifty]]-AVERAGE(Table2[6M Return vs Nifty]))/_xlfn.STDEV.P(Table2[6M Return vs Nifty])</f>
        <v>-1.3186622515134134</v>
      </c>
      <c r="M731">
        <v>2.4048363484278301</v>
      </c>
      <c r="N731">
        <f>(Table2[[#This Row],[1W Return vs Nifty]]-AVERAGE(Table2[1W Return vs Nifty]))/_xlfn.STDEV.P(Table2[1W Return vs Nifty])</f>
        <v>0.86136843972224986</v>
      </c>
      <c r="O731">
        <v>484.5</v>
      </c>
      <c r="P731">
        <v>530.02566191927497</v>
      </c>
      <c r="Q731">
        <v>600.42732796085795</v>
      </c>
      <c r="R731">
        <v>26.828140914177499</v>
      </c>
      <c r="S731" s="1">
        <f>(Table2[[#This Row],[Close Price]]-Table2[[#This Row],[20D EMA]])/Table2[[#This Row],[20D EMA]]</f>
        <v>-0.10990712074303406</v>
      </c>
      <c r="T731" s="1">
        <f>(Table2[[#This Row],[Close Price]]-Table2[[#This Row],[50D EMA]])/Table2[[#This Row],[50D EMA]]</f>
        <v>-0.18636015011348431</v>
      </c>
      <c r="U731" s="1">
        <f>(Table2[[#This Row],[Close Price]]-Table2[[#This Row],[200D EMA]])/Table2[[#This Row],[200D EMA]]</f>
        <v>-0.28176153896160883</v>
      </c>
      <c r="V731">
        <v>2.2401671557150702</v>
      </c>
      <c r="W731">
        <v>429.5</v>
      </c>
      <c r="X731">
        <v>439</v>
      </c>
      <c r="Y731">
        <v>429.5</v>
      </c>
      <c r="Z731">
        <v>439</v>
      </c>
      <c r="AA731">
        <v>426.2</v>
      </c>
      <c r="AB731">
        <v>529.5</v>
      </c>
      <c r="AC731" s="1">
        <f>(Table2[[#This Row],[Close Price]]/Table2[[#This Row],[Day Low]])-1</f>
        <v>4.0745052386494951E-3</v>
      </c>
      <c r="AD731" s="1">
        <f>(Table2[[#This Row],[Day High]]/Table2[[#This Row],[Close Price]])-1</f>
        <v>1.7971014492753623E-2</v>
      </c>
      <c r="AE731" s="1">
        <f>(Table2[[#This Row],[Close Price]]/Table2[[#This Row],[Current Week Low]])-1</f>
        <v>4.0745052386494951E-3</v>
      </c>
      <c r="AF731" s="1">
        <f>(Table2[[#This Row],[Current Week High]]/Table2[[#This Row],[Close Price]])-1</f>
        <v>1.7971014492753623E-2</v>
      </c>
      <c r="AG731" s="1">
        <f>(Table2[[#This Row],[Close Price]]/Table2[[#This Row],[Current Month Low]])-1</f>
        <v>1.1848897231346855E-2</v>
      </c>
      <c r="AH731" s="1">
        <f>(Table2[[#This Row],[Current Month High]]/Table2[[#This Row],[Close Price]])-1</f>
        <v>0.22782608695652184</v>
      </c>
      <c r="AI731">
        <v>78.376811594202806</v>
      </c>
      <c r="AJ731">
        <v>1.18488972313468</v>
      </c>
      <c r="AK731" t="str">
        <f>IF(AND(Table2[[#This Row],[20D EMA]]&gt;Table2[[#This Row],[50D EMA]],Table2[[#This Row],[50D EMA]]&gt;Table2[[#This Row],[200D EMA]]),"Uptrend","Downtrend/NoTrend")</f>
        <v>Downtrend/NoTrend</v>
      </c>
      <c r="AL731">
        <v>-0.23</v>
      </c>
      <c r="AM731" t="s">
        <v>3147</v>
      </c>
      <c r="AN731">
        <v>-15.86</v>
      </c>
      <c r="AO731" t="s">
        <v>3147</v>
      </c>
      <c r="AP731">
        <v>-0.12887280124369399</v>
      </c>
      <c r="AQ731">
        <f>(Table2[[#This Row],[Sharpe Ratio]]-AVERAGE(Table2[Sharpe Ratio]))/_xlfn.STDEV.P(Table2[Sharpe Ratio])</f>
        <v>-2.1652066824044915</v>
      </c>
      <c r="AR7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1">
        <f>_xlfn.RANK.AVG(Table2[[#This Row],[1Y Return vs Nifty Z-Score]],Table2[1Y Return vs Nifty Z-Score])</f>
        <v>656</v>
      </c>
      <c r="AT731">
        <f>_xlfn.RANK.AVG(Table2[[#This Row],[6M Return vs Nifty Z-Score]],Table2[6M Return vs Nifty Z-Score])</f>
        <v>708</v>
      </c>
      <c r="AU731">
        <f>_xlfn.RANK.AVG(Table2[[#This Row],[Sharpe Ratio Z-Score]],Table2[Sharpe Ratio Z-Score])</f>
        <v>729</v>
      </c>
      <c r="AV731">
        <f>(Table2[[#This Row],[Rank 1Y]]+Table2[[#This Row],[Rank 6M]]+Table2[[#This Row],[Rank Sharpe]])/3</f>
        <v>697.66666666666663</v>
      </c>
    </row>
    <row r="732" spans="1:48" x14ac:dyDescent="0.3">
      <c r="A732" t="s">
        <v>1444</v>
      </c>
      <c r="B732" t="s">
        <v>1445</v>
      </c>
      <c r="C732" t="s">
        <v>3111</v>
      </c>
      <c r="D732" t="s">
        <v>85</v>
      </c>
      <c r="E732">
        <v>7047.8552213299999</v>
      </c>
      <c r="F732">
        <v>238.7</v>
      </c>
      <c r="G732">
        <v>-51.950038422692501</v>
      </c>
      <c r="H732">
        <f>(Table2[[#This Row],[1Y Return vs Nifty]]-AVERAGE(Table2[1Y Return vs Nifty]))/_xlfn.STDEV.P(Table2[1Y Return vs Nifty])</f>
        <v>-1.3842767864642858</v>
      </c>
      <c r="I732">
        <v>-10.0783498617541</v>
      </c>
      <c r="J732">
        <f>(Table2[[#This Row],[1M Return vs Nifty]]-AVERAGE(Table2[1M Return vs Nifty]))/_xlfn.STDEV.P(Table2[1M Return vs Nifty])</f>
        <v>-0.95782833006561663</v>
      </c>
      <c r="K732">
        <v>-26.571148791537201</v>
      </c>
      <c r="L732">
        <f>(Table2[[#This Row],[6M Return vs Nifty]]-AVERAGE(Table2[6M Return vs Nifty]))/_xlfn.STDEV.P(Table2[6M Return vs Nifty])</f>
        <v>-1.02300875764856</v>
      </c>
      <c r="M732">
        <v>-5.2855945398140998</v>
      </c>
      <c r="N732">
        <f>(Table2[[#This Row],[1W Return vs Nifty]]-AVERAGE(Table2[1W Return vs Nifty]))/_xlfn.STDEV.P(Table2[1W Return vs Nifty])</f>
        <v>-0.97229824297904244</v>
      </c>
      <c r="O732">
        <v>254.04</v>
      </c>
      <c r="P732">
        <v>267.977615958402</v>
      </c>
      <c r="Q732">
        <v>311.91120967416299</v>
      </c>
      <c r="R732">
        <v>33.904097942153101</v>
      </c>
      <c r="S732" s="1">
        <f>(Table2[[#This Row],[Close Price]]-Table2[[#This Row],[20D EMA]])/Table2[[#This Row],[20D EMA]]</f>
        <v>-6.0384191465910897E-2</v>
      </c>
      <c r="T732" s="1">
        <f>(Table2[[#This Row],[Close Price]]-Table2[[#This Row],[50D EMA]])/Table2[[#This Row],[50D EMA]]</f>
        <v>-0.10925396083435102</v>
      </c>
      <c r="U732" s="1">
        <f>(Table2[[#This Row],[Close Price]]-Table2[[#This Row],[200D EMA]])/Table2[[#This Row],[200D EMA]]</f>
        <v>-0.23471811016552707</v>
      </c>
      <c r="V732">
        <v>0.93564148060597496</v>
      </c>
      <c r="W732">
        <v>236.5</v>
      </c>
      <c r="X732">
        <v>252.35</v>
      </c>
      <c r="Y732">
        <v>236.5</v>
      </c>
      <c r="Z732">
        <v>252.35</v>
      </c>
      <c r="AA732">
        <v>232.6</v>
      </c>
      <c r="AB732">
        <v>267.85000000000002</v>
      </c>
      <c r="AC732" s="1">
        <f>(Table2[[#This Row],[Close Price]]/Table2[[#This Row],[Day Low]])-1</f>
        <v>9.302325581395321E-3</v>
      </c>
      <c r="AD732" s="1">
        <f>(Table2[[#This Row],[Day High]]/Table2[[#This Row],[Close Price]])-1</f>
        <v>5.7184750733137779E-2</v>
      </c>
      <c r="AE732" s="1">
        <f>(Table2[[#This Row],[Close Price]]/Table2[[#This Row],[Current Week Low]])-1</f>
        <v>9.302325581395321E-3</v>
      </c>
      <c r="AF732" s="1">
        <f>(Table2[[#This Row],[Current Week High]]/Table2[[#This Row],[Close Price]])-1</f>
        <v>5.7184750733137779E-2</v>
      </c>
      <c r="AG732" s="1">
        <f>(Table2[[#This Row],[Close Price]]/Table2[[#This Row],[Current Month Low]])-1</f>
        <v>2.6225279449699102E-2</v>
      </c>
      <c r="AH732" s="1">
        <f>(Table2[[#This Row],[Current Month High]]/Table2[[#This Row],[Close Price]])-1</f>
        <v>0.12211981566820285</v>
      </c>
      <c r="AI732">
        <v>68.663594470046107</v>
      </c>
      <c r="AJ732">
        <v>2.6225279449699102</v>
      </c>
      <c r="AK732" t="str">
        <f>IF(AND(Table2[[#This Row],[20D EMA]]&gt;Table2[[#This Row],[50D EMA]],Table2[[#This Row],[50D EMA]]&gt;Table2[[#This Row],[200D EMA]]),"Uptrend","Downtrend/NoTrend")</f>
        <v>Downtrend/NoTrend</v>
      </c>
      <c r="AL732">
        <v>-0.12</v>
      </c>
      <c r="AM732" t="s">
        <v>3147</v>
      </c>
      <c r="AN732">
        <v>-5.01</v>
      </c>
      <c r="AO732" t="s">
        <v>3147</v>
      </c>
      <c r="AP732">
        <v>-0.12857796775347199</v>
      </c>
      <c r="AQ732">
        <f>(Table2[[#This Row],[Sharpe Ratio]]-AVERAGE(Table2[Sharpe Ratio]))/_xlfn.STDEV.P(Table2[Sharpe Ratio])</f>
        <v>-2.1617577641856167</v>
      </c>
      <c r="AR7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2">
        <f>_xlfn.RANK.AVG(Table2[[#This Row],[1Y Return vs Nifty Z-Score]],Table2[1Y Return vs Nifty Z-Score])</f>
        <v>717</v>
      </c>
      <c r="AT732">
        <f>_xlfn.RANK.AVG(Table2[[#This Row],[6M Return vs Nifty Z-Score]],Table2[6M Return vs Nifty Z-Score])</f>
        <v>674</v>
      </c>
      <c r="AU732">
        <f>_xlfn.RANK.AVG(Table2[[#This Row],[Sharpe Ratio Z-Score]],Table2[Sharpe Ratio Z-Score])</f>
        <v>728</v>
      </c>
      <c r="AV732">
        <f>(Table2[[#This Row],[Rank 1Y]]+Table2[[#This Row],[Rank 6M]]+Table2[[#This Row],[Rank Sharpe]])/3</f>
        <v>706.33333333333337</v>
      </c>
    </row>
    <row r="733" spans="1:48" x14ac:dyDescent="0.3">
      <c r="A733" t="s">
        <v>2362</v>
      </c>
      <c r="B733" t="s">
        <v>2363</v>
      </c>
      <c r="C733" t="s">
        <v>3111</v>
      </c>
      <c r="D733" t="s">
        <v>1296</v>
      </c>
      <c r="E733">
        <v>2110.3975871099901</v>
      </c>
      <c r="F733">
        <v>252.3</v>
      </c>
      <c r="G733">
        <v>-68.269904658873401</v>
      </c>
      <c r="H733">
        <f>(Table2[[#This Row],[1Y Return vs Nifty]]-AVERAGE(Table2[1Y Return vs Nifty]))/_xlfn.STDEV.P(Table2[1Y Return vs Nifty])</f>
        <v>-1.7227256105145889</v>
      </c>
      <c r="I733">
        <v>-16.520147601662099</v>
      </c>
      <c r="J733">
        <f>(Table2[[#This Row],[1M Return vs Nifty]]-AVERAGE(Table2[1M Return vs Nifty]))/_xlfn.STDEV.P(Table2[1M Return vs Nifty])</f>
        <v>-1.6873325656228608</v>
      </c>
      <c r="K733">
        <v>-37.404246545408</v>
      </c>
      <c r="L733">
        <f>(Table2[[#This Row],[6M Return vs Nifty]]-AVERAGE(Table2[6M Return vs Nifty]))/_xlfn.STDEV.P(Table2[6M Return vs Nifty])</f>
        <v>-1.4079275382661307</v>
      </c>
      <c r="M733">
        <v>-6.4848027456053998</v>
      </c>
      <c r="N733">
        <f>(Table2[[#This Row],[1W Return vs Nifty]]-AVERAGE(Table2[1W Return vs Nifty]))/_xlfn.STDEV.P(Table2[1W Return vs Nifty])</f>
        <v>-1.2582312634478334</v>
      </c>
      <c r="O733">
        <v>284.97000000000003</v>
      </c>
      <c r="P733">
        <v>307.38373574871099</v>
      </c>
      <c r="Q733">
        <v>364.11293059006903</v>
      </c>
      <c r="R733">
        <v>18.1121068369964</v>
      </c>
      <c r="S733" s="1">
        <f>(Table2[[#This Row],[Close Price]]-Table2[[#This Row],[20D EMA]])/Table2[[#This Row],[20D EMA]]</f>
        <v>-0.11464364669965264</v>
      </c>
      <c r="T733" s="1">
        <f>(Table2[[#This Row],[Close Price]]-Table2[[#This Row],[50D EMA]])/Table2[[#This Row],[50D EMA]]</f>
        <v>-0.17920185534390939</v>
      </c>
      <c r="U733" s="1">
        <f>(Table2[[#This Row],[Close Price]]-Table2[[#This Row],[200D EMA]])/Table2[[#This Row],[200D EMA]]</f>
        <v>-0.30708310855335125</v>
      </c>
      <c r="V733">
        <v>0.70278952627852598</v>
      </c>
      <c r="W733">
        <v>249.35</v>
      </c>
      <c r="X733">
        <v>263</v>
      </c>
      <c r="Y733">
        <v>249.35</v>
      </c>
      <c r="Z733">
        <v>263</v>
      </c>
      <c r="AA733">
        <v>249.35</v>
      </c>
      <c r="AB733">
        <v>309.95</v>
      </c>
      <c r="AC733" s="1">
        <f>(Table2[[#This Row],[Close Price]]/Table2[[#This Row],[Day Low]])-1</f>
        <v>1.1830759975937521E-2</v>
      </c>
      <c r="AD733" s="1">
        <f>(Table2[[#This Row],[Day High]]/Table2[[#This Row],[Close Price]])-1</f>
        <v>4.2409829567974677E-2</v>
      </c>
      <c r="AE733" s="1">
        <f>(Table2[[#This Row],[Close Price]]/Table2[[#This Row],[Current Week Low]])-1</f>
        <v>1.1830759975937521E-2</v>
      </c>
      <c r="AF733" s="1">
        <f>(Table2[[#This Row],[Current Week High]]/Table2[[#This Row],[Close Price]])-1</f>
        <v>4.2409829567974677E-2</v>
      </c>
      <c r="AG733" s="1">
        <f>(Table2[[#This Row],[Close Price]]/Table2[[#This Row],[Current Month Low]])-1</f>
        <v>1.1830759975937521E-2</v>
      </c>
      <c r="AH733" s="1">
        <f>(Table2[[#This Row],[Current Month High]]/Table2[[#This Row],[Close Price]])-1</f>
        <v>0.22849782005548946</v>
      </c>
      <c r="AI733">
        <v>109.68288133550701</v>
      </c>
      <c r="AJ733">
        <v>1.1830759975937499</v>
      </c>
      <c r="AK733" t="str">
        <f>IF(AND(Table2[[#This Row],[20D EMA]]&gt;Table2[[#This Row],[50D EMA]],Table2[[#This Row],[50D EMA]]&gt;Table2[[#This Row],[200D EMA]]),"Uptrend","Downtrend/NoTrend")</f>
        <v>Downtrend/NoTrend</v>
      </c>
      <c r="AL733">
        <v>-0.23</v>
      </c>
      <c r="AM733" t="s">
        <v>3147</v>
      </c>
      <c r="AN733">
        <v>-16</v>
      </c>
      <c r="AO733" t="s">
        <v>3147</v>
      </c>
      <c r="AP733">
        <v>-5.6111428486242003E-2</v>
      </c>
      <c r="AQ733">
        <f>(Table2[[#This Row],[Sharpe Ratio]]-AVERAGE(Table2[Sharpe Ratio]))/_xlfn.STDEV.P(Table2[Sharpe Ratio])</f>
        <v>-1.3140549901575138</v>
      </c>
      <c r="AR7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3">
        <f>_xlfn.RANK.AVG(Table2[[#This Row],[1Y Return vs Nifty Z-Score]],Table2[1Y Return vs Nifty Z-Score])</f>
        <v>733</v>
      </c>
      <c r="AT733">
        <f>_xlfn.RANK.AVG(Table2[[#This Row],[6M Return vs Nifty Z-Score]],Table2[6M Return vs Nifty Z-Score])</f>
        <v>718</v>
      </c>
      <c r="AU733">
        <f>_xlfn.RANK.AVG(Table2[[#This Row],[Sharpe Ratio Z-Score]],Table2[Sharpe Ratio Z-Score])</f>
        <v>673</v>
      </c>
      <c r="AV733">
        <f>(Table2[[#This Row],[Rank 1Y]]+Table2[[#This Row],[Rank 6M]]+Table2[[#This Row],[Rank Sharpe]])/3</f>
        <v>708</v>
      </c>
    </row>
    <row r="734" spans="1:48" x14ac:dyDescent="0.3">
      <c r="A734" t="s">
        <v>2006</v>
      </c>
      <c r="B734" t="s">
        <v>2007</v>
      </c>
      <c r="C734" t="s">
        <v>3112</v>
      </c>
      <c r="D734" t="s">
        <v>460</v>
      </c>
      <c r="E734">
        <v>3188.9958618000001</v>
      </c>
      <c r="F734">
        <v>830.9</v>
      </c>
      <c r="G734">
        <v>-60.725532653448099</v>
      </c>
      <c r="H734">
        <f>(Table2[[#This Row],[1Y Return vs Nifty]]-AVERAGE(Table2[1Y Return vs Nifty]))/_xlfn.STDEV.P(Table2[1Y Return vs Nifty])</f>
        <v>-1.5662669853958728</v>
      </c>
      <c r="I734">
        <v>-12.065138472577599</v>
      </c>
      <c r="J734">
        <f>(Table2[[#This Row],[1M Return vs Nifty]]-AVERAGE(Table2[1M Return vs Nifty]))/_xlfn.STDEV.P(Table2[1M Return vs Nifty])</f>
        <v>-1.1828230854540924</v>
      </c>
      <c r="K734">
        <v>-25.586187269381099</v>
      </c>
      <c r="L734">
        <f>(Table2[[#This Row],[6M Return vs Nifty]]-AVERAGE(Table2[6M Return vs Nifty]))/_xlfn.STDEV.P(Table2[6M Return vs Nifty])</f>
        <v>-0.98801136385802724</v>
      </c>
      <c r="M734">
        <v>-9.4711736722175992</v>
      </c>
      <c r="N734">
        <f>(Table2[[#This Row],[1W Return vs Nifty]]-AVERAGE(Table2[1W Return vs Nifty]))/_xlfn.STDEV.P(Table2[1W Return vs Nifty])</f>
        <v>-1.970286146964044</v>
      </c>
      <c r="O734">
        <v>950.35</v>
      </c>
      <c r="P734">
        <v>1012.01219287059</v>
      </c>
      <c r="Q734">
        <v>1131.97045100687</v>
      </c>
      <c r="R734">
        <v>9.8930961044348305</v>
      </c>
      <c r="S734" s="1">
        <f>(Table2[[#This Row],[Close Price]]-Table2[[#This Row],[20D EMA]])/Table2[[#This Row],[20D EMA]]</f>
        <v>-0.12569053506602834</v>
      </c>
      <c r="T734" s="1">
        <f>(Table2[[#This Row],[Close Price]]-Table2[[#This Row],[50D EMA]])/Table2[[#This Row],[50D EMA]]</f>
        <v>-0.17896246126922852</v>
      </c>
      <c r="U734" s="1">
        <f>(Table2[[#This Row],[Close Price]]-Table2[[#This Row],[200D EMA]])/Table2[[#This Row],[200D EMA]]</f>
        <v>-0.26597023865691244</v>
      </c>
      <c r="V734">
        <v>1.12437340817541</v>
      </c>
      <c r="W734">
        <v>825</v>
      </c>
      <c r="X734">
        <v>869</v>
      </c>
      <c r="Y734">
        <v>825</v>
      </c>
      <c r="Z734">
        <v>869</v>
      </c>
      <c r="AA734">
        <v>825</v>
      </c>
      <c r="AB734">
        <v>1001.95</v>
      </c>
      <c r="AC734" s="1">
        <f>(Table2[[#This Row],[Close Price]]/Table2[[#This Row],[Day Low]])-1</f>
        <v>7.151515151515131E-3</v>
      </c>
      <c r="AD734" s="1">
        <f>(Table2[[#This Row],[Day High]]/Table2[[#This Row],[Close Price]])-1</f>
        <v>4.5853893368636545E-2</v>
      </c>
      <c r="AE734" s="1">
        <f>(Table2[[#This Row],[Close Price]]/Table2[[#This Row],[Current Week Low]])-1</f>
        <v>7.151515151515131E-3</v>
      </c>
      <c r="AF734" s="1">
        <f>(Table2[[#This Row],[Current Week High]]/Table2[[#This Row],[Close Price]])-1</f>
        <v>4.5853893368636545E-2</v>
      </c>
      <c r="AG734" s="1">
        <f>(Table2[[#This Row],[Close Price]]/Table2[[#This Row],[Current Month Low]])-1</f>
        <v>7.151515151515131E-3</v>
      </c>
      <c r="AH734" s="1">
        <f>(Table2[[#This Row],[Current Month High]]/Table2[[#This Row],[Close Price]])-1</f>
        <v>0.20586111445420641</v>
      </c>
      <c r="AI734">
        <v>74.238777229510106</v>
      </c>
      <c r="AJ734">
        <v>0.71515151515151298</v>
      </c>
      <c r="AK734" t="str">
        <f>IF(AND(Table2[[#This Row],[20D EMA]]&gt;Table2[[#This Row],[50D EMA]],Table2[[#This Row],[50D EMA]]&gt;Table2[[#This Row],[200D EMA]]),"Uptrend","Downtrend/NoTrend")</f>
        <v>Downtrend/NoTrend</v>
      </c>
      <c r="AL734">
        <v>-0.18</v>
      </c>
      <c r="AM734" t="s">
        <v>3147</v>
      </c>
      <c r="AN734">
        <v>-14.99</v>
      </c>
      <c r="AO734" t="s">
        <v>3147</v>
      </c>
      <c r="AP734">
        <v>-0.18205902492259601</v>
      </c>
      <c r="AQ734">
        <f>(Table2[[#This Row],[Sharpe Ratio]]-AVERAGE(Table2[Sharpe Ratio]))/_xlfn.STDEV.P(Table2[Sharpe Ratio])</f>
        <v>-2.7873711987259266</v>
      </c>
      <c r="AR7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4">
        <f>_xlfn.RANK.AVG(Table2[[#This Row],[1Y Return vs Nifty Z-Score]],Table2[1Y Return vs Nifty Z-Score])</f>
        <v>728</v>
      </c>
      <c r="AT734">
        <f>_xlfn.RANK.AVG(Table2[[#This Row],[6M Return vs Nifty Z-Score]],Table2[6M Return vs Nifty Z-Score])</f>
        <v>662</v>
      </c>
      <c r="AU734">
        <f>_xlfn.RANK.AVG(Table2[[#This Row],[Sharpe Ratio Z-Score]],Table2[Sharpe Ratio Z-Score])</f>
        <v>736</v>
      </c>
      <c r="AV734">
        <f>(Table2[[#This Row],[Rank 1Y]]+Table2[[#This Row],[Rank 6M]]+Table2[[#This Row],[Rank Sharpe]])/3</f>
        <v>708.66666666666663</v>
      </c>
    </row>
    <row r="735" spans="1:48" x14ac:dyDescent="0.3">
      <c r="A735" t="s">
        <v>1758</v>
      </c>
      <c r="B735" t="s">
        <v>1759</v>
      </c>
      <c r="C735" t="s">
        <v>3111</v>
      </c>
      <c r="D735" t="s">
        <v>440</v>
      </c>
      <c r="E735">
        <v>4451.9957033199998</v>
      </c>
      <c r="F735">
        <v>268.39999999999998</v>
      </c>
      <c r="G735">
        <v>-54.698476931859901</v>
      </c>
      <c r="H735">
        <f>(Table2[[#This Row],[1Y Return vs Nifty]]-AVERAGE(Table2[1Y Return vs Nifty]))/_xlfn.STDEV.P(Table2[1Y Return vs Nifty])</f>
        <v>-1.4412751569129369</v>
      </c>
      <c r="I735">
        <v>-1.9595272414617599</v>
      </c>
      <c r="J735">
        <f>(Table2[[#This Row],[1M Return vs Nifty]]-AVERAGE(Table2[1M Return vs Nifty]))/_xlfn.STDEV.P(Table2[1M Return vs Nifty])</f>
        <v>-3.8408669844211638E-2</v>
      </c>
      <c r="K735">
        <v>-34.650599978791497</v>
      </c>
      <c r="L735">
        <f>(Table2[[#This Row],[6M Return vs Nifty]]-AVERAGE(Table2[6M Return vs Nifty]))/_xlfn.STDEV.P(Table2[6M Return vs Nifty])</f>
        <v>-1.3100856925858351</v>
      </c>
      <c r="M735">
        <v>-2.24021135716053</v>
      </c>
      <c r="N735">
        <f>(Table2[[#This Row],[1W Return vs Nifty]]-AVERAGE(Table2[1W Return vs Nifty]))/_xlfn.STDEV.P(Table2[1W Return vs Nifty])</f>
        <v>-0.24617278144885565</v>
      </c>
      <c r="O735">
        <v>283.52999999999997</v>
      </c>
      <c r="P735">
        <v>294.37169020191499</v>
      </c>
      <c r="Q735">
        <v>334.45199157891699</v>
      </c>
      <c r="R735">
        <v>27.607575292110599</v>
      </c>
      <c r="S735" s="1">
        <f>(Table2[[#This Row],[Close Price]]-Table2[[#This Row],[20D EMA]])/Table2[[#This Row],[20D EMA]]</f>
        <v>-5.3362959827884165E-2</v>
      </c>
      <c r="T735" s="1">
        <f>(Table2[[#This Row],[Close Price]]-Table2[[#This Row],[50D EMA]])/Table2[[#This Row],[50D EMA]]</f>
        <v>-8.8227540440796282E-2</v>
      </c>
      <c r="U735" s="1">
        <f>(Table2[[#This Row],[Close Price]]-Table2[[#This Row],[200D EMA]])/Table2[[#This Row],[200D EMA]]</f>
        <v>-0.19749319257179979</v>
      </c>
      <c r="V735">
        <v>0.42858046395972799</v>
      </c>
      <c r="W735">
        <v>265.8</v>
      </c>
      <c r="X735">
        <v>272.5</v>
      </c>
      <c r="Y735">
        <v>265.8</v>
      </c>
      <c r="Z735">
        <v>272.5</v>
      </c>
      <c r="AA735">
        <v>265.8</v>
      </c>
      <c r="AB735">
        <v>298.60000000000002</v>
      </c>
      <c r="AC735" s="1">
        <f>(Table2[[#This Row],[Close Price]]/Table2[[#This Row],[Day Low]])-1</f>
        <v>9.7817908201653925E-3</v>
      </c>
      <c r="AD735" s="1">
        <f>(Table2[[#This Row],[Day High]]/Table2[[#This Row],[Close Price]])-1</f>
        <v>1.527570789865873E-2</v>
      </c>
      <c r="AE735" s="1">
        <f>(Table2[[#This Row],[Close Price]]/Table2[[#This Row],[Current Week Low]])-1</f>
        <v>9.7817908201653925E-3</v>
      </c>
      <c r="AF735" s="1">
        <f>(Table2[[#This Row],[Current Week High]]/Table2[[#This Row],[Close Price]])-1</f>
        <v>1.527570789865873E-2</v>
      </c>
      <c r="AG735" s="1">
        <f>(Table2[[#This Row],[Close Price]]/Table2[[#This Row],[Current Month Low]])-1</f>
        <v>9.7817908201653925E-3</v>
      </c>
      <c r="AH735" s="1">
        <f>(Table2[[#This Row],[Current Month High]]/Table2[[#This Row],[Close Price]])-1</f>
        <v>0.11251862891207165</v>
      </c>
      <c r="AI735">
        <v>102.086438152011</v>
      </c>
      <c r="AJ735">
        <v>2.1892252046449698</v>
      </c>
      <c r="AK735" t="str">
        <f>IF(AND(Table2[[#This Row],[20D EMA]]&gt;Table2[[#This Row],[50D EMA]],Table2[[#This Row],[50D EMA]]&gt;Table2[[#This Row],[200D EMA]]),"Uptrend","Downtrend/NoTrend")</f>
        <v>Downtrend/NoTrend</v>
      </c>
      <c r="AL735">
        <v>-0.08</v>
      </c>
      <c r="AM735" t="s">
        <v>3147</v>
      </c>
      <c r="AN735">
        <v>-6.02</v>
      </c>
      <c r="AO735" t="s">
        <v>3147</v>
      </c>
      <c r="AP735">
        <v>-9.1217281556520993E-2</v>
      </c>
      <c r="AQ735">
        <f>(Table2[[#This Row],[Sharpe Ratio]]-AVERAGE(Table2[Sharpe Ratio]))/_xlfn.STDEV.P(Table2[Sharpe Ratio])</f>
        <v>-1.7247180262734931</v>
      </c>
      <c r="AR7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5">
        <f>_xlfn.RANK.AVG(Table2[[#This Row],[1Y Return vs Nifty Z-Score]],Table2[1Y Return vs Nifty Z-Score])</f>
        <v>723</v>
      </c>
      <c r="AT735">
        <f>_xlfn.RANK.AVG(Table2[[#This Row],[6M Return vs Nifty Z-Score]],Table2[6M Return vs Nifty Z-Score])</f>
        <v>707</v>
      </c>
      <c r="AU735">
        <f>_xlfn.RANK.AVG(Table2[[#This Row],[Sharpe Ratio Z-Score]],Table2[Sharpe Ratio Z-Score])</f>
        <v>703</v>
      </c>
      <c r="AV735">
        <f>(Table2[[#This Row],[Rank 1Y]]+Table2[[#This Row],[Rank 6M]]+Table2[[#This Row],[Rank Sharpe]])/3</f>
        <v>711</v>
      </c>
    </row>
    <row r="736" spans="1:48" x14ac:dyDescent="0.3">
      <c r="A736" t="s">
        <v>1708</v>
      </c>
      <c r="B736" t="s">
        <v>1709</v>
      </c>
      <c r="C736" t="s">
        <v>3113</v>
      </c>
      <c r="D736" t="s">
        <v>472</v>
      </c>
      <c r="E736">
        <v>4839.8112332250003</v>
      </c>
      <c r="F736">
        <v>437.75</v>
      </c>
      <c r="G736">
        <v>-54.959208873344402</v>
      </c>
      <c r="H736">
        <f>(Table2[[#This Row],[1Y Return vs Nifty]]-AVERAGE(Table2[1Y Return vs Nifty]))/_xlfn.STDEV.P(Table2[1Y Return vs Nifty])</f>
        <v>-1.4466823347482642</v>
      </c>
      <c r="I736">
        <v>-11.836944624012199</v>
      </c>
      <c r="J736">
        <f>(Table2[[#This Row],[1M Return vs Nifty]]-AVERAGE(Table2[1M Return vs Nifty]))/_xlfn.STDEV.P(Table2[1M Return vs Nifty])</f>
        <v>-1.156981172097318</v>
      </c>
      <c r="K736">
        <v>-36.5400115757554</v>
      </c>
      <c r="L736">
        <f>(Table2[[#This Row],[6M Return vs Nifty]]-AVERAGE(Table2[6M Return vs Nifty]))/_xlfn.STDEV.P(Table2[6M Return vs Nifty])</f>
        <v>-1.377219768591766</v>
      </c>
      <c r="M736">
        <v>-2.1478858095473998</v>
      </c>
      <c r="N736">
        <f>(Table2[[#This Row],[1W Return vs Nifty]]-AVERAGE(Table2[1W Return vs Nifty]))/_xlfn.STDEV.P(Table2[1W Return vs Nifty])</f>
        <v>-0.22415915398369157</v>
      </c>
      <c r="O736">
        <v>477.73</v>
      </c>
      <c r="P736">
        <v>519.43651004713195</v>
      </c>
      <c r="Q736">
        <v>592.32348659487195</v>
      </c>
      <c r="R736">
        <v>16.4295387270489</v>
      </c>
      <c r="S736" s="1">
        <f>(Table2[[#This Row],[Close Price]]-Table2[[#This Row],[20D EMA]])/Table2[[#This Row],[20D EMA]]</f>
        <v>-8.3687438511293025E-2</v>
      </c>
      <c r="T736" s="1">
        <f>(Table2[[#This Row],[Close Price]]-Table2[[#This Row],[50D EMA]])/Table2[[#This Row],[50D EMA]]</f>
        <v>-0.15725985460613845</v>
      </c>
      <c r="U736" s="1">
        <f>(Table2[[#This Row],[Close Price]]-Table2[[#This Row],[200D EMA]])/Table2[[#This Row],[200D EMA]]</f>
        <v>-0.26096126541170683</v>
      </c>
      <c r="V736">
        <v>1.5491427409384499</v>
      </c>
      <c r="W736">
        <v>432.55</v>
      </c>
      <c r="X736">
        <v>449</v>
      </c>
      <c r="Y736">
        <v>432.55</v>
      </c>
      <c r="Z736">
        <v>449</v>
      </c>
      <c r="AA736">
        <v>432.55</v>
      </c>
      <c r="AB736">
        <v>506.6</v>
      </c>
      <c r="AC736" s="1">
        <f>(Table2[[#This Row],[Close Price]]/Table2[[#This Row],[Day Low]])-1</f>
        <v>1.2021731591723483E-2</v>
      </c>
      <c r="AD736" s="1">
        <f>(Table2[[#This Row],[Day High]]/Table2[[#This Row],[Close Price]])-1</f>
        <v>2.5699600228440866E-2</v>
      </c>
      <c r="AE736" s="1">
        <f>(Table2[[#This Row],[Close Price]]/Table2[[#This Row],[Current Week Low]])-1</f>
        <v>1.2021731591723483E-2</v>
      </c>
      <c r="AF736" s="1">
        <f>(Table2[[#This Row],[Current Week High]]/Table2[[#This Row],[Close Price]])-1</f>
        <v>2.5699600228440866E-2</v>
      </c>
      <c r="AG736" s="1">
        <f>(Table2[[#This Row],[Close Price]]/Table2[[#This Row],[Current Month Low]])-1</f>
        <v>1.2021731591723483E-2</v>
      </c>
      <c r="AH736" s="1">
        <f>(Table2[[#This Row],[Current Month High]]/Table2[[#This Row],[Close Price]])-1</f>
        <v>0.15728155339805827</v>
      </c>
      <c r="AI736">
        <v>77.270131353512198</v>
      </c>
      <c r="AJ736">
        <v>1.2021731591723399</v>
      </c>
      <c r="AK736" t="str">
        <f>IF(AND(Table2[[#This Row],[20D EMA]]&gt;Table2[[#This Row],[50D EMA]],Table2[[#This Row],[50D EMA]]&gt;Table2[[#This Row],[200D EMA]]),"Uptrend","Downtrend/NoTrend")</f>
        <v>Downtrend/NoTrend</v>
      </c>
      <c r="AL736">
        <v>-0.2</v>
      </c>
      <c r="AM736" t="s">
        <v>3147</v>
      </c>
      <c r="AN736">
        <v>-9.8699999999999992</v>
      </c>
      <c r="AO736" t="s">
        <v>3147</v>
      </c>
      <c r="AP736">
        <v>-0.136114279072234</v>
      </c>
      <c r="AQ736">
        <f>(Table2[[#This Row],[Sharpe Ratio]]-AVERAGE(Table2[Sharpe Ratio]))/_xlfn.STDEV.P(Table2[Sharpe Ratio])</f>
        <v>-2.249916410582339</v>
      </c>
      <c r="AR7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6">
        <f>_xlfn.RANK.AVG(Table2[[#This Row],[1Y Return vs Nifty Z-Score]],Table2[1Y Return vs Nifty Z-Score])</f>
        <v>724</v>
      </c>
      <c r="AT736">
        <f>_xlfn.RANK.AVG(Table2[[#This Row],[6M Return vs Nifty Z-Score]],Table2[6M Return vs Nifty Z-Score])</f>
        <v>713</v>
      </c>
      <c r="AU736">
        <f>_xlfn.RANK.AVG(Table2[[#This Row],[Sharpe Ratio Z-Score]],Table2[Sharpe Ratio Z-Score])</f>
        <v>732</v>
      </c>
      <c r="AV736">
        <f>(Table2[[#This Row],[Rank 1Y]]+Table2[[#This Row],[Rank 6M]]+Table2[[#This Row],[Rank Sharpe]])/3</f>
        <v>723</v>
      </c>
    </row>
    <row r="737" spans="1:48" x14ac:dyDescent="0.3">
      <c r="A737" t="s">
        <v>2588</v>
      </c>
      <c r="B737" t="s">
        <v>2589</v>
      </c>
      <c r="C737" t="s">
        <v>3102</v>
      </c>
      <c r="D737" t="s">
        <v>54</v>
      </c>
      <c r="E737">
        <v>1699.23584781</v>
      </c>
      <c r="F737">
        <v>168.82</v>
      </c>
      <c r="G737">
        <v>-88.724734602148501</v>
      </c>
      <c r="H737">
        <f>(Table2[[#This Row],[1Y Return vs Nifty]]-AVERAGE(Table2[1Y Return vs Nifty]))/_xlfn.STDEV.P(Table2[1Y Return vs Nifty])</f>
        <v>-2.1469271964995524</v>
      </c>
      <c r="I737">
        <v>-12.328439694439</v>
      </c>
      <c r="J737">
        <f>(Table2[[#This Row],[1M Return vs Nifty]]-AVERAGE(Table2[1M Return vs Nifty]))/_xlfn.STDEV.P(Table2[1M Return vs Nifty])</f>
        <v>-1.212640748834817</v>
      </c>
      <c r="K737">
        <v>-67.264687629545804</v>
      </c>
      <c r="L737">
        <f>(Table2[[#This Row],[6M Return vs Nifty]]-AVERAGE(Table2[6M Return vs Nifty]))/_xlfn.STDEV.P(Table2[6M Return vs Nifty])</f>
        <v>-2.4689208784861285</v>
      </c>
      <c r="M737">
        <v>-8.0521581192068599</v>
      </c>
      <c r="N737">
        <f>(Table2[[#This Row],[1W Return vs Nifty]]-AVERAGE(Table2[1W Return vs Nifty]))/_xlfn.STDEV.P(Table2[1W Return vs Nifty])</f>
        <v>-1.6319433961346985</v>
      </c>
      <c r="O737">
        <v>202.89</v>
      </c>
      <c r="P737">
        <v>238.67279731603301</v>
      </c>
      <c r="Q737">
        <v>369.87589527842698</v>
      </c>
      <c r="R737">
        <v>17.129349320510102</v>
      </c>
      <c r="S737" s="1">
        <f>(Table2[[#This Row],[Close Price]]-Table2[[#This Row],[20D EMA]])/Table2[[#This Row],[20D EMA]]</f>
        <v>-0.16792350534772535</v>
      </c>
      <c r="T737" s="1">
        <f>(Table2[[#This Row],[Close Price]]-Table2[[#This Row],[50D EMA]])/Table2[[#This Row],[50D EMA]]</f>
        <v>-0.29267180047979691</v>
      </c>
      <c r="U737" s="1">
        <f>(Table2[[#This Row],[Close Price]]-Table2[[#This Row],[200D EMA]])/Table2[[#This Row],[200D EMA]]</f>
        <v>-0.54357663704221815</v>
      </c>
      <c r="V737">
        <v>0.655359997465503</v>
      </c>
      <c r="W737">
        <v>168.82</v>
      </c>
      <c r="X737">
        <v>173</v>
      </c>
      <c r="Y737">
        <v>168.82</v>
      </c>
      <c r="Z737">
        <v>173</v>
      </c>
      <c r="AA737">
        <v>168.82</v>
      </c>
      <c r="AB737">
        <v>233</v>
      </c>
      <c r="AC737" s="1">
        <f>(Table2[[#This Row],[Close Price]]/Table2[[#This Row],[Day Low]])-1</f>
        <v>0</v>
      </c>
      <c r="AD737" s="1">
        <f>(Table2[[#This Row],[Day High]]/Table2[[#This Row],[Close Price]])-1</f>
        <v>2.4760099514275602E-2</v>
      </c>
      <c r="AE737" s="1">
        <f>(Table2[[#This Row],[Close Price]]/Table2[[#This Row],[Current Week Low]])-1</f>
        <v>0</v>
      </c>
      <c r="AF737" s="1">
        <f>(Table2[[#This Row],[Current Week High]]/Table2[[#This Row],[Close Price]])-1</f>
        <v>2.4760099514275602E-2</v>
      </c>
      <c r="AG737" s="1">
        <f>(Table2[[#This Row],[Close Price]]/Table2[[#This Row],[Current Month Low]])-1</f>
        <v>0</v>
      </c>
      <c r="AH737" s="1">
        <f>(Table2[[#This Row],[Current Month High]]/Table2[[#This Row],[Close Price]])-1</f>
        <v>0.38016822651344628</v>
      </c>
      <c r="AI737">
        <v>299.74529084231699</v>
      </c>
      <c r="AJ737">
        <v>0</v>
      </c>
      <c r="AK737" t="str">
        <f>IF(AND(Table2[[#This Row],[20D EMA]]&gt;Table2[[#This Row],[50D EMA]],Table2[[#This Row],[50D EMA]]&gt;Table2[[#This Row],[200D EMA]]),"Uptrend","Downtrend/NoTrend")</f>
        <v>Downtrend/NoTrend</v>
      </c>
      <c r="AL737">
        <v>-0.45</v>
      </c>
      <c r="AM737" t="s">
        <v>3147</v>
      </c>
      <c r="AN737">
        <v>-18.64</v>
      </c>
      <c r="AO737" t="s">
        <v>3147</v>
      </c>
      <c r="AP737">
        <v>-0.11359826573459</v>
      </c>
      <c r="AQ737">
        <f>(Table2[[#This Row],[Sharpe Ratio]]-AVERAGE(Table2[Sharpe Ratio]))/_xlfn.STDEV.P(Table2[Sharpe Ratio])</f>
        <v>-1.9865274429377118</v>
      </c>
      <c r="AR7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7">
        <f>_xlfn.RANK.AVG(Table2[[#This Row],[1Y Return vs Nifty Z-Score]],Table2[1Y Return vs Nifty Z-Score])</f>
        <v>736</v>
      </c>
      <c r="AT737">
        <f>_xlfn.RANK.AVG(Table2[[#This Row],[6M Return vs Nifty Z-Score]],Table2[6M Return vs Nifty Z-Score])</f>
        <v>736</v>
      </c>
      <c r="AU737">
        <f>_xlfn.RANK.AVG(Table2[[#This Row],[Sharpe Ratio Z-Score]],Table2[Sharpe Ratio Z-Score])</f>
        <v>723</v>
      </c>
      <c r="AV737">
        <f>(Table2[[#This Row],[Rank 1Y]]+Table2[[#This Row],[Rank 6M]]+Table2[[#This Row],[Rank Sharpe]])/3</f>
        <v>731.66666666666663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89B6-3591-44F7-B831-200D681BF2D1}">
  <dimension ref="A1:Q1462"/>
  <sheetViews>
    <sheetView topLeftCell="D904" workbookViewId="0">
      <selection sqref="A1:Q1462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42.44140625" bestFit="1" customWidth="1"/>
    <col min="4" max="4" width="13" bestFit="1" customWidth="1"/>
    <col min="5" max="5" width="12.6640625" bestFit="1" customWidth="1"/>
    <col min="6" max="6" width="18.5546875" bestFit="1" customWidth="1"/>
    <col min="7" max="8" width="19.44140625" bestFit="1" customWidth="1"/>
    <col min="9" max="9" width="19.5546875" bestFit="1" customWidth="1"/>
    <col min="10" max="11" width="12" bestFit="1" customWidth="1"/>
    <col min="12" max="12" width="23.88671875" bestFit="1" customWidth="1"/>
    <col min="13" max="13" width="17.6640625" bestFit="1" customWidth="1"/>
    <col min="14" max="14" width="23.77734375" bestFit="1" customWidth="1"/>
    <col min="15" max="15" width="23.33203125" bestFit="1" customWidth="1"/>
    <col min="16" max="16" width="14" bestFit="1" customWidth="1"/>
  </cols>
  <sheetData>
    <row r="1" spans="1:17" x14ac:dyDescent="0.3">
      <c r="A1" t="s">
        <v>0</v>
      </c>
      <c r="B1" t="s">
        <v>1</v>
      </c>
      <c r="C1" t="s">
        <v>3099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3100</v>
      </c>
      <c r="D2" t="s">
        <v>18</v>
      </c>
      <c r="E2">
        <v>1706093.9131153501</v>
      </c>
      <c r="F2">
        <v>1260.75</v>
      </c>
      <c r="G2">
        <v>-10.9522534849556</v>
      </c>
      <c r="H2">
        <v>-0.86459721241114396</v>
      </c>
      <c r="I2">
        <v>-15.8845776491286</v>
      </c>
      <c r="J2">
        <v>2.8478168118535399</v>
      </c>
      <c r="K2">
        <v>1367.79026278384</v>
      </c>
      <c r="L2">
        <v>1405.5191940765501</v>
      </c>
      <c r="M2">
        <v>29.956637946140201</v>
      </c>
      <c r="N2">
        <v>0.94582964486639298</v>
      </c>
      <c r="O2">
        <v>27.606583382907001</v>
      </c>
      <c r="P2">
        <v>7.9224447868515497</v>
      </c>
      <c r="Q2">
        <v>-3.4326099502571997E-2</v>
      </c>
    </row>
    <row r="3" spans="1:17" x14ac:dyDescent="0.3">
      <c r="A3" t="s">
        <v>19</v>
      </c>
      <c r="B3" t="s">
        <v>20</v>
      </c>
      <c r="C3" t="s">
        <v>3101</v>
      </c>
      <c r="D3" t="s">
        <v>21</v>
      </c>
      <c r="E3">
        <v>1454290.2778600999</v>
      </c>
      <c r="F3">
        <v>4019.5</v>
      </c>
      <c r="G3">
        <v>-1.06831643478955</v>
      </c>
      <c r="H3">
        <v>6.8805785665020798</v>
      </c>
      <c r="I3">
        <v>3.41532636144332</v>
      </c>
      <c r="J3">
        <v>3.1126325895533902</v>
      </c>
      <c r="K3">
        <v>4168.2448324291699</v>
      </c>
      <c r="L3">
        <v>4060.2368311144801</v>
      </c>
      <c r="M3">
        <v>34.887421598666002</v>
      </c>
      <c r="N3">
        <v>0.97006922428956999</v>
      </c>
      <c r="O3">
        <v>14.2492847369075</v>
      </c>
      <c r="P3">
        <v>17.084182930381498</v>
      </c>
      <c r="Q3">
        <v>-2.2826627926096001E-2</v>
      </c>
    </row>
    <row r="4" spans="1:17" x14ac:dyDescent="0.3">
      <c r="A4" t="s">
        <v>22</v>
      </c>
      <c r="B4" t="s">
        <v>23</v>
      </c>
      <c r="C4" t="s">
        <v>3102</v>
      </c>
      <c r="D4" t="s">
        <v>24</v>
      </c>
      <c r="E4">
        <v>1303194.6863177901</v>
      </c>
      <c r="F4">
        <v>1705.1</v>
      </c>
      <c r="G4">
        <v>-6.4028140012362504</v>
      </c>
      <c r="H4">
        <v>7.5699378654870699</v>
      </c>
      <c r="I4">
        <v>11.233473569027799</v>
      </c>
      <c r="J4">
        <v>-0.86104862800538295</v>
      </c>
      <c r="K4">
        <v>1703.0755620682201</v>
      </c>
      <c r="L4">
        <v>1627.8254926079701</v>
      </c>
      <c r="M4">
        <v>43.013115864795203</v>
      </c>
      <c r="N4">
        <v>0.76984739213247499</v>
      </c>
      <c r="O4">
        <v>5.21377045334585</v>
      </c>
      <c r="P4">
        <v>25.048586410472598</v>
      </c>
      <c r="Q4">
        <v>-4.2390826202423001E-2</v>
      </c>
    </row>
    <row r="5" spans="1:17" x14ac:dyDescent="0.3">
      <c r="A5" t="s">
        <v>25</v>
      </c>
      <c r="B5" t="s">
        <v>26</v>
      </c>
      <c r="C5" t="s">
        <v>3103</v>
      </c>
      <c r="D5" t="s">
        <v>27</v>
      </c>
      <c r="E5">
        <v>918553.11833850003</v>
      </c>
      <c r="F5">
        <v>1537</v>
      </c>
      <c r="G5">
        <v>42.412271443350498</v>
      </c>
      <c r="H5">
        <v>-3.45701843727316</v>
      </c>
      <c r="I5">
        <v>10.8137449345791</v>
      </c>
      <c r="J5">
        <v>1.9878148936336499</v>
      </c>
      <c r="K5">
        <v>1610.5173407283</v>
      </c>
      <c r="L5">
        <v>1426.30218482687</v>
      </c>
      <c r="M5">
        <v>15.860208218496499</v>
      </c>
      <c r="N5">
        <v>0.857259500566107</v>
      </c>
      <c r="O5">
        <v>15.7449577098243</v>
      </c>
      <c r="P5">
        <v>63.172142895058101</v>
      </c>
      <c r="Q5">
        <v>0.133866346524634</v>
      </c>
    </row>
    <row r="6" spans="1:17" x14ac:dyDescent="0.3">
      <c r="A6" t="s">
        <v>28</v>
      </c>
      <c r="B6" t="s">
        <v>29</v>
      </c>
      <c r="C6" t="s">
        <v>3102</v>
      </c>
      <c r="D6" t="s">
        <v>24</v>
      </c>
      <c r="E6">
        <v>884329.74817615899</v>
      </c>
      <c r="F6">
        <v>1253.45</v>
      </c>
      <c r="G6">
        <v>17.1672176521589</v>
      </c>
      <c r="H6">
        <v>7.9747146236733801</v>
      </c>
      <c r="I6">
        <v>6.9308877901987396</v>
      </c>
      <c r="J6">
        <v>2.7961310612174199</v>
      </c>
      <c r="K6">
        <v>1260.3112971579801</v>
      </c>
      <c r="L6">
        <v>1173.01359687537</v>
      </c>
      <c r="M6">
        <v>39.214376043058699</v>
      </c>
      <c r="N6">
        <v>0.83596386164249203</v>
      </c>
      <c r="O6">
        <v>8.6880210618692306</v>
      </c>
      <c r="P6">
        <v>37.026509975403101</v>
      </c>
      <c r="Q6">
        <v>9.8579927065924E-2</v>
      </c>
    </row>
    <row r="7" spans="1:17" x14ac:dyDescent="0.3">
      <c r="A7" t="s">
        <v>30</v>
      </c>
      <c r="B7" t="s">
        <v>31</v>
      </c>
      <c r="C7" t="s">
        <v>3101</v>
      </c>
      <c r="D7" t="s">
        <v>21</v>
      </c>
      <c r="E7">
        <v>750304.33967955504</v>
      </c>
      <c r="F7">
        <v>1811.45</v>
      </c>
      <c r="G7">
        <v>10.926133151534501</v>
      </c>
      <c r="H7">
        <v>3.5902330844851602</v>
      </c>
      <c r="I7">
        <v>24.925419929731699</v>
      </c>
      <c r="J7">
        <v>4.95619281470122</v>
      </c>
      <c r="K7">
        <v>1852.75867427152</v>
      </c>
      <c r="L7">
        <v>1719.2199949814101</v>
      </c>
      <c r="M7">
        <v>41.388587241529997</v>
      </c>
      <c r="N7">
        <v>0.90860429544382004</v>
      </c>
      <c r="O7">
        <v>9.9367909685611</v>
      </c>
      <c r="P7">
        <v>33.356645930724703</v>
      </c>
      <c r="Q7">
        <v>-3.5058746940625003E-2</v>
      </c>
    </row>
    <row r="8" spans="1:17" x14ac:dyDescent="0.3">
      <c r="A8" t="s">
        <v>32</v>
      </c>
      <c r="B8" t="s">
        <v>33</v>
      </c>
      <c r="C8" t="s">
        <v>3102</v>
      </c>
      <c r="D8" t="s">
        <v>34</v>
      </c>
      <c r="E8">
        <v>726731.80936862004</v>
      </c>
      <c r="F8">
        <v>814.3</v>
      </c>
      <c r="G8">
        <v>23.7978016914135</v>
      </c>
      <c r="H8">
        <v>4.5697991294632097</v>
      </c>
      <c r="I8">
        <v>-6.2700411201775896</v>
      </c>
      <c r="J8">
        <v>-1.9013985609184101</v>
      </c>
      <c r="K8">
        <v>814.40390343618799</v>
      </c>
      <c r="L8">
        <v>780.09969027314503</v>
      </c>
      <c r="M8">
        <v>43.822928324892302</v>
      </c>
      <c r="N8">
        <v>1.0841445126328799</v>
      </c>
      <c r="O8">
        <v>11.998035122190799</v>
      </c>
      <c r="P8">
        <v>46.681077186346002</v>
      </c>
      <c r="Q8">
        <v>7.5190942581596004E-2</v>
      </c>
    </row>
    <row r="9" spans="1:17" x14ac:dyDescent="0.3">
      <c r="A9" t="s">
        <v>35</v>
      </c>
      <c r="B9" t="s">
        <v>36</v>
      </c>
      <c r="C9" t="s">
        <v>3104</v>
      </c>
      <c r="D9" t="s">
        <v>37</v>
      </c>
      <c r="E9">
        <v>583691.92690840503</v>
      </c>
      <c r="F9">
        <v>466.55</v>
      </c>
      <c r="G9">
        <v>-12.189417390317701</v>
      </c>
      <c r="H9">
        <v>1.0567864144387</v>
      </c>
      <c r="I9">
        <v>2.48033354196397</v>
      </c>
      <c r="J9">
        <v>0.39832450577168799</v>
      </c>
      <c r="K9">
        <v>487.644274731922</v>
      </c>
      <c r="L9">
        <v>467.80868760911397</v>
      </c>
      <c r="M9">
        <v>21.761340132316199</v>
      </c>
      <c r="N9">
        <v>0.75054701992455997</v>
      </c>
      <c r="O9">
        <v>13.2783195798949</v>
      </c>
      <c r="P9">
        <v>16.827344434706301</v>
      </c>
      <c r="Q9">
        <v>0.11879531883307699</v>
      </c>
    </row>
    <row r="10" spans="1:17" x14ac:dyDescent="0.3">
      <c r="A10" t="s">
        <v>38</v>
      </c>
      <c r="B10" t="s">
        <v>39</v>
      </c>
      <c r="C10" t="s">
        <v>3102</v>
      </c>
      <c r="D10" t="s">
        <v>40</v>
      </c>
      <c r="E10">
        <v>570356.66768767498</v>
      </c>
      <c r="F10">
        <v>901.75</v>
      </c>
      <c r="G10">
        <v>29.6092700333697</v>
      </c>
      <c r="H10">
        <v>3.3381917289047398</v>
      </c>
      <c r="I10">
        <v>-10.9775884362185</v>
      </c>
      <c r="J10">
        <v>1.41591357379962</v>
      </c>
      <c r="K10">
        <v>959.59070808933905</v>
      </c>
      <c r="L10">
        <v>959.31782847531997</v>
      </c>
      <c r="M10">
        <v>37.321667139572298</v>
      </c>
      <c r="N10">
        <v>0.89438586963960198</v>
      </c>
      <c r="O10">
        <v>35.5142777931799</v>
      </c>
      <c r="P10">
        <v>48.387362185288701</v>
      </c>
      <c r="Q10">
        <v>-3.3405130334964998E-2</v>
      </c>
    </row>
    <row r="11" spans="1:17" x14ac:dyDescent="0.3">
      <c r="A11" t="s">
        <v>41</v>
      </c>
      <c r="B11" t="s">
        <v>42</v>
      </c>
      <c r="C11" t="s">
        <v>3104</v>
      </c>
      <c r="D11" t="s">
        <v>43</v>
      </c>
      <c r="E11">
        <v>569282.46686997998</v>
      </c>
      <c r="F11">
        <v>2422.9</v>
      </c>
      <c r="G11">
        <v>-23.540883127032</v>
      </c>
      <c r="H11">
        <v>-6.9888533257376002</v>
      </c>
      <c r="I11">
        <v>-1.5634946900078399</v>
      </c>
      <c r="J11">
        <v>-1.88522677042646</v>
      </c>
      <c r="K11">
        <v>2644.7947616010802</v>
      </c>
      <c r="L11">
        <v>2606.58785532805</v>
      </c>
      <c r="M11">
        <v>30.646061212336399</v>
      </c>
      <c r="N11">
        <v>0.81501787983729701</v>
      </c>
      <c r="O11">
        <v>25.2631144496264</v>
      </c>
      <c r="P11">
        <v>11.548997490849599</v>
      </c>
      <c r="Q11">
        <v>-5.2994820248298997E-2</v>
      </c>
    </row>
    <row r="12" spans="1:17" x14ac:dyDescent="0.3">
      <c r="A12" t="s">
        <v>44</v>
      </c>
      <c r="B12" t="s">
        <v>45</v>
      </c>
      <c r="C12" t="s">
        <v>3101</v>
      </c>
      <c r="D12" t="s">
        <v>21</v>
      </c>
      <c r="E12">
        <v>496575.4511915</v>
      </c>
      <c r="F12">
        <v>1835</v>
      </c>
      <c r="G12">
        <v>21.392819653610101</v>
      </c>
      <c r="H12">
        <v>5.4674074764924603</v>
      </c>
      <c r="I12">
        <v>34.611740140986399</v>
      </c>
      <c r="J12">
        <v>3.9408912877488098</v>
      </c>
      <c r="K12">
        <v>1797.8763191432299</v>
      </c>
      <c r="L12">
        <v>1617.8232538807499</v>
      </c>
      <c r="M12">
        <v>48.301735983268799</v>
      </c>
      <c r="N12">
        <v>0.86123858549230203</v>
      </c>
      <c r="O12">
        <v>3.3787465940054502</v>
      </c>
      <c r="P12">
        <v>48.582995951416997</v>
      </c>
      <c r="Q12">
        <v>5.7555169495830998E-2</v>
      </c>
    </row>
    <row r="13" spans="1:17" x14ac:dyDescent="0.3">
      <c r="A13" t="s">
        <v>46</v>
      </c>
      <c r="B13" t="s">
        <v>47</v>
      </c>
      <c r="C13" t="s">
        <v>3105</v>
      </c>
      <c r="D13" t="s">
        <v>48</v>
      </c>
      <c r="E13">
        <v>487091.89787652501</v>
      </c>
      <c r="F13">
        <v>3542.15</v>
      </c>
      <c r="G13">
        <v>-4.7004942763945996</v>
      </c>
      <c r="H13">
        <v>4.5039471508110598</v>
      </c>
      <c r="I13">
        <v>-2.4386678974570102</v>
      </c>
      <c r="J13">
        <v>-0.15860587522269201</v>
      </c>
      <c r="K13">
        <v>3571.80996462536</v>
      </c>
      <c r="L13">
        <v>3493.73021052697</v>
      </c>
      <c r="M13">
        <v>45.243992626176698</v>
      </c>
      <c r="N13">
        <v>0.65520169869265699</v>
      </c>
      <c r="O13">
        <v>10.664426972318999</v>
      </c>
      <c r="P13">
        <v>16.862143481631701</v>
      </c>
      <c r="Q13">
        <v>0.111228966627672</v>
      </c>
    </row>
    <row r="14" spans="1:17" x14ac:dyDescent="0.3">
      <c r="A14" t="s">
        <v>49</v>
      </c>
      <c r="B14" t="s">
        <v>50</v>
      </c>
      <c r="C14" t="s">
        <v>3106</v>
      </c>
      <c r="D14" t="s">
        <v>51</v>
      </c>
      <c r="E14">
        <v>419343.76938175003</v>
      </c>
      <c r="F14">
        <v>1747.75</v>
      </c>
      <c r="G14">
        <v>29.975431649531298</v>
      </c>
      <c r="H14">
        <v>-1.05001572417761</v>
      </c>
      <c r="I14">
        <v>11.195442621084799</v>
      </c>
      <c r="J14">
        <v>0.52763119700435701</v>
      </c>
      <c r="K14">
        <v>1826.64306315455</v>
      </c>
      <c r="L14">
        <v>1645.36205320918</v>
      </c>
      <c r="M14">
        <v>25.637351464012401</v>
      </c>
      <c r="N14">
        <v>1.1037626432036201</v>
      </c>
      <c r="O14">
        <v>12.1642111285938</v>
      </c>
      <c r="P14">
        <v>47.551709582102099</v>
      </c>
      <c r="Q14">
        <v>0.13725409954818399</v>
      </c>
    </row>
    <row r="15" spans="1:17" x14ac:dyDescent="0.3">
      <c r="A15" t="s">
        <v>52</v>
      </c>
      <c r="B15" t="s">
        <v>53</v>
      </c>
      <c r="C15" t="s">
        <v>3102</v>
      </c>
      <c r="D15" t="s">
        <v>54</v>
      </c>
      <c r="E15">
        <v>406336.05897115002</v>
      </c>
      <c r="F15">
        <v>6567.95</v>
      </c>
      <c r="G15">
        <v>-26.2116492434319</v>
      </c>
      <c r="H15">
        <v>0.81741522652616705</v>
      </c>
      <c r="I15">
        <v>-7.0326066989355596</v>
      </c>
      <c r="J15">
        <v>-1.4043761706025999</v>
      </c>
      <c r="K15">
        <v>6991.6678803335499</v>
      </c>
      <c r="L15">
        <v>7025.6564525465201</v>
      </c>
      <c r="M15">
        <v>26.931163227790101</v>
      </c>
      <c r="N15">
        <v>0.62857244200525797</v>
      </c>
      <c r="O15">
        <v>19.215280262486701</v>
      </c>
      <c r="P15">
        <v>6.1435405152073299</v>
      </c>
      <c r="Q15">
        <v>-5.7273776215029E-2</v>
      </c>
    </row>
    <row r="16" spans="1:17" x14ac:dyDescent="0.3">
      <c r="A16" t="s">
        <v>55</v>
      </c>
      <c r="B16" t="s">
        <v>56</v>
      </c>
      <c r="C16" t="s">
        <v>3107</v>
      </c>
      <c r="D16" t="s">
        <v>57</v>
      </c>
      <c r="E16">
        <v>355576.74713377998</v>
      </c>
      <c r="F16">
        <v>366.7</v>
      </c>
      <c r="G16">
        <v>29.513865178205801</v>
      </c>
      <c r="H16">
        <v>-5.3045432973503202</v>
      </c>
      <c r="I16">
        <v>-2.5372445432884501</v>
      </c>
      <c r="J16">
        <v>-3.48861768651205</v>
      </c>
      <c r="K16">
        <v>405.10312973036503</v>
      </c>
      <c r="L16">
        <v>370.91141268607601</v>
      </c>
      <c r="M16">
        <v>17.261721669150099</v>
      </c>
      <c r="N16">
        <v>0.79317501232603504</v>
      </c>
      <c r="O16">
        <v>22.2934278701936</v>
      </c>
      <c r="P16">
        <v>48.281439547108697</v>
      </c>
      <c r="Q16">
        <v>0.17261940945364901</v>
      </c>
    </row>
    <row r="17" spans="1:17" x14ac:dyDescent="0.3">
      <c r="A17" t="s">
        <v>58</v>
      </c>
      <c r="B17" t="s">
        <v>59</v>
      </c>
      <c r="C17" t="s">
        <v>3108</v>
      </c>
      <c r="D17" t="s">
        <v>60</v>
      </c>
      <c r="E17">
        <v>348796.64358272997</v>
      </c>
      <c r="F17">
        <v>11093.95</v>
      </c>
      <c r="G17">
        <v>-14.7006429495292</v>
      </c>
      <c r="H17">
        <v>-2.0745108121552902</v>
      </c>
      <c r="I17">
        <v>-16.881282925135899</v>
      </c>
      <c r="J17">
        <v>-0.25941093706801999</v>
      </c>
      <c r="K17">
        <v>11855.7722059548</v>
      </c>
      <c r="L17">
        <v>11870.597826289901</v>
      </c>
      <c r="M17">
        <v>37.363867833891</v>
      </c>
      <c r="N17">
        <v>0.75346673585252</v>
      </c>
      <c r="O17">
        <v>23.310452994650198</v>
      </c>
      <c r="P17">
        <v>13.9284118858246</v>
      </c>
      <c r="Q17">
        <v>4.1050551045624002E-2</v>
      </c>
    </row>
    <row r="18" spans="1:17" x14ac:dyDescent="0.3">
      <c r="A18" t="s">
        <v>61</v>
      </c>
      <c r="B18" t="s">
        <v>62</v>
      </c>
      <c r="C18" t="s">
        <v>3102</v>
      </c>
      <c r="D18" t="s">
        <v>24</v>
      </c>
      <c r="E18">
        <v>348480.85265070002</v>
      </c>
      <c r="F18">
        <v>1126.2</v>
      </c>
      <c r="G18">
        <v>-3.4892291181536099</v>
      </c>
      <c r="H18">
        <v>3.7923968062906099</v>
      </c>
      <c r="I18">
        <v>-4.4965129025568</v>
      </c>
      <c r="J18">
        <v>1.9873961617579501</v>
      </c>
      <c r="K18">
        <v>1175.11606068675</v>
      </c>
      <c r="L18">
        <v>1150.0329325932</v>
      </c>
      <c r="M18">
        <v>32.419972273815503</v>
      </c>
      <c r="N18">
        <v>0.967300029259755</v>
      </c>
      <c r="O18">
        <v>18.953116675545999</v>
      </c>
      <c r="P18">
        <v>14.8773397256082</v>
      </c>
      <c r="Q18">
        <v>6.5371804723846003E-2</v>
      </c>
    </row>
    <row r="19" spans="1:17" x14ac:dyDescent="0.3">
      <c r="A19" t="s">
        <v>63</v>
      </c>
      <c r="B19" t="s">
        <v>64</v>
      </c>
      <c r="C19" t="s">
        <v>3102</v>
      </c>
      <c r="D19" t="s">
        <v>24</v>
      </c>
      <c r="E19">
        <v>342510.97894125001</v>
      </c>
      <c r="F19">
        <v>1722.75</v>
      </c>
      <c r="G19">
        <v>-22.4014006935544</v>
      </c>
      <c r="H19">
        <v>-2.9294308122205202</v>
      </c>
      <c r="I19">
        <v>-3.5845708889441399</v>
      </c>
      <c r="J19">
        <v>0.66568622766110996</v>
      </c>
      <c r="K19">
        <v>1782.74647472109</v>
      </c>
      <c r="L19">
        <v>1784.1120713698699</v>
      </c>
      <c r="M19">
        <v>42.603447459824103</v>
      </c>
      <c r="N19">
        <v>0.75725132209699497</v>
      </c>
      <c r="O19">
        <v>12.7267450297489</v>
      </c>
      <c r="P19">
        <v>11.587913333549199</v>
      </c>
      <c r="Q19">
        <v>-0.113064428353862</v>
      </c>
    </row>
    <row r="20" spans="1:17" x14ac:dyDescent="0.3">
      <c r="A20" t="s">
        <v>65</v>
      </c>
      <c r="B20" t="s">
        <v>66</v>
      </c>
      <c r="C20" t="s">
        <v>3108</v>
      </c>
      <c r="D20" t="s">
        <v>60</v>
      </c>
      <c r="E20">
        <v>341253.65457113</v>
      </c>
      <c r="F20">
        <v>2846.9</v>
      </c>
      <c r="G20">
        <v>61.990030674180503</v>
      </c>
      <c r="H20">
        <v>0.92080024444394504</v>
      </c>
      <c r="I20">
        <v>7.8922131162686604</v>
      </c>
      <c r="J20">
        <v>-2.4167620218397499</v>
      </c>
      <c r="K20">
        <v>2887.80835424939</v>
      </c>
      <c r="L20">
        <v>2545.1757919001002</v>
      </c>
      <c r="M20">
        <v>46.736089309420798</v>
      </c>
      <c r="N20">
        <v>1.09761752707128</v>
      </c>
      <c r="O20">
        <v>13.179247602655501</v>
      </c>
      <c r="P20">
        <v>85.465798045602597</v>
      </c>
      <c r="Q20">
        <v>0.18819339568273799</v>
      </c>
    </row>
    <row r="21" spans="1:17" x14ac:dyDescent="0.3">
      <c r="A21" t="s">
        <v>67</v>
      </c>
      <c r="B21" t="s">
        <v>68</v>
      </c>
      <c r="C21" t="s">
        <v>3109</v>
      </c>
      <c r="D21" t="s">
        <v>69</v>
      </c>
      <c r="E21">
        <v>325328.92208322999</v>
      </c>
      <c r="F21">
        <v>2818.7</v>
      </c>
      <c r="G21">
        <v>12.248520704605101</v>
      </c>
      <c r="H21">
        <v>0.14408791207792501</v>
      </c>
      <c r="I21">
        <v>-11.843213341045701</v>
      </c>
      <c r="J21">
        <v>-0.37710615973152101</v>
      </c>
      <c r="K21">
        <v>2970.1900722579198</v>
      </c>
      <c r="L21">
        <v>2993.0951635592901</v>
      </c>
      <c r="M21">
        <v>36.583864450061299</v>
      </c>
      <c r="N21">
        <v>0.70532877820615303</v>
      </c>
      <c r="O21">
        <v>32.823642104516203</v>
      </c>
      <c r="P21">
        <v>31.591970121381799</v>
      </c>
      <c r="Q21">
        <v>5.9128429652404002E-2</v>
      </c>
    </row>
    <row r="22" spans="1:17" x14ac:dyDescent="0.3">
      <c r="A22" t="s">
        <v>70</v>
      </c>
      <c r="B22" t="s">
        <v>71</v>
      </c>
      <c r="C22" t="s">
        <v>3100</v>
      </c>
      <c r="D22" t="s">
        <v>72</v>
      </c>
      <c r="E22">
        <v>315324.69829838898</v>
      </c>
      <c r="F22">
        <v>250.65</v>
      </c>
      <c r="G22">
        <v>7.8997468255523398</v>
      </c>
      <c r="H22">
        <v>-5.4141675127056104</v>
      </c>
      <c r="I22">
        <v>-14.3373731176105</v>
      </c>
      <c r="J22">
        <v>-1.4269923484517899</v>
      </c>
      <c r="K22">
        <v>278.43862689750398</v>
      </c>
      <c r="L22">
        <v>273.71418298736802</v>
      </c>
      <c r="M22">
        <v>21.3056250515953</v>
      </c>
      <c r="N22">
        <v>0.85684486434973595</v>
      </c>
      <c r="O22">
        <v>37.642130460801901</v>
      </c>
      <c r="P22">
        <v>33.218176986446899</v>
      </c>
      <c r="Q22">
        <v>5.5169886672794002E-2</v>
      </c>
    </row>
    <row r="23" spans="1:17" x14ac:dyDescent="0.3">
      <c r="A23" t="s">
        <v>73</v>
      </c>
      <c r="B23" t="s">
        <v>74</v>
      </c>
      <c r="C23" t="s">
        <v>3110</v>
      </c>
      <c r="D23" t="s">
        <v>75</v>
      </c>
      <c r="E23">
        <v>306387.32934662898</v>
      </c>
      <c r="F23">
        <v>10630.9</v>
      </c>
      <c r="G23">
        <v>5.0012745617103196</v>
      </c>
      <c r="H23">
        <v>3.1231680598586702</v>
      </c>
      <c r="I23">
        <v>4.5167074455889296</v>
      </c>
      <c r="J23">
        <v>1.1630284757022999</v>
      </c>
      <c r="K23">
        <v>11184.0936332046</v>
      </c>
      <c r="L23">
        <v>10676.6544112555</v>
      </c>
      <c r="M23">
        <v>25.612664498090101</v>
      </c>
      <c r="N23">
        <v>0.84620054969033898</v>
      </c>
      <c r="O23">
        <v>14.1765984065319</v>
      </c>
      <c r="P23">
        <v>24.410038560336101</v>
      </c>
      <c r="Q23">
        <v>3.0323200007108E-2</v>
      </c>
    </row>
    <row r="24" spans="1:17" x14ac:dyDescent="0.3">
      <c r="A24" t="s">
        <v>76</v>
      </c>
      <c r="B24" t="s">
        <v>77</v>
      </c>
      <c r="C24" t="s">
        <v>3107</v>
      </c>
      <c r="D24" t="s">
        <v>78</v>
      </c>
      <c r="E24">
        <v>290225.34217189503</v>
      </c>
      <c r="F24">
        <v>312.05</v>
      </c>
      <c r="G24">
        <v>30.2292599468378</v>
      </c>
      <c r="H24">
        <v>-3.3330141286242503E-2</v>
      </c>
      <c r="I24">
        <v>-5.7445196344385598</v>
      </c>
      <c r="J24">
        <v>2.2268965762222801</v>
      </c>
      <c r="K24">
        <v>326.68801737535898</v>
      </c>
      <c r="L24">
        <v>307.35277768716298</v>
      </c>
      <c r="M24">
        <v>38.466388359956703</v>
      </c>
      <c r="N24">
        <v>0.92578392748597405</v>
      </c>
      <c r="O24">
        <v>17.369011376381899</v>
      </c>
      <c r="P24">
        <v>50.060110603510402</v>
      </c>
      <c r="Q24">
        <v>9.6774959451512002E-2</v>
      </c>
    </row>
    <row r="25" spans="1:17" x14ac:dyDescent="0.3">
      <c r="A25" t="s">
        <v>79</v>
      </c>
      <c r="B25" t="s">
        <v>80</v>
      </c>
      <c r="C25" t="s">
        <v>3101</v>
      </c>
      <c r="D25" t="s">
        <v>21</v>
      </c>
      <c r="E25">
        <v>288908.450025175</v>
      </c>
      <c r="F25">
        <v>552.85</v>
      </c>
      <c r="G25">
        <v>22.7412457121969</v>
      </c>
      <c r="H25">
        <v>12.3570544954438</v>
      </c>
      <c r="I25">
        <v>18.286638468466101</v>
      </c>
      <c r="J25">
        <v>2.7860938597329299</v>
      </c>
      <c r="K25">
        <v>544.99022183390105</v>
      </c>
      <c r="L25">
        <v>506.93357997306401</v>
      </c>
      <c r="M25">
        <v>41.527130143595301</v>
      </c>
      <c r="N25">
        <v>0.85371790179448404</v>
      </c>
      <c r="O25">
        <v>5.4897350094962496</v>
      </c>
      <c r="P25">
        <v>40.638514372933003</v>
      </c>
      <c r="Q25">
        <v>-7.9494679210767999E-2</v>
      </c>
    </row>
    <row r="26" spans="1:17" x14ac:dyDescent="0.3">
      <c r="A26" t="s">
        <v>81</v>
      </c>
      <c r="B26" t="s">
        <v>82</v>
      </c>
      <c r="C26" t="s">
        <v>3108</v>
      </c>
      <c r="D26" t="s">
        <v>60</v>
      </c>
      <c r="E26">
        <v>284135.75495787</v>
      </c>
      <c r="F26">
        <v>771.9</v>
      </c>
      <c r="G26">
        <v>-4.0327579133075</v>
      </c>
      <c r="H26">
        <v>-7.7844253477059002</v>
      </c>
      <c r="I26">
        <v>-23.0620701469966</v>
      </c>
      <c r="J26">
        <v>-0.98376736500791095</v>
      </c>
      <c r="K26">
        <v>895.842864126824</v>
      </c>
      <c r="L26">
        <v>918.77483354971696</v>
      </c>
      <c r="M26">
        <v>16.892805911990099</v>
      </c>
      <c r="N26">
        <v>1.15610566850721</v>
      </c>
      <c r="O26">
        <v>52.739992226972397</v>
      </c>
      <c r="P26">
        <v>15.0887132846279</v>
      </c>
      <c r="Q26">
        <v>6.1718638893321E-2</v>
      </c>
    </row>
    <row r="27" spans="1:17" x14ac:dyDescent="0.3">
      <c r="A27" t="s">
        <v>83</v>
      </c>
      <c r="B27" t="s">
        <v>84</v>
      </c>
      <c r="C27" t="s">
        <v>3111</v>
      </c>
      <c r="D27" t="s">
        <v>85</v>
      </c>
      <c r="E27">
        <v>281397.3678298</v>
      </c>
      <c r="F27">
        <v>3172.3</v>
      </c>
      <c r="G27">
        <v>-23.709254324333699</v>
      </c>
      <c r="H27">
        <v>-0.25733015629609102</v>
      </c>
      <c r="I27">
        <v>-9.5487262525441707</v>
      </c>
      <c r="J27">
        <v>3.37512972628359</v>
      </c>
      <c r="K27">
        <v>3385.7774286558902</v>
      </c>
      <c r="L27">
        <v>3432.5950237515399</v>
      </c>
      <c r="M27">
        <v>34.354729682910403</v>
      </c>
      <c r="N27">
        <v>1.2851582048101899</v>
      </c>
      <c r="O27">
        <v>22.527818932635601</v>
      </c>
      <c r="P27">
        <v>3.8175183676140998</v>
      </c>
      <c r="Q27">
        <v>2.0109638032164999E-2</v>
      </c>
    </row>
    <row r="28" spans="1:17" x14ac:dyDescent="0.3">
      <c r="A28" t="s">
        <v>86</v>
      </c>
      <c r="B28" t="s">
        <v>87</v>
      </c>
      <c r="C28" t="s">
        <v>3112</v>
      </c>
      <c r="D28" t="s">
        <v>88</v>
      </c>
      <c r="E28">
        <v>276346.57523384999</v>
      </c>
      <c r="F28">
        <v>1279.3</v>
      </c>
      <c r="G28">
        <v>38.497674988847798</v>
      </c>
      <c r="H28">
        <v>-3.2962883100311999</v>
      </c>
      <c r="I28">
        <v>-9.8745261344127506</v>
      </c>
      <c r="J28">
        <v>-3.8377899475457902</v>
      </c>
      <c r="K28">
        <v>1385.9867348509399</v>
      </c>
      <c r="L28">
        <v>1336.6256220683699</v>
      </c>
      <c r="M28">
        <v>32.498292772831803</v>
      </c>
      <c r="N28">
        <v>1.09880181756946</v>
      </c>
      <c r="O28">
        <v>26.7411865864144</v>
      </c>
      <c r="P28">
        <v>62.968152866242001</v>
      </c>
      <c r="Q28">
        <v>6.3183009428045001E-2</v>
      </c>
    </row>
    <row r="29" spans="1:17" x14ac:dyDescent="0.3">
      <c r="A29" t="s">
        <v>89</v>
      </c>
      <c r="B29" t="s">
        <v>90</v>
      </c>
      <c r="C29" t="s">
        <v>3113</v>
      </c>
      <c r="D29" t="s">
        <v>91</v>
      </c>
      <c r="E29">
        <v>272716.413375</v>
      </c>
      <c r="F29">
        <v>4077.85</v>
      </c>
      <c r="G29">
        <v>71.533488694404696</v>
      </c>
      <c r="H29">
        <v>-3.3759607405868102</v>
      </c>
      <c r="I29">
        <v>-17.832002456162801</v>
      </c>
      <c r="J29">
        <v>-3.7477747002646402</v>
      </c>
      <c r="K29">
        <v>4393.7344115915803</v>
      </c>
      <c r="L29">
        <v>4127.4125335911003</v>
      </c>
      <c r="M29">
        <v>32.215972824988803</v>
      </c>
      <c r="N29">
        <v>1.0010747125250901</v>
      </c>
      <c r="O29">
        <v>39.160341846806503</v>
      </c>
      <c r="P29">
        <v>95.210512458412097</v>
      </c>
      <c r="Q29">
        <v>0.24396559498263001</v>
      </c>
    </row>
    <row r="30" spans="1:17" x14ac:dyDescent="0.3">
      <c r="A30" t="s">
        <v>92</v>
      </c>
      <c r="B30" t="s">
        <v>93</v>
      </c>
      <c r="C30" t="s">
        <v>3108</v>
      </c>
      <c r="D30" t="s">
        <v>94</v>
      </c>
      <c r="E30">
        <v>265755.5026532</v>
      </c>
      <c r="F30">
        <v>9516.5</v>
      </c>
      <c r="G30">
        <v>48.972415013788101</v>
      </c>
      <c r="H30">
        <v>0.192008854399735</v>
      </c>
      <c r="I30">
        <v>3.36161493034255</v>
      </c>
      <c r="J30">
        <v>-0.53576248728398801</v>
      </c>
      <c r="K30">
        <v>10451.044151325799</v>
      </c>
      <c r="L30">
        <v>9455.8051117743107</v>
      </c>
      <c r="M30">
        <v>32.5481554843212</v>
      </c>
      <c r="N30">
        <v>0.86462330516709396</v>
      </c>
      <c r="O30">
        <v>34.230021541533098</v>
      </c>
      <c r="P30">
        <v>69.755618979664604</v>
      </c>
      <c r="Q30">
        <v>0.15939056021525799</v>
      </c>
    </row>
    <row r="31" spans="1:17" x14ac:dyDescent="0.3">
      <c r="A31" t="s">
        <v>95</v>
      </c>
      <c r="B31" t="s">
        <v>96</v>
      </c>
      <c r="C31" t="s">
        <v>3102</v>
      </c>
      <c r="D31" t="s">
        <v>40</v>
      </c>
      <c r="E31">
        <v>257670.04310559999</v>
      </c>
      <c r="F31">
        <v>1616</v>
      </c>
      <c r="G31">
        <v>-17.470054711126298</v>
      </c>
      <c r="H31">
        <v>-3.90686234595033</v>
      </c>
      <c r="I31">
        <v>-0.93535804691376401</v>
      </c>
      <c r="J31">
        <v>-2.30849193044669</v>
      </c>
      <c r="K31">
        <v>1759.1329848022599</v>
      </c>
      <c r="L31">
        <v>1686.5374439096499</v>
      </c>
      <c r="M31">
        <v>18.852739163797999</v>
      </c>
      <c r="N31">
        <v>0.54404090590584997</v>
      </c>
      <c r="O31">
        <v>25.612623762376199</v>
      </c>
      <c r="P31">
        <v>13.8790035587188</v>
      </c>
      <c r="Q31">
        <v>-5.3687734716706001E-2</v>
      </c>
    </row>
    <row r="32" spans="1:17" x14ac:dyDescent="0.3">
      <c r="A32" t="s">
        <v>97</v>
      </c>
      <c r="B32" t="s">
        <v>98</v>
      </c>
      <c r="C32" t="s">
        <v>3100</v>
      </c>
      <c r="D32" t="s">
        <v>99</v>
      </c>
      <c r="E32">
        <v>254736.37539654499</v>
      </c>
      <c r="F32">
        <v>413.35</v>
      </c>
      <c r="G32">
        <v>-1.03405211696178</v>
      </c>
      <c r="H32">
        <v>-10.3579084237602</v>
      </c>
      <c r="I32">
        <v>-16.993312278044701</v>
      </c>
      <c r="J32">
        <v>0.21029750568744801</v>
      </c>
      <c r="K32">
        <v>465.10157032813203</v>
      </c>
      <c r="L32">
        <v>454.07109869542501</v>
      </c>
      <c r="M32">
        <v>25.751362868160399</v>
      </c>
      <c r="N32">
        <v>1.0116843898266801</v>
      </c>
      <c r="O32">
        <v>31.498729889923698</v>
      </c>
      <c r="P32">
        <v>25.695605899346202</v>
      </c>
      <c r="Q32">
        <v>0.12459135636134901</v>
      </c>
    </row>
    <row r="33" spans="1:17" x14ac:dyDescent="0.3">
      <c r="A33" t="s">
        <v>100</v>
      </c>
      <c r="B33" t="s">
        <v>101</v>
      </c>
      <c r="C33" t="s">
        <v>3114</v>
      </c>
      <c r="D33" t="s">
        <v>102</v>
      </c>
      <c r="E33">
        <v>246663.62309074</v>
      </c>
      <c r="F33">
        <v>3790.55</v>
      </c>
      <c r="G33">
        <v>-18.046953876215699</v>
      </c>
      <c r="H33">
        <v>-1.10147520002261</v>
      </c>
      <c r="I33">
        <v>-22.360085067744301</v>
      </c>
      <c r="J33">
        <v>1.1384590419870799</v>
      </c>
      <c r="K33">
        <v>4323.0203160827696</v>
      </c>
      <c r="L33">
        <v>4483.1232543333399</v>
      </c>
      <c r="M33">
        <v>30.5039724127016</v>
      </c>
      <c r="N33">
        <v>0.68216253311238395</v>
      </c>
      <c r="O33">
        <v>44.6979989711255</v>
      </c>
      <c r="P33">
        <v>4.0131163735147997</v>
      </c>
      <c r="Q33">
        <v>-7.3824509974195998E-2</v>
      </c>
    </row>
    <row r="34" spans="1:17" x14ac:dyDescent="0.3">
      <c r="A34" t="s">
        <v>103</v>
      </c>
      <c r="B34" t="s">
        <v>104</v>
      </c>
      <c r="C34" t="s">
        <v>3111</v>
      </c>
      <c r="D34" t="s">
        <v>105</v>
      </c>
      <c r="E34">
        <v>238112.86963628899</v>
      </c>
      <c r="F34">
        <v>2483.6999999999998</v>
      </c>
      <c r="G34">
        <v>-39.790555799914898</v>
      </c>
      <c r="H34">
        <v>-13.0646441748817</v>
      </c>
      <c r="I34">
        <v>-16.060762137677902</v>
      </c>
      <c r="J34">
        <v>-0.341329175397657</v>
      </c>
      <c r="K34">
        <v>2943.3704876110501</v>
      </c>
      <c r="L34">
        <v>3016.0331427320898</v>
      </c>
      <c r="M34">
        <v>9.5509629465575792</v>
      </c>
      <c r="N34">
        <v>1.93858010185633</v>
      </c>
      <c r="O34">
        <v>37.816563997262101</v>
      </c>
      <c r="P34">
        <v>1.3300150952633301</v>
      </c>
      <c r="Q34">
        <v>-0.106411396425315</v>
      </c>
    </row>
    <row r="35" spans="1:17" x14ac:dyDescent="0.3">
      <c r="A35" t="s">
        <v>106</v>
      </c>
      <c r="B35" t="s">
        <v>107</v>
      </c>
      <c r="C35" t="s">
        <v>3113</v>
      </c>
      <c r="D35" t="s">
        <v>108</v>
      </c>
      <c r="E35">
        <v>236471.13773009999</v>
      </c>
      <c r="F35">
        <v>6640.2</v>
      </c>
      <c r="G35">
        <v>66.296826964568893</v>
      </c>
      <c r="H35">
        <v>-7.2366473701612701</v>
      </c>
      <c r="I35">
        <v>-10.6904170376646</v>
      </c>
      <c r="J35">
        <v>-2.4803169711706201</v>
      </c>
      <c r="K35">
        <v>7053.7203408611904</v>
      </c>
      <c r="L35">
        <v>6379.3627568845004</v>
      </c>
      <c r="M35">
        <v>27.818954745308499</v>
      </c>
      <c r="N35">
        <v>0.82325723428533404</v>
      </c>
      <c r="O35">
        <v>22.434565223939</v>
      </c>
      <c r="P35">
        <v>88.642045454545396</v>
      </c>
      <c r="Q35">
        <v>0.16433436733149501</v>
      </c>
    </row>
    <row r="36" spans="1:17" x14ac:dyDescent="0.3">
      <c r="A36" t="s">
        <v>109</v>
      </c>
      <c r="B36" t="s">
        <v>110</v>
      </c>
      <c r="C36" t="s">
        <v>3114</v>
      </c>
      <c r="D36" t="s">
        <v>111</v>
      </c>
      <c r="E36">
        <v>235809.04275506499</v>
      </c>
      <c r="F36">
        <v>270.79000000000002</v>
      </c>
      <c r="G36">
        <v>109.372341928794</v>
      </c>
      <c r="H36">
        <v>10.1330187295902</v>
      </c>
      <c r="I36">
        <v>34.484145533657198</v>
      </c>
      <c r="J36">
        <v>13.0705840303289</v>
      </c>
      <c r="K36">
        <v>259.48137113659499</v>
      </c>
      <c r="L36">
        <v>217.06715404285501</v>
      </c>
      <c r="M36">
        <v>67.178046924412598</v>
      </c>
      <c r="N36">
        <v>0.969201106097764</v>
      </c>
      <c r="O36">
        <v>10.1406994349865</v>
      </c>
      <c r="P36">
        <v>140.70222222222199</v>
      </c>
      <c r="Q36">
        <v>6.3850704005946002E-2</v>
      </c>
    </row>
    <row r="37" spans="1:17" x14ac:dyDescent="0.3">
      <c r="A37" t="s">
        <v>112</v>
      </c>
      <c r="B37" t="s">
        <v>113</v>
      </c>
      <c r="C37" t="s">
        <v>3109</v>
      </c>
      <c r="D37" t="s">
        <v>114</v>
      </c>
      <c r="E37">
        <v>231723.16017466001</v>
      </c>
      <c r="F37">
        <v>949.85</v>
      </c>
      <c r="G37">
        <v>4.3962195641172199</v>
      </c>
      <c r="H37">
        <v>1.40645567148395</v>
      </c>
      <c r="I37">
        <v>1.1866333330366601</v>
      </c>
      <c r="J37">
        <v>-2.10182638871329</v>
      </c>
      <c r="K37">
        <v>967.847125787766</v>
      </c>
      <c r="L37">
        <v>912.00149801509497</v>
      </c>
      <c r="M37">
        <v>41.245969857811502</v>
      </c>
      <c r="N37">
        <v>1.0125528696807999</v>
      </c>
      <c r="O37">
        <v>11.9124072221929</v>
      </c>
      <c r="P37">
        <v>24.873463485177101</v>
      </c>
      <c r="Q37">
        <v>3.9212903340072998E-2</v>
      </c>
    </row>
    <row r="38" spans="1:17" x14ac:dyDescent="0.3">
      <c r="A38" t="s">
        <v>115</v>
      </c>
      <c r="B38" t="s">
        <v>116</v>
      </c>
      <c r="C38" t="s">
        <v>3107</v>
      </c>
      <c r="D38" t="s">
        <v>117</v>
      </c>
      <c r="E38">
        <v>230785.61188221001</v>
      </c>
      <c r="F38">
        <v>1456.95</v>
      </c>
      <c r="G38">
        <v>42.041819998579903</v>
      </c>
      <c r="H38">
        <v>-8.4450946447209496</v>
      </c>
      <c r="I38">
        <v>-22.879372696765099</v>
      </c>
      <c r="J38">
        <v>-3.891857781388</v>
      </c>
      <c r="K38">
        <v>1709.8026877755899</v>
      </c>
      <c r="L38">
        <v>1718.5809019338899</v>
      </c>
      <c r="M38">
        <v>25.909915144198401</v>
      </c>
      <c r="N38">
        <v>0.52100144307664698</v>
      </c>
      <c r="O38">
        <v>49.222691238546197</v>
      </c>
      <c r="P38">
        <v>60.104395604395599</v>
      </c>
      <c r="Q38">
        <v>2.5525484317743E-2</v>
      </c>
    </row>
    <row r="39" spans="1:17" x14ac:dyDescent="0.3">
      <c r="A39" t="s">
        <v>118</v>
      </c>
      <c r="B39" t="s">
        <v>119</v>
      </c>
      <c r="C39" t="s">
        <v>3114</v>
      </c>
      <c r="D39" t="s">
        <v>120</v>
      </c>
      <c r="E39">
        <v>224015.755861065</v>
      </c>
      <c r="F39">
        <v>6301.65</v>
      </c>
      <c r="G39">
        <v>127.55778939917499</v>
      </c>
      <c r="H39">
        <v>-10.702678925652</v>
      </c>
      <c r="I39">
        <v>34.968947647374897</v>
      </c>
      <c r="J39">
        <v>6.5819569484429703</v>
      </c>
      <c r="K39">
        <v>7040.5137885645599</v>
      </c>
      <c r="L39">
        <v>5652.5888487473703</v>
      </c>
      <c r="M39">
        <v>20.974160639891402</v>
      </c>
      <c r="N39">
        <v>1.50011577696965</v>
      </c>
      <c r="O39">
        <v>32.425634556028903</v>
      </c>
      <c r="P39">
        <v>143.74927474567701</v>
      </c>
      <c r="Q39">
        <v>0.250790002841625</v>
      </c>
    </row>
    <row r="40" spans="1:17" x14ac:dyDescent="0.3">
      <c r="A40" t="s">
        <v>121</v>
      </c>
      <c r="B40" t="s">
        <v>122</v>
      </c>
      <c r="C40" t="s">
        <v>3104</v>
      </c>
      <c r="D40" t="s">
        <v>123</v>
      </c>
      <c r="E40">
        <v>213387.2626512</v>
      </c>
      <c r="F40">
        <v>2213.1999999999998</v>
      </c>
      <c r="G40">
        <v>-29.045217012914101</v>
      </c>
      <c r="H40">
        <v>-2.05451330475025</v>
      </c>
      <c r="I40">
        <v>-17.0712453734081</v>
      </c>
      <c r="J40">
        <v>-1.78343100359559</v>
      </c>
      <c r="K40">
        <v>2392.8798438188401</v>
      </c>
      <c r="L40">
        <v>2460.4143441977399</v>
      </c>
      <c r="M40">
        <v>34.553672635031297</v>
      </c>
      <c r="N40">
        <v>0.85946661072656005</v>
      </c>
      <c r="O40">
        <v>25.519609615037002</v>
      </c>
      <c r="P40">
        <v>2.0519205053718799</v>
      </c>
      <c r="Q40">
        <v>-3.5774407728576998E-2</v>
      </c>
    </row>
    <row r="41" spans="1:17" x14ac:dyDescent="0.3">
      <c r="A41" t="s">
        <v>124</v>
      </c>
      <c r="B41" t="s">
        <v>125</v>
      </c>
      <c r="C41" t="s">
        <v>3109</v>
      </c>
      <c r="D41" t="s">
        <v>126</v>
      </c>
      <c r="E41">
        <v>209723.70856500001</v>
      </c>
      <c r="F41">
        <v>496.35</v>
      </c>
      <c r="G41">
        <v>43.493652203150099</v>
      </c>
      <c r="H41">
        <v>3.72299956452702</v>
      </c>
      <c r="I41">
        <v>-24.296007281557401</v>
      </c>
      <c r="J41">
        <v>1.32694206036249</v>
      </c>
      <c r="K41">
        <v>522.24540322736595</v>
      </c>
      <c r="L41">
        <v>498.47492876866102</v>
      </c>
      <c r="M41">
        <v>37.984718898448399</v>
      </c>
      <c r="N41">
        <v>1.0830983974588699</v>
      </c>
      <c r="O41">
        <v>62.7279137705248</v>
      </c>
      <c r="P41">
        <v>74.402670414617006</v>
      </c>
      <c r="Q41">
        <v>3.5971702228031997E-2</v>
      </c>
    </row>
    <row r="42" spans="1:17" x14ac:dyDescent="0.3">
      <c r="A42" t="s">
        <v>127</v>
      </c>
      <c r="B42" t="s">
        <v>128</v>
      </c>
      <c r="C42" t="s">
        <v>3113</v>
      </c>
      <c r="D42" t="s">
        <v>129</v>
      </c>
      <c r="E42">
        <v>203248.40034034499</v>
      </c>
      <c r="F42">
        <v>278.05</v>
      </c>
      <c r="G42">
        <v>76.444659907080705</v>
      </c>
      <c r="H42">
        <v>5.5272239869692497</v>
      </c>
      <c r="I42">
        <v>4.3288863761654897</v>
      </c>
      <c r="J42">
        <v>-2.6993339697904202</v>
      </c>
      <c r="K42">
        <v>286.93488010176401</v>
      </c>
      <c r="L42">
        <v>260.82472380346201</v>
      </c>
      <c r="M42">
        <v>36.007670185900203</v>
      </c>
      <c r="N42">
        <v>0.97400732761713404</v>
      </c>
      <c r="O42">
        <v>22.4599892105736</v>
      </c>
      <c r="P42">
        <v>102.43902439024301</v>
      </c>
      <c r="Q42">
        <v>0.20891672836051001</v>
      </c>
    </row>
    <row r="43" spans="1:17" x14ac:dyDescent="0.3">
      <c r="A43" t="s">
        <v>130</v>
      </c>
      <c r="B43" t="s">
        <v>131</v>
      </c>
      <c r="C43" t="s">
        <v>3107</v>
      </c>
      <c r="D43" t="s">
        <v>57</v>
      </c>
      <c r="E43">
        <v>203202.82810658499</v>
      </c>
      <c r="F43">
        <v>526.85</v>
      </c>
      <c r="G43">
        <v>21.9499725450877</v>
      </c>
      <c r="H43">
        <v>-4.0536093463640697</v>
      </c>
      <c r="I43">
        <v>-17.716532859491799</v>
      </c>
      <c r="J43">
        <v>-3.1925664872566402</v>
      </c>
      <c r="K43">
        <v>614.28350894998005</v>
      </c>
      <c r="L43">
        <v>607.50186096901598</v>
      </c>
      <c r="M43">
        <v>19.1963596305864</v>
      </c>
      <c r="N43">
        <v>0.83344868720875698</v>
      </c>
      <c r="O43">
        <v>70.038910505836498</v>
      </c>
      <c r="P43">
        <v>38.626496513616601</v>
      </c>
      <c r="Q43">
        <v>0.15460636356024801</v>
      </c>
    </row>
    <row r="44" spans="1:17" x14ac:dyDescent="0.3">
      <c r="A44" t="s">
        <v>132</v>
      </c>
      <c r="B44" t="s">
        <v>133</v>
      </c>
      <c r="C44" t="s">
        <v>3102</v>
      </c>
      <c r="D44" t="s">
        <v>54</v>
      </c>
      <c r="E44">
        <v>202542.69991343899</v>
      </c>
      <c r="F44">
        <v>318.8</v>
      </c>
      <c r="G44">
        <v>28.863265908595199</v>
      </c>
      <c r="H44">
        <v>2.5145966791989198</v>
      </c>
      <c r="I44">
        <v>-16.336417191163399</v>
      </c>
      <c r="J44">
        <v>4.3463023849445799</v>
      </c>
      <c r="K44">
        <v>328.25084570010301</v>
      </c>
      <c r="L44">
        <v>316.41343763778099</v>
      </c>
      <c r="M44">
        <v>51.651156437001603</v>
      </c>
      <c r="N44">
        <v>0.66192027464332703</v>
      </c>
      <c r="O44">
        <v>23.808030112923401</v>
      </c>
      <c r="P44">
        <v>48.244594280399902</v>
      </c>
    </row>
    <row r="45" spans="1:17" x14ac:dyDescent="0.3">
      <c r="A45" t="s">
        <v>134</v>
      </c>
      <c r="B45" t="s">
        <v>135</v>
      </c>
      <c r="C45" t="s">
        <v>3104</v>
      </c>
      <c r="D45" t="s">
        <v>136</v>
      </c>
      <c r="E45">
        <v>198123.518823925</v>
      </c>
      <c r="F45">
        <v>609.85</v>
      </c>
      <c r="G45">
        <v>18.543358977424202</v>
      </c>
      <c r="H45">
        <v>4.43248329072508</v>
      </c>
      <c r="I45">
        <v>-8.7496671017053593</v>
      </c>
      <c r="J45">
        <v>0.98949271331122501</v>
      </c>
      <c r="K45">
        <v>602.08464691139898</v>
      </c>
      <c r="L45">
        <v>573.97289443346699</v>
      </c>
      <c r="M45">
        <v>60.979258403130501</v>
      </c>
      <c r="N45">
        <v>0.86895033715834702</v>
      </c>
      <c r="O45">
        <v>11.6864802820365</v>
      </c>
      <c r="P45">
        <v>50.0246002460024</v>
      </c>
      <c r="Q45">
        <v>0.21266388916791401</v>
      </c>
    </row>
    <row r="46" spans="1:17" x14ac:dyDescent="0.3">
      <c r="A46" t="s">
        <v>137</v>
      </c>
      <c r="B46" t="s">
        <v>138</v>
      </c>
      <c r="C46" t="s">
        <v>3100</v>
      </c>
      <c r="D46" t="s">
        <v>18</v>
      </c>
      <c r="E46">
        <v>189422.29166956199</v>
      </c>
      <c r="F46">
        <v>134.13999999999999</v>
      </c>
      <c r="G46">
        <v>12.1628134893195</v>
      </c>
      <c r="H46">
        <v>-11.873455085835101</v>
      </c>
      <c r="I46">
        <v>-22.507590323215702</v>
      </c>
      <c r="J46">
        <v>-0.27224070072733397</v>
      </c>
      <c r="K46">
        <v>154.94650921605</v>
      </c>
      <c r="L46">
        <v>156.30480491858299</v>
      </c>
      <c r="M46">
        <v>21.248855926708401</v>
      </c>
      <c r="N46">
        <v>1.0236331399518499</v>
      </c>
      <c r="O46">
        <v>46.712390040256402</v>
      </c>
      <c r="P46">
        <v>33.672147483806597</v>
      </c>
      <c r="Q46">
        <v>5.4917443408241E-2</v>
      </c>
    </row>
    <row r="47" spans="1:17" x14ac:dyDescent="0.3">
      <c r="A47" t="s">
        <v>139</v>
      </c>
      <c r="B47" t="s">
        <v>140</v>
      </c>
      <c r="C47" t="s">
        <v>3115</v>
      </c>
      <c r="D47" t="s">
        <v>141</v>
      </c>
      <c r="E47">
        <v>188024.67718776001</v>
      </c>
      <c r="F47">
        <v>759.6</v>
      </c>
      <c r="G47">
        <v>2.4304609848001801</v>
      </c>
      <c r="H47">
        <v>-5.26564205664444</v>
      </c>
      <c r="I47">
        <v>-14.6479810726296</v>
      </c>
      <c r="J47">
        <v>0.44218661351701799</v>
      </c>
      <c r="K47">
        <v>824.78110830954404</v>
      </c>
      <c r="L47">
        <v>807.268784769268</v>
      </c>
      <c r="M47">
        <v>34.9587121754046</v>
      </c>
      <c r="N47">
        <v>0.86987063893401795</v>
      </c>
      <c r="O47">
        <v>27.382833070036799</v>
      </c>
      <c r="P47">
        <v>22.664513524424699</v>
      </c>
      <c r="Q47">
        <v>9.8778876917340996E-2</v>
      </c>
    </row>
    <row r="48" spans="1:17" x14ac:dyDescent="0.3">
      <c r="A48" t="s">
        <v>142</v>
      </c>
      <c r="B48" t="s">
        <v>143</v>
      </c>
      <c r="C48" t="s">
        <v>3102</v>
      </c>
      <c r="D48" t="s">
        <v>144</v>
      </c>
      <c r="E48">
        <v>180724.36947400001</v>
      </c>
      <c r="F48">
        <v>138.29</v>
      </c>
      <c r="G48">
        <v>64.658729808519297</v>
      </c>
      <c r="H48">
        <v>0.28013624864812098</v>
      </c>
      <c r="I48">
        <v>-23.6180136240575</v>
      </c>
      <c r="J48">
        <v>-2.30668233925002</v>
      </c>
      <c r="K48">
        <v>153.839098461281</v>
      </c>
      <c r="L48">
        <v>150.955828180575</v>
      </c>
      <c r="M48">
        <v>27.594880020369398</v>
      </c>
      <c r="N48">
        <v>0.927577646822622</v>
      </c>
      <c r="O48">
        <v>65.594041506978101</v>
      </c>
      <c r="P48">
        <v>86.500337154416698</v>
      </c>
      <c r="Q48">
        <v>0.15611503111643199</v>
      </c>
    </row>
    <row r="49" spans="1:17" x14ac:dyDescent="0.3">
      <c r="A49" t="s">
        <v>145</v>
      </c>
      <c r="B49" t="s">
        <v>146</v>
      </c>
      <c r="C49" t="s">
        <v>3109</v>
      </c>
      <c r="D49" t="s">
        <v>114</v>
      </c>
      <c r="E49">
        <v>176279.948890461</v>
      </c>
      <c r="F49">
        <v>141.21</v>
      </c>
      <c r="G49">
        <v>-7.9019550034886201</v>
      </c>
      <c r="H49">
        <v>-3.4701936678397098</v>
      </c>
      <c r="I49">
        <v>-22.049977266265302</v>
      </c>
      <c r="J49">
        <v>-2.8520191640895902</v>
      </c>
      <c r="K49">
        <v>152.04438786346299</v>
      </c>
      <c r="L49">
        <v>152.764601355087</v>
      </c>
      <c r="M49">
        <v>35.604157938043002</v>
      </c>
      <c r="N49">
        <v>1.09311360283353</v>
      </c>
      <c r="O49">
        <v>30.727285603002599</v>
      </c>
      <c r="P49">
        <v>13.833131801692801</v>
      </c>
      <c r="Q49">
        <v>9.3076659478790007E-3</v>
      </c>
    </row>
    <row r="50" spans="1:17" x14ac:dyDescent="0.3">
      <c r="A50" t="s">
        <v>147</v>
      </c>
      <c r="B50" t="s">
        <v>148</v>
      </c>
      <c r="C50" t="s">
        <v>3109</v>
      </c>
      <c r="D50" t="s">
        <v>149</v>
      </c>
      <c r="E50">
        <v>174705.083487</v>
      </c>
      <c r="F50">
        <v>447.5</v>
      </c>
      <c r="G50">
        <v>62.059610950366803</v>
      </c>
      <c r="H50">
        <v>-2.3393549138340801</v>
      </c>
      <c r="I50">
        <v>-9.7248309720436499</v>
      </c>
      <c r="J50">
        <v>-2.5336917570799802</v>
      </c>
      <c r="K50">
        <v>463.98577112952398</v>
      </c>
      <c r="L50">
        <v>413.05292224882402</v>
      </c>
      <c r="M50">
        <v>42.671396239207603</v>
      </c>
      <c r="N50">
        <v>0.75981481479448099</v>
      </c>
      <c r="O50">
        <v>17.016759776536301</v>
      </c>
      <c r="P50">
        <v>93.932827735644594</v>
      </c>
      <c r="Q50">
        <v>1.4508691935015E-2</v>
      </c>
    </row>
    <row r="51" spans="1:17" x14ac:dyDescent="0.3">
      <c r="A51" t="s">
        <v>150</v>
      </c>
      <c r="B51" t="s">
        <v>151</v>
      </c>
      <c r="C51" t="s">
        <v>3101</v>
      </c>
      <c r="D51" t="s">
        <v>21</v>
      </c>
      <c r="E51">
        <v>172981.6711028</v>
      </c>
      <c r="F51">
        <v>5841.5</v>
      </c>
      <c r="G51">
        <v>-10.9698257152469</v>
      </c>
      <c r="H51">
        <v>2.2750320368375898</v>
      </c>
      <c r="I51">
        <v>21.944092430944799</v>
      </c>
      <c r="J51">
        <v>4.8887547241051204</v>
      </c>
      <c r="K51">
        <v>5981.8778120442103</v>
      </c>
      <c r="L51">
        <v>5632.8324777877397</v>
      </c>
      <c r="M51">
        <v>41.554097925929</v>
      </c>
      <c r="N51">
        <v>0.43813254747507402</v>
      </c>
      <c r="O51">
        <v>12.555850380895301</v>
      </c>
      <c r="P51">
        <v>29.421408868850399</v>
      </c>
      <c r="Q51">
        <v>-5.7117668638918997E-2</v>
      </c>
    </row>
    <row r="52" spans="1:17" x14ac:dyDescent="0.3">
      <c r="A52" t="s">
        <v>152</v>
      </c>
      <c r="B52" t="s">
        <v>153</v>
      </c>
      <c r="C52" t="s">
        <v>3110</v>
      </c>
      <c r="D52" t="s">
        <v>75</v>
      </c>
      <c r="E52">
        <v>168744.83077161</v>
      </c>
      <c r="F52">
        <v>2517.15</v>
      </c>
      <c r="G52">
        <v>9.6157659569864595</v>
      </c>
      <c r="H52">
        <v>-0.49535155928830099</v>
      </c>
      <c r="I52">
        <v>-0.54919226255023701</v>
      </c>
      <c r="J52">
        <v>2.8022740610713899</v>
      </c>
      <c r="K52">
        <v>2649.39164398805</v>
      </c>
      <c r="L52">
        <v>2496.4243667212099</v>
      </c>
      <c r="M52">
        <v>32.620556967859699</v>
      </c>
      <c r="N52">
        <v>0.99045209473771001</v>
      </c>
      <c r="O52">
        <v>14.3257255229128</v>
      </c>
      <c r="P52">
        <v>29.9009853635376</v>
      </c>
      <c r="Q52">
        <v>4.1505433585775998E-2</v>
      </c>
    </row>
    <row r="53" spans="1:17" x14ac:dyDescent="0.3">
      <c r="A53" t="s">
        <v>154</v>
      </c>
      <c r="B53" t="s">
        <v>155</v>
      </c>
      <c r="C53" t="s">
        <v>3101</v>
      </c>
      <c r="D53" t="s">
        <v>21</v>
      </c>
      <c r="E53">
        <v>162529.417864319</v>
      </c>
      <c r="F53">
        <v>1660.8</v>
      </c>
      <c r="G53">
        <v>18.1893666756465</v>
      </c>
      <c r="H53">
        <v>5.6250025548002602</v>
      </c>
      <c r="I53">
        <v>25.016123204618399</v>
      </c>
      <c r="J53">
        <v>3.75976179615613</v>
      </c>
      <c r="K53">
        <v>1644.97954959503</v>
      </c>
      <c r="L53">
        <v>1481.7117104260899</v>
      </c>
      <c r="M53">
        <v>45.900973802162298</v>
      </c>
      <c r="N53">
        <v>0.83827879671545202</v>
      </c>
      <c r="O53">
        <v>6.0844171483622302</v>
      </c>
      <c r="P53">
        <v>42.809235134786498</v>
      </c>
      <c r="Q53">
        <v>-1.7377938995349999E-2</v>
      </c>
    </row>
    <row r="54" spans="1:17" x14ac:dyDescent="0.3">
      <c r="A54" t="s">
        <v>156</v>
      </c>
      <c r="B54" t="s">
        <v>157</v>
      </c>
      <c r="C54" t="s">
        <v>3102</v>
      </c>
      <c r="D54" t="s">
        <v>40</v>
      </c>
      <c r="E54">
        <v>156579.55701284</v>
      </c>
      <c r="F54">
        <v>1562.6</v>
      </c>
      <c r="G54">
        <v>-6.0642804210043897</v>
      </c>
      <c r="H54">
        <v>-1.74969413457879</v>
      </c>
      <c r="I54">
        <v>4.2745118569667504</v>
      </c>
      <c r="J54">
        <v>3.12059368037509</v>
      </c>
      <c r="K54">
        <v>1679.5190995078499</v>
      </c>
      <c r="L54">
        <v>1601.6196117664599</v>
      </c>
      <c r="M54">
        <v>32.648591883574198</v>
      </c>
      <c r="N54">
        <v>0.83923672281477701</v>
      </c>
      <c r="O54">
        <v>23.896070651478301</v>
      </c>
      <c r="P54">
        <v>19.492238280951199</v>
      </c>
      <c r="Q54">
        <v>1.5985281246250999E-2</v>
      </c>
    </row>
    <row r="55" spans="1:17" x14ac:dyDescent="0.3">
      <c r="A55" t="s">
        <v>158</v>
      </c>
      <c r="B55" t="s">
        <v>159</v>
      </c>
      <c r="C55" t="s">
        <v>3112</v>
      </c>
      <c r="D55" t="s">
        <v>160</v>
      </c>
      <c r="E55">
        <v>153606.59592287001</v>
      </c>
      <c r="F55">
        <v>3976.3</v>
      </c>
      <c r="G55">
        <v>29.021133321836299</v>
      </c>
      <c r="H55">
        <v>-9.7196007538037108</v>
      </c>
      <c r="I55">
        <v>-15.1180557328729</v>
      </c>
      <c r="J55">
        <v>0.69410218847071503</v>
      </c>
      <c r="K55">
        <v>4340.42127790226</v>
      </c>
      <c r="L55">
        <v>4049.7574969868201</v>
      </c>
      <c r="M55">
        <v>42.543139360779797</v>
      </c>
      <c r="N55">
        <v>0.60841761715420195</v>
      </c>
      <c r="O55">
        <v>26.6252546337046</v>
      </c>
      <c r="P55">
        <v>55.184794910822298</v>
      </c>
      <c r="Q55">
        <v>9.6395877084053005E-2</v>
      </c>
    </row>
    <row r="56" spans="1:17" x14ac:dyDescent="0.3">
      <c r="A56" t="s">
        <v>161</v>
      </c>
      <c r="B56" t="s">
        <v>162</v>
      </c>
      <c r="C56" t="s">
        <v>3116</v>
      </c>
      <c r="D56" t="s">
        <v>163</v>
      </c>
      <c r="E56">
        <v>153565.67556465001</v>
      </c>
      <c r="F56">
        <v>3019.3</v>
      </c>
      <c r="G56">
        <v>2.80562706262217</v>
      </c>
      <c r="H56">
        <v>1.3769872458952199</v>
      </c>
      <c r="I56">
        <v>-3.9910006561920199</v>
      </c>
      <c r="J56">
        <v>-0.363317254995699</v>
      </c>
      <c r="K56">
        <v>3142.2460199430702</v>
      </c>
      <c r="L56">
        <v>3024.5520637940599</v>
      </c>
      <c r="M56">
        <v>34.187603124376999</v>
      </c>
      <c r="N56">
        <v>0.57692648352335596</v>
      </c>
      <c r="O56">
        <v>13.1056867485841</v>
      </c>
      <c r="P56">
        <v>22.157263366576899</v>
      </c>
      <c r="Q56">
        <v>1.0819570769408E-2</v>
      </c>
    </row>
    <row r="57" spans="1:17" x14ac:dyDescent="0.3">
      <c r="A57" t="s">
        <v>164</v>
      </c>
      <c r="B57" t="s">
        <v>165</v>
      </c>
      <c r="C57" t="s">
        <v>3106</v>
      </c>
      <c r="D57" t="s">
        <v>166</v>
      </c>
      <c r="E57">
        <v>153086.43868570001</v>
      </c>
      <c r="F57">
        <v>5766.65</v>
      </c>
      <c r="G57">
        <v>38.140274100642301</v>
      </c>
      <c r="H57">
        <v>0.41055127667862301</v>
      </c>
      <c r="I57">
        <v>42.120370104145401</v>
      </c>
      <c r="J57">
        <v>-2.6279196426440699</v>
      </c>
      <c r="K57">
        <v>5645.2220710006004</v>
      </c>
      <c r="L57">
        <v>4801.9558604151198</v>
      </c>
      <c r="M57">
        <v>37.572886261198398</v>
      </c>
      <c r="N57">
        <v>0.77340413658845297</v>
      </c>
      <c r="O57">
        <v>8.8300833239402596</v>
      </c>
      <c r="P57">
        <v>72.138805970149207</v>
      </c>
      <c r="Q57">
        <v>-5.3925169936459997E-3</v>
      </c>
    </row>
    <row r="58" spans="1:17" x14ac:dyDescent="0.3">
      <c r="A58" t="s">
        <v>167</v>
      </c>
      <c r="B58" t="s">
        <v>168</v>
      </c>
      <c r="C58" t="s">
        <v>3102</v>
      </c>
      <c r="D58" t="s">
        <v>144</v>
      </c>
      <c r="E58">
        <v>151540.6728192</v>
      </c>
      <c r="F58">
        <v>459.2</v>
      </c>
      <c r="G58">
        <v>21.368350818086501</v>
      </c>
      <c r="H58">
        <v>3.4188368901950601</v>
      </c>
      <c r="I58">
        <v>-6.64426838418931</v>
      </c>
      <c r="J58">
        <v>2.8918212122935798</v>
      </c>
      <c r="K58">
        <v>473.73527855261801</v>
      </c>
      <c r="L58">
        <v>450.77350981086101</v>
      </c>
      <c r="M58">
        <v>48.475544180027399</v>
      </c>
      <c r="N58">
        <v>1.07839702236349</v>
      </c>
      <c r="O58">
        <v>26.306620209059201</v>
      </c>
      <c r="P58">
        <v>48.3443708609271</v>
      </c>
      <c r="Q58">
        <v>0.198705580327172</v>
      </c>
    </row>
    <row r="59" spans="1:17" x14ac:dyDescent="0.3">
      <c r="A59" t="s">
        <v>169</v>
      </c>
      <c r="B59" t="s">
        <v>170</v>
      </c>
      <c r="C59" t="s">
        <v>3102</v>
      </c>
      <c r="D59" t="s">
        <v>40</v>
      </c>
      <c r="E59">
        <v>148595.7354761</v>
      </c>
      <c r="F59">
        <v>690.5</v>
      </c>
      <c r="G59">
        <v>-13.022976713683899</v>
      </c>
      <c r="H59">
        <v>1.69590186548449</v>
      </c>
      <c r="I59">
        <v>17.652837290629002</v>
      </c>
      <c r="J59">
        <v>1.68709616811645</v>
      </c>
      <c r="K59">
        <v>710.29634899570306</v>
      </c>
      <c r="L59">
        <v>665.511568157037</v>
      </c>
      <c r="M59">
        <v>34.776243419864798</v>
      </c>
      <c r="N59">
        <v>0.707060986783145</v>
      </c>
      <c r="O59">
        <v>10.238957277335199</v>
      </c>
      <c r="P59">
        <v>35.021509581540798</v>
      </c>
      <c r="Q59">
        <v>-4.0167540085973001E-2</v>
      </c>
    </row>
    <row r="60" spans="1:17" x14ac:dyDescent="0.3">
      <c r="A60" t="s">
        <v>171</v>
      </c>
      <c r="B60" t="s">
        <v>172</v>
      </c>
      <c r="C60" t="s">
        <v>3109</v>
      </c>
      <c r="D60" t="s">
        <v>173</v>
      </c>
      <c r="E60">
        <v>145573.34983846499</v>
      </c>
      <c r="F60">
        <v>651.04999999999995</v>
      </c>
      <c r="G60">
        <v>7.2882643806226497</v>
      </c>
      <c r="H60">
        <v>-8.9833260867519495</v>
      </c>
      <c r="I60">
        <v>-9.2271961260998694</v>
      </c>
      <c r="J60">
        <v>0.46704967577637202</v>
      </c>
      <c r="K60">
        <v>687.93126237174999</v>
      </c>
      <c r="L60">
        <v>644.982057216984</v>
      </c>
      <c r="M60">
        <v>42.759621842805799</v>
      </c>
      <c r="N60">
        <v>1.45710112959871</v>
      </c>
      <c r="O60">
        <v>18.6775209277321</v>
      </c>
      <c r="P60">
        <v>32.421438014847901</v>
      </c>
      <c r="Q60">
        <v>4.4403988291770002E-2</v>
      </c>
    </row>
    <row r="61" spans="1:17" hidden="1" x14ac:dyDescent="0.3">
      <c r="A61" t="s">
        <v>174</v>
      </c>
      <c r="B61" t="s">
        <v>175</v>
      </c>
      <c r="C61" t="s">
        <v>3117</v>
      </c>
      <c r="D61" t="s">
        <v>60</v>
      </c>
      <c r="E61">
        <v>140553.359478</v>
      </c>
      <c r="F61">
        <v>1729.8</v>
      </c>
      <c r="G61">
        <v>-23.798102771398099</v>
      </c>
      <c r="H61">
        <v>-2.9711818101321801</v>
      </c>
      <c r="I61">
        <v>-7.1892878714144199</v>
      </c>
      <c r="J61">
        <v>-0.66047576444635503</v>
      </c>
      <c r="M61">
        <v>30.596968652550601</v>
      </c>
      <c r="O61">
        <v>13.8859983813157</v>
      </c>
      <c r="P61">
        <v>2.44595795084394</v>
      </c>
    </row>
    <row r="62" spans="1:17" x14ac:dyDescent="0.3">
      <c r="A62" t="s">
        <v>176</v>
      </c>
      <c r="B62" t="s">
        <v>177</v>
      </c>
      <c r="C62" t="s">
        <v>3113</v>
      </c>
      <c r="D62" t="s">
        <v>178</v>
      </c>
      <c r="E62">
        <v>140408.37019125</v>
      </c>
      <c r="F62">
        <v>6625.9</v>
      </c>
      <c r="G62">
        <v>34.809695614230002</v>
      </c>
      <c r="H62">
        <v>-16.936191700737002</v>
      </c>
      <c r="I62">
        <v>-24.861570259105999</v>
      </c>
      <c r="J62">
        <v>-2.1786983935148898</v>
      </c>
      <c r="K62">
        <v>7617.4484759379202</v>
      </c>
      <c r="L62">
        <v>7122.41970438116</v>
      </c>
      <c r="M62">
        <v>20.8194136277884</v>
      </c>
      <c r="N62">
        <v>1.90890317965058</v>
      </c>
      <c r="O62">
        <v>38.093692932280902</v>
      </c>
      <c r="P62">
        <v>57.926851068393802</v>
      </c>
      <c r="Q62">
        <v>0.14772000072377101</v>
      </c>
    </row>
    <row r="63" spans="1:17" x14ac:dyDescent="0.3">
      <c r="A63" t="s">
        <v>179</v>
      </c>
      <c r="B63" t="s">
        <v>180</v>
      </c>
      <c r="C63" t="s">
        <v>3110</v>
      </c>
      <c r="D63" t="s">
        <v>75</v>
      </c>
      <c r="E63">
        <v>135607.26308129</v>
      </c>
      <c r="F63">
        <v>550.54999999999995</v>
      </c>
      <c r="G63">
        <v>11.7538924137572</v>
      </c>
      <c r="H63">
        <v>2.0396980190750198</v>
      </c>
      <c r="I63">
        <v>-16.265387431366701</v>
      </c>
      <c r="J63">
        <v>7.1279002729368296E-2</v>
      </c>
      <c r="K63">
        <v>587.80837024952098</v>
      </c>
      <c r="L63">
        <v>593.283002859058</v>
      </c>
      <c r="M63">
        <v>35.085021798904499</v>
      </c>
      <c r="N63">
        <v>0.38818039150530098</v>
      </c>
      <c r="O63">
        <v>28.4079556806829</v>
      </c>
      <c r="P63">
        <v>34.740577581987203</v>
      </c>
      <c r="Q63">
        <v>3.5840813470193002E-2</v>
      </c>
    </row>
    <row r="64" spans="1:17" x14ac:dyDescent="0.3">
      <c r="A64" t="s">
        <v>181</v>
      </c>
      <c r="B64" t="s">
        <v>182</v>
      </c>
      <c r="C64" t="s">
        <v>3108</v>
      </c>
      <c r="D64" t="s">
        <v>183</v>
      </c>
      <c r="E64">
        <v>133657.39285989999</v>
      </c>
      <c r="F64">
        <v>4875.6499999999996</v>
      </c>
      <c r="G64">
        <v>8.1034713965314094</v>
      </c>
      <c r="H64">
        <v>8.9641913116559309</v>
      </c>
      <c r="I64">
        <v>2.47007711972182E-2</v>
      </c>
      <c r="J64">
        <v>5.2819300542266197</v>
      </c>
      <c r="K64">
        <v>4804.4205604679901</v>
      </c>
      <c r="L64">
        <v>4548.8019387515496</v>
      </c>
      <c r="M64">
        <v>55.961436444261402</v>
      </c>
      <c r="N64">
        <v>1.19170181784151</v>
      </c>
      <c r="O64">
        <v>4.7039881861905704</v>
      </c>
      <c r="P64">
        <v>36.862271751182398</v>
      </c>
      <c r="Q64">
        <v>9.3424663584374998E-2</v>
      </c>
    </row>
    <row r="65" spans="1:17" x14ac:dyDescent="0.3">
      <c r="A65" t="s">
        <v>184</v>
      </c>
      <c r="B65" t="s">
        <v>185</v>
      </c>
      <c r="C65" t="s">
        <v>3102</v>
      </c>
      <c r="D65" t="s">
        <v>144</v>
      </c>
      <c r="E65">
        <v>131924.52239999999</v>
      </c>
      <c r="F65">
        <v>501</v>
      </c>
      <c r="G65">
        <v>26.010876217780499</v>
      </c>
      <c r="H65">
        <v>-0.59160869301332097</v>
      </c>
      <c r="I65">
        <v>-12.030158248370601</v>
      </c>
      <c r="J65">
        <v>0.39150613224189901</v>
      </c>
      <c r="K65">
        <v>537.30254682857503</v>
      </c>
      <c r="L65">
        <v>507.44920946221703</v>
      </c>
      <c r="M65">
        <v>35.321944496938599</v>
      </c>
      <c r="N65">
        <v>0.91405886238598599</v>
      </c>
      <c r="O65">
        <v>30.538922155688599</v>
      </c>
      <c r="P65">
        <v>50.971824619556998</v>
      </c>
      <c r="Q65">
        <v>0.20248507164193399</v>
      </c>
    </row>
    <row r="66" spans="1:17" x14ac:dyDescent="0.3">
      <c r="A66" t="s">
        <v>186</v>
      </c>
      <c r="B66" t="s">
        <v>187</v>
      </c>
      <c r="C66" t="s">
        <v>3107</v>
      </c>
      <c r="D66" t="s">
        <v>78</v>
      </c>
      <c r="E66">
        <v>129315.39146708899</v>
      </c>
      <c r="F66">
        <v>404.7</v>
      </c>
      <c r="G66">
        <v>36.264515704572801</v>
      </c>
      <c r="H66">
        <v>-4.3338476932324701</v>
      </c>
      <c r="I66">
        <v>-12.5660111469786</v>
      </c>
      <c r="J66">
        <v>-3.43981635164808</v>
      </c>
      <c r="K66">
        <v>437.21053139747102</v>
      </c>
      <c r="L66">
        <v>411.27914556335202</v>
      </c>
      <c r="M66">
        <v>30.8180897441806</v>
      </c>
      <c r="N66">
        <v>0.81891691836206704</v>
      </c>
      <c r="O66">
        <v>22.2757598220904</v>
      </c>
      <c r="P66">
        <v>57.440186734098397</v>
      </c>
      <c r="Q66">
        <v>6.8872808246218997E-2</v>
      </c>
    </row>
    <row r="67" spans="1:17" x14ac:dyDescent="0.3">
      <c r="A67" t="s">
        <v>188</v>
      </c>
      <c r="B67" t="s">
        <v>189</v>
      </c>
      <c r="C67" t="s">
        <v>3100</v>
      </c>
      <c r="D67" t="s">
        <v>18</v>
      </c>
      <c r="E67">
        <v>125469.57871296001</v>
      </c>
      <c r="F67">
        <v>289.2</v>
      </c>
      <c r="G67">
        <v>33.2799049540046</v>
      </c>
      <c r="H67">
        <v>-7.3131243806656396</v>
      </c>
      <c r="I67">
        <v>-9.4126761246023793</v>
      </c>
      <c r="J67">
        <v>-0.34971605618736401</v>
      </c>
      <c r="K67">
        <v>323.99423295139502</v>
      </c>
      <c r="L67">
        <v>306.242305137046</v>
      </c>
      <c r="M67">
        <v>21.0256407721809</v>
      </c>
      <c r="N67">
        <v>0.79258413243717096</v>
      </c>
      <c r="O67">
        <v>30.013831258644501</v>
      </c>
      <c r="P67">
        <v>49.612002069322202</v>
      </c>
      <c r="Q67">
        <v>3.9239979978471999E-2</v>
      </c>
    </row>
    <row r="68" spans="1:17" x14ac:dyDescent="0.3">
      <c r="A68" t="s">
        <v>190</v>
      </c>
      <c r="B68" t="s">
        <v>191</v>
      </c>
      <c r="C68" t="s">
        <v>3102</v>
      </c>
      <c r="D68" t="s">
        <v>34</v>
      </c>
      <c r="E68">
        <v>124836.68300106</v>
      </c>
      <c r="F68">
        <v>241.4</v>
      </c>
      <c r="G68">
        <v>3.3227295718355601</v>
      </c>
      <c r="H68">
        <v>6.0663950202665404</v>
      </c>
      <c r="I68">
        <v>-12.229846235890101</v>
      </c>
      <c r="J68">
        <v>-2.7240306954778299</v>
      </c>
      <c r="K68">
        <v>248.42123010553999</v>
      </c>
      <c r="L68">
        <v>246.448581443438</v>
      </c>
      <c r="M68">
        <v>32.693213673577901</v>
      </c>
      <c r="N68">
        <v>1.0027270183422099</v>
      </c>
      <c r="O68">
        <v>24.150787075393499</v>
      </c>
      <c r="P68">
        <v>25.239948119325501</v>
      </c>
      <c r="Q68">
        <v>0.13381933959506701</v>
      </c>
    </row>
    <row r="69" spans="1:17" x14ac:dyDescent="0.3">
      <c r="A69" t="s">
        <v>192</v>
      </c>
      <c r="B69" t="s">
        <v>193</v>
      </c>
      <c r="C69" t="s">
        <v>3107</v>
      </c>
      <c r="D69" t="s">
        <v>57</v>
      </c>
      <c r="E69">
        <v>124389.059263919</v>
      </c>
      <c r="F69">
        <v>712.8</v>
      </c>
      <c r="G69">
        <v>63.430660063668903</v>
      </c>
      <c r="H69">
        <v>13.670197937231199</v>
      </c>
      <c r="I69">
        <v>18.229375846920401</v>
      </c>
      <c r="J69">
        <v>6.2376473203281204</v>
      </c>
      <c r="K69">
        <v>705.34655229002101</v>
      </c>
      <c r="L69">
        <v>636.55869082318998</v>
      </c>
      <c r="M69">
        <v>51.960177618427501</v>
      </c>
      <c r="N69">
        <v>1.2626463055902899</v>
      </c>
      <c r="O69">
        <v>12.920875420875401</v>
      </c>
      <c r="P69">
        <v>80.455696202531598</v>
      </c>
      <c r="Q69">
        <v>9.0102453217820996E-2</v>
      </c>
    </row>
    <row r="70" spans="1:17" x14ac:dyDescent="0.3">
      <c r="A70" t="s">
        <v>194</v>
      </c>
      <c r="B70" t="s">
        <v>195</v>
      </c>
      <c r="C70" t="s">
        <v>3115</v>
      </c>
      <c r="D70" t="s">
        <v>141</v>
      </c>
      <c r="E70">
        <v>123204.0158315</v>
      </c>
      <c r="F70">
        <v>1236.25</v>
      </c>
      <c r="G70">
        <v>23.437798815397301</v>
      </c>
      <c r="H70">
        <v>10.274500268773499</v>
      </c>
      <c r="I70">
        <v>-3.01659571829178</v>
      </c>
      <c r="J70">
        <v>7.2872288781669896</v>
      </c>
      <c r="K70">
        <v>1213.2843990112499</v>
      </c>
      <c r="L70">
        <v>1193.13488271237</v>
      </c>
      <c r="M70">
        <v>60.039761146374801</v>
      </c>
      <c r="N70">
        <v>1.1850240514530599</v>
      </c>
      <c r="O70">
        <v>33.464105156723903</v>
      </c>
      <c r="P70">
        <v>46.614089184060703</v>
      </c>
      <c r="Q70">
        <v>6.3771744153743995E-2</v>
      </c>
    </row>
    <row r="71" spans="1:17" x14ac:dyDescent="0.3">
      <c r="A71" t="s">
        <v>196</v>
      </c>
      <c r="B71" t="s">
        <v>197</v>
      </c>
      <c r="C71" t="s">
        <v>3100</v>
      </c>
      <c r="D71" t="s">
        <v>198</v>
      </c>
      <c r="E71">
        <v>121941.79797907799</v>
      </c>
      <c r="F71">
        <v>185.46</v>
      </c>
      <c r="G71">
        <v>32.795016498421603</v>
      </c>
      <c r="H71">
        <v>-9.2536865103347008</v>
      </c>
      <c r="I71">
        <v>-13.743618690979901</v>
      </c>
      <c r="J71">
        <v>-3.8224732222390401</v>
      </c>
      <c r="K71">
        <v>212.46009281628699</v>
      </c>
      <c r="L71">
        <v>202.41870851092099</v>
      </c>
      <c r="M71">
        <v>21.612037167200299</v>
      </c>
      <c r="N71">
        <v>1.1978747937785501</v>
      </c>
      <c r="O71">
        <v>32.804917502426399</v>
      </c>
      <c r="P71">
        <v>50.903173311635399</v>
      </c>
      <c r="Q71">
        <v>8.9493780994486002E-2</v>
      </c>
    </row>
    <row r="72" spans="1:17" x14ac:dyDescent="0.3">
      <c r="A72" t="s">
        <v>199</v>
      </c>
      <c r="B72" t="s">
        <v>200</v>
      </c>
      <c r="C72" t="s">
        <v>3104</v>
      </c>
      <c r="D72" t="s">
        <v>201</v>
      </c>
      <c r="E72">
        <v>120883.722240755</v>
      </c>
      <c r="F72">
        <v>1181.6500000000001</v>
      </c>
      <c r="G72">
        <v>-1.0466297505128299</v>
      </c>
      <c r="H72">
        <v>-7.5788124482843102</v>
      </c>
      <c r="I72">
        <v>-13.795799752898001</v>
      </c>
      <c r="J72">
        <v>-2.55008199263867</v>
      </c>
      <c r="K72">
        <v>1315.0474989015299</v>
      </c>
      <c r="L72">
        <v>1304.5405220333801</v>
      </c>
      <c r="M72">
        <v>24.014046590768199</v>
      </c>
      <c r="N72">
        <v>0.80208067874786704</v>
      </c>
      <c r="O72">
        <v>30.4827994753099</v>
      </c>
      <c r="P72">
        <v>19.1419641056664</v>
      </c>
      <c r="Q72">
        <v>8.837424931431E-3</v>
      </c>
    </row>
    <row r="73" spans="1:17" x14ac:dyDescent="0.3">
      <c r="A73" t="s">
        <v>202</v>
      </c>
      <c r="B73" t="s">
        <v>203</v>
      </c>
      <c r="C73" t="s">
        <v>3102</v>
      </c>
      <c r="D73" t="s">
        <v>204</v>
      </c>
      <c r="E73">
        <v>118914.33309725</v>
      </c>
      <c r="F73">
        <v>10684.75</v>
      </c>
      <c r="G73">
        <v>28.067053311697499</v>
      </c>
      <c r="H73">
        <v>10.727238838734101</v>
      </c>
      <c r="I73">
        <v>26.8329606566212</v>
      </c>
      <c r="J73">
        <v>5.8231599016548099</v>
      </c>
      <c r="K73">
        <v>10401.440319642699</v>
      </c>
      <c r="L73">
        <v>9365.7283986501607</v>
      </c>
      <c r="M73">
        <v>54.503155630347003</v>
      </c>
      <c r="N73">
        <v>0.86704839695387803</v>
      </c>
      <c r="O73">
        <v>6.2261634572638496</v>
      </c>
      <c r="P73">
        <v>48.1934812760055</v>
      </c>
      <c r="Q73">
        <v>9.1606556915097004E-2</v>
      </c>
    </row>
    <row r="74" spans="1:17" x14ac:dyDescent="0.3">
      <c r="A74" t="s">
        <v>205</v>
      </c>
      <c r="B74" t="s">
        <v>206</v>
      </c>
      <c r="C74" t="s">
        <v>3106</v>
      </c>
      <c r="D74" t="s">
        <v>51</v>
      </c>
      <c r="E74">
        <v>118335.4227347</v>
      </c>
      <c r="F74">
        <v>1465.25</v>
      </c>
      <c r="G74">
        <v>1.3960486931938401</v>
      </c>
      <c r="H74">
        <v>2.4013197596784499</v>
      </c>
      <c r="I74">
        <v>2.58615034542819</v>
      </c>
      <c r="J74">
        <v>-2.9319852927482999</v>
      </c>
      <c r="K74">
        <v>1561.82797634242</v>
      </c>
      <c r="L74">
        <v>1489.8649707592001</v>
      </c>
      <c r="M74">
        <v>29.4542609410002</v>
      </c>
      <c r="N74">
        <v>1.0909994530985201</v>
      </c>
      <c r="O74">
        <v>16.161064664732901</v>
      </c>
      <c r="P74">
        <v>25.821132626336301</v>
      </c>
      <c r="Q74">
        <v>3.3432374001922997E-2</v>
      </c>
    </row>
    <row r="75" spans="1:17" x14ac:dyDescent="0.3">
      <c r="A75" t="s">
        <v>207</v>
      </c>
      <c r="B75" t="s">
        <v>208</v>
      </c>
      <c r="C75" t="s">
        <v>3104</v>
      </c>
      <c r="D75" t="s">
        <v>123</v>
      </c>
      <c r="E75">
        <v>118298.85055596</v>
      </c>
      <c r="F75">
        <v>4911.3500000000004</v>
      </c>
      <c r="G75">
        <v>-14.632264582740399</v>
      </c>
      <c r="H75">
        <v>-12.233426533642101</v>
      </c>
      <c r="I75">
        <v>-7.7708240520418599</v>
      </c>
      <c r="J75">
        <v>-11.964976172974</v>
      </c>
      <c r="K75">
        <v>5712.7125221330198</v>
      </c>
      <c r="L75">
        <v>5491.5696015916001</v>
      </c>
      <c r="M75">
        <v>15.504304375796799</v>
      </c>
      <c r="N75">
        <v>1.81230834729603</v>
      </c>
      <c r="O75">
        <v>31.733637390941301</v>
      </c>
      <c r="P75">
        <v>6.1683960224816197</v>
      </c>
      <c r="Q75">
        <v>1.402817537559E-2</v>
      </c>
    </row>
    <row r="76" spans="1:17" x14ac:dyDescent="0.3">
      <c r="A76" t="s">
        <v>209</v>
      </c>
      <c r="B76" t="s">
        <v>210</v>
      </c>
      <c r="C76" t="s">
        <v>3108</v>
      </c>
      <c r="D76" t="s">
        <v>211</v>
      </c>
      <c r="E76">
        <v>116063.687130165</v>
      </c>
      <c r="F76">
        <v>164.95</v>
      </c>
      <c r="G76">
        <v>67.143796967502894</v>
      </c>
      <c r="H76">
        <v>-12.330092081890101</v>
      </c>
      <c r="I76">
        <v>23.019095664840901</v>
      </c>
      <c r="J76">
        <v>-2.95143122278242</v>
      </c>
      <c r="K76">
        <v>188.62438313690899</v>
      </c>
      <c r="L76">
        <v>166.270203685452</v>
      </c>
      <c r="M76">
        <v>27.8862045872064</v>
      </c>
      <c r="N76">
        <v>1.1121568340293599</v>
      </c>
      <c r="O76">
        <v>31.548954228554098</v>
      </c>
      <c r="P76">
        <v>90.034562211981495</v>
      </c>
      <c r="Q76">
        <v>2.5533451951022999E-2</v>
      </c>
    </row>
    <row r="77" spans="1:17" x14ac:dyDescent="0.3">
      <c r="A77" t="s">
        <v>212</v>
      </c>
      <c r="B77" t="s">
        <v>213</v>
      </c>
      <c r="C77" t="s">
        <v>3102</v>
      </c>
      <c r="D77" t="s">
        <v>34</v>
      </c>
      <c r="E77">
        <v>115538.558673204</v>
      </c>
      <c r="F77">
        <v>100.53</v>
      </c>
      <c r="G77">
        <v>8.0375580152291004</v>
      </c>
      <c r="H77">
        <v>2.2261236633446502</v>
      </c>
      <c r="I77">
        <v>-25.332145997983702</v>
      </c>
      <c r="J77">
        <v>-1.1379002311883399</v>
      </c>
      <c r="K77">
        <v>105.20144037639901</v>
      </c>
      <c r="L77">
        <v>108.513350991059</v>
      </c>
      <c r="M77">
        <v>42.092920961211902</v>
      </c>
      <c r="N77">
        <v>1.3448580282998199</v>
      </c>
      <c r="O77">
        <v>42.146622898637197</v>
      </c>
      <c r="P77">
        <v>32.976190476190403</v>
      </c>
      <c r="Q77">
        <v>0.118496447094787</v>
      </c>
    </row>
    <row r="78" spans="1:17" x14ac:dyDescent="0.3">
      <c r="A78" t="s">
        <v>214</v>
      </c>
      <c r="B78" t="s">
        <v>215</v>
      </c>
      <c r="C78" t="s">
        <v>3108</v>
      </c>
      <c r="D78" t="s">
        <v>94</v>
      </c>
      <c r="E78">
        <v>114696.2451424</v>
      </c>
      <c r="F78">
        <v>2416</v>
      </c>
      <c r="G78">
        <v>21.663440133380998</v>
      </c>
      <c r="H78">
        <v>-4.6058546170139998</v>
      </c>
      <c r="I78">
        <v>5.10850649055293</v>
      </c>
      <c r="J78">
        <v>0.43476802143243298</v>
      </c>
      <c r="K78">
        <v>2583.6020378982898</v>
      </c>
      <c r="L78">
        <v>2371.8459246398202</v>
      </c>
      <c r="M78">
        <v>36.760415551425901</v>
      </c>
      <c r="N78">
        <v>0.63070329723858898</v>
      </c>
      <c r="O78">
        <v>22.433774834436999</v>
      </c>
      <c r="P78">
        <v>41.6178194607268</v>
      </c>
      <c r="Q78">
        <v>0.20806026269797701</v>
      </c>
    </row>
    <row r="79" spans="1:17" x14ac:dyDescent="0.3">
      <c r="A79" t="s">
        <v>216</v>
      </c>
      <c r="B79" t="s">
        <v>217</v>
      </c>
      <c r="C79" t="s">
        <v>3113</v>
      </c>
      <c r="D79" t="s">
        <v>178</v>
      </c>
      <c r="E79">
        <v>107422.143246319</v>
      </c>
      <c r="F79">
        <v>702.8</v>
      </c>
      <c r="G79">
        <v>57.4464961307416</v>
      </c>
      <c r="H79">
        <v>-10.060469564678201</v>
      </c>
      <c r="I79">
        <v>0.55646566582087198</v>
      </c>
      <c r="J79">
        <v>0.88039561447678305</v>
      </c>
      <c r="K79">
        <v>734.630449056933</v>
      </c>
      <c r="L79">
        <v>649.36423559908303</v>
      </c>
      <c r="M79">
        <v>40.824739138503404</v>
      </c>
      <c r="N79">
        <v>0.65120412111310499</v>
      </c>
      <c r="O79">
        <v>24.459305634604402</v>
      </c>
      <c r="P79">
        <v>83.714547118023702</v>
      </c>
      <c r="Q79">
        <v>0.18817687250805601</v>
      </c>
    </row>
    <row r="80" spans="1:17" x14ac:dyDescent="0.3">
      <c r="A80" t="s">
        <v>218</v>
      </c>
      <c r="B80" t="s">
        <v>219</v>
      </c>
      <c r="C80" t="s">
        <v>3102</v>
      </c>
      <c r="D80" t="s">
        <v>54</v>
      </c>
      <c r="E80">
        <v>107099.90582652501</v>
      </c>
      <c r="F80">
        <v>2848.15</v>
      </c>
      <c r="G80">
        <v>24.335720477629799</v>
      </c>
      <c r="H80">
        <v>-5.7764321497474702</v>
      </c>
      <c r="I80">
        <v>14.844591107230301</v>
      </c>
      <c r="J80">
        <v>-1.95648665689066</v>
      </c>
      <c r="K80">
        <v>3167.31023959187</v>
      </c>
      <c r="L80">
        <v>2821.5930409953198</v>
      </c>
      <c r="M80">
        <v>22.337545836221999</v>
      </c>
      <c r="N80">
        <v>0.84012709205966996</v>
      </c>
      <c r="O80">
        <v>28.232361357372302</v>
      </c>
      <c r="P80">
        <v>47.225452947713897</v>
      </c>
      <c r="Q80">
        <v>8.4882524408034996E-2</v>
      </c>
    </row>
    <row r="81" spans="1:17" x14ac:dyDescent="0.3">
      <c r="A81" t="s">
        <v>220</v>
      </c>
      <c r="B81" t="s">
        <v>221</v>
      </c>
      <c r="C81" t="s">
        <v>3104</v>
      </c>
      <c r="D81" t="s">
        <v>222</v>
      </c>
      <c r="E81">
        <v>106978.76345924</v>
      </c>
      <c r="F81">
        <v>1470.8</v>
      </c>
      <c r="G81">
        <v>17.2078025281286</v>
      </c>
      <c r="H81">
        <v>0.525338022056973</v>
      </c>
      <c r="I81">
        <v>17.894534611660699</v>
      </c>
      <c r="J81">
        <v>1.7744286088357</v>
      </c>
      <c r="K81">
        <v>1475.1846880783901</v>
      </c>
      <c r="L81">
        <v>1333.5883913780999</v>
      </c>
      <c r="M81">
        <v>55.918096585139899</v>
      </c>
      <c r="N81">
        <v>0.76843849897807004</v>
      </c>
      <c r="O81">
        <v>12.013870002719599</v>
      </c>
      <c r="P81">
        <v>42.512475170776597</v>
      </c>
      <c r="Q81">
        <v>5.8831584944029999E-2</v>
      </c>
    </row>
    <row r="82" spans="1:17" hidden="1" x14ac:dyDescent="0.3">
      <c r="A82" t="s">
        <v>223</v>
      </c>
      <c r="B82" t="s">
        <v>224</v>
      </c>
      <c r="C82" t="s">
        <v>3117</v>
      </c>
      <c r="D82" t="s">
        <v>54</v>
      </c>
      <c r="E82">
        <v>106092.260824039</v>
      </c>
      <c r="F82">
        <v>127.39</v>
      </c>
      <c r="G82">
        <v>-41.6568915827919</v>
      </c>
      <c r="H82">
        <v>-0.22582471087176501</v>
      </c>
      <c r="I82">
        <v>-25.654088660132501</v>
      </c>
      <c r="J82">
        <v>-0.34065391693975</v>
      </c>
      <c r="M82">
        <v>26.019771332197401</v>
      </c>
      <c r="O82">
        <v>47.970798335819097</v>
      </c>
      <c r="P82">
        <v>0.31498543192378597</v>
      </c>
    </row>
    <row r="83" spans="1:17" x14ac:dyDescent="0.3">
      <c r="A83" t="s">
        <v>225</v>
      </c>
      <c r="B83" t="s">
        <v>226</v>
      </c>
      <c r="C83" t="s">
        <v>3106</v>
      </c>
      <c r="D83" t="s">
        <v>51</v>
      </c>
      <c r="E83">
        <v>105107.6158464</v>
      </c>
      <c r="F83">
        <v>3105.6</v>
      </c>
      <c r="G83">
        <v>28.269583639644399</v>
      </c>
      <c r="H83">
        <v>-3.19949165609078</v>
      </c>
      <c r="I83">
        <v>10.376729308993401</v>
      </c>
      <c r="J83">
        <v>0.15206509074388599</v>
      </c>
      <c r="K83">
        <v>3281.2838372359802</v>
      </c>
      <c r="L83">
        <v>2966.6549627955701</v>
      </c>
      <c r="M83">
        <v>30.2921822983939</v>
      </c>
      <c r="N83">
        <v>0.94414189972512996</v>
      </c>
      <c r="O83">
        <v>15.6201700154559</v>
      </c>
      <c r="P83">
        <v>53.309966925013498</v>
      </c>
      <c r="Q83">
        <v>9.7266350933417997E-2</v>
      </c>
    </row>
    <row r="84" spans="1:17" x14ac:dyDescent="0.3">
      <c r="A84" t="s">
        <v>227</v>
      </c>
      <c r="B84" t="s">
        <v>228</v>
      </c>
      <c r="C84" t="s">
        <v>3114</v>
      </c>
      <c r="D84" t="s">
        <v>229</v>
      </c>
      <c r="E84">
        <v>104935.42377444</v>
      </c>
      <c r="F84">
        <v>737.2</v>
      </c>
      <c r="G84">
        <v>56.828182224874801</v>
      </c>
      <c r="H84">
        <v>13.797007081998901</v>
      </c>
      <c r="I84">
        <v>25.694794493166899</v>
      </c>
      <c r="J84">
        <v>3.4448722430225498</v>
      </c>
      <c r="K84">
        <v>686.33513437601096</v>
      </c>
      <c r="L84">
        <v>610.84142004173702</v>
      </c>
      <c r="M84">
        <v>66.302095825440603</v>
      </c>
      <c r="N84">
        <v>1.7905534295604499</v>
      </c>
      <c r="O84">
        <v>1.5192620727075301</v>
      </c>
      <c r="P84">
        <v>78.823529411764696</v>
      </c>
      <c r="Q84">
        <v>0.215979041292262</v>
      </c>
    </row>
    <row r="85" spans="1:17" x14ac:dyDescent="0.3">
      <c r="A85" t="s">
        <v>230</v>
      </c>
      <c r="B85" t="s">
        <v>231</v>
      </c>
      <c r="C85" t="s">
        <v>3102</v>
      </c>
      <c r="D85" t="s">
        <v>54</v>
      </c>
      <c r="E85">
        <v>104481.60194160001</v>
      </c>
      <c r="F85">
        <v>1242.8</v>
      </c>
      <c r="G85">
        <v>-11.846576206959201</v>
      </c>
      <c r="H85">
        <v>-11.311759274034999</v>
      </c>
      <c r="I85">
        <v>-10.1704789152207</v>
      </c>
      <c r="J85">
        <v>-1.6890002902842101</v>
      </c>
      <c r="K85">
        <v>1380.13118384627</v>
      </c>
      <c r="L85">
        <v>1333.3667185940401</v>
      </c>
      <c r="M85">
        <v>39.1313479311561</v>
      </c>
      <c r="N85">
        <v>0.90621349942489005</v>
      </c>
      <c r="O85">
        <v>32.925651754103598</v>
      </c>
      <c r="P85">
        <v>22.903481012658201</v>
      </c>
      <c r="Q85">
        <v>0.107589245890355</v>
      </c>
    </row>
    <row r="86" spans="1:17" x14ac:dyDescent="0.3">
      <c r="A86" t="s">
        <v>232</v>
      </c>
      <c r="B86" t="s">
        <v>233</v>
      </c>
      <c r="C86" t="s">
        <v>3107</v>
      </c>
      <c r="D86" t="s">
        <v>234</v>
      </c>
      <c r="E86">
        <v>104097.14734251</v>
      </c>
      <c r="F86">
        <v>866.55</v>
      </c>
      <c r="G86">
        <v>2.0580100104602002</v>
      </c>
      <c r="H86">
        <v>-7.6961586074478099</v>
      </c>
      <c r="I86">
        <v>-20.0157930097748</v>
      </c>
      <c r="J86">
        <v>-2.9154397494747801</v>
      </c>
      <c r="K86">
        <v>980.60230897567806</v>
      </c>
      <c r="L86">
        <v>1027.55319331239</v>
      </c>
      <c r="M86">
        <v>32.292358626293399</v>
      </c>
      <c r="N86">
        <v>1.45490840240761</v>
      </c>
      <c r="O86">
        <v>55.559402227222897</v>
      </c>
      <c r="P86">
        <v>20.3541666666666</v>
      </c>
      <c r="Q86">
        <v>-5.1283703679038999E-2</v>
      </c>
    </row>
    <row r="87" spans="1:17" x14ac:dyDescent="0.3">
      <c r="A87" t="s">
        <v>235</v>
      </c>
      <c r="B87" t="s">
        <v>236</v>
      </c>
      <c r="C87" t="s">
        <v>3106</v>
      </c>
      <c r="D87" t="s">
        <v>51</v>
      </c>
      <c r="E87">
        <v>104088.01683102</v>
      </c>
      <c r="F87">
        <v>2597.9</v>
      </c>
      <c r="G87">
        <v>10.1871744940428</v>
      </c>
      <c r="H87">
        <v>3.37441817743471</v>
      </c>
      <c r="I87">
        <v>18.785331468748399</v>
      </c>
      <c r="J87">
        <v>0.24751684934886101</v>
      </c>
      <c r="K87">
        <v>2565.0291424539</v>
      </c>
      <c r="L87">
        <v>2298.6445995213799</v>
      </c>
      <c r="M87">
        <v>44.749230512615902</v>
      </c>
      <c r="N87">
        <v>0.90167598513598002</v>
      </c>
      <c r="O87">
        <v>10.627814773470799</v>
      </c>
      <c r="P87">
        <v>42.663371773750697</v>
      </c>
    </row>
    <row r="88" spans="1:17" x14ac:dyDescent="0.3">
      <c r="A88" t="s">
        <v>237</v>
      </c>
      <c r="B88" t="s">
        <v>238</v>
      </c>
      <c r="C88" t="s">
        <v>3111</v>
      </c>
      <c r="D88" t="s">
        <v>239</v>
      </c>
      <c r="E88">
        <v>101505.00111945999</v>
      </c>
      <c r="F88">
        <v>1619.05</v>
      </c>
      <c r="G88">
        <v>8.0467087948825302</v>
      </c>
      <c r="H88">
        <v>-4.8328976877168701</v>
      </c>
      <c r="I88">
        <v>-15.4186766067481</v>
      </c>
      <c r="J88">
        <v>1.46497742225225</v>
      </c>
      <c r="K88">
        <v>1778.811782815</v>
      </c>
      <c r="L88">
        <v>1723.6026545136001</v>
      </c>
      <c r="M88">
        <v>31.147164531128201</v>
      </c>
      <c r="N88">
        <v>0.80297924091724804</v>
      </c>
      <c r="O88">
        <v>30.076279299589199</v>
      </c>
      <c r="P88">
        <v>27.183817753338499</v>
      </c>
      <c r="Q88">
        <v>-6.7642289792890003E-3</v>
      </c>
    </row>
    <row r="89" spans="1:17" x14ac:dyDescent="0.3">
      <c r="A89" t="s">
        <v>240</v>
      </c>
      <c r="B89" t="s">
        <v>241</v>
      </c>
      <c r="C89" t="s">
        <v>3102</v>
      </c>
      <c r="D89" t="s">
        <v>40</v>
      </c>
      <c r="E89">
        <v>100160.18732332</v>
      </c>
      <c r="F89">
        <v>693.2</v>
      </c>
      <c r="G89">
        <v>7.3465785495978304</v>
      </c>
      <c r="H89">
        <v>0.30610567512442299</v>
      </c>
      <c r="I89">
        <v>13.440155459887301</v>
      </c>
      <c r="J89">
        <v>1.1269755116623399</v>
      </c>
      <c r="K89">
        <v>730.44885308520395</v>
      </c>
      <c r="L89">
        <v>664.54368314749502</v>
      </c>
      <c r="M89">
        <v>27.946148846914198</v>
      </c>
      <c r="N89">
        <v>0.65608268050788698</v>
      </c>
      <c r="O89">
        <v>14.945181765724101</v>
      </c>
      <c r="P89">
        <v>49.573848311576199</v>
      </c>
      <c r="Q89">
        <v>-1.0962035956867001E-2</v>
      </c>
    </row>
    <row r="90" spans="1:17" x14ac:dyDescent="0.3">
      <c r="A90" t="s">
        <v>242</v>
      </c>
      <c r="B90" t="s">
        <v>243</v>
      </c>
      <c r="C90" t="s">
        <v>3108</v>
      </c>
      <c r="D90" t="s">
        <v>211</v>
      </c>
      <c r="E90">
        <v>99671.691825200003</v>
      </c>
      <c r="F90">
        <v>33794.300000000003</v>
      </c>
      <c r="G90">
        <v>45.6823168206327</v>
      </c>
      <c r="H90">
        <v>-1.5548367376958301</v>
      </c>
      <c r="I90">
        <v>5.7859760862549301</v>
      </c>
      <c r="J90">
        <v>-0.81619456794731204</v>
      </c>
      <c r="K90">
        <v>35330.644476696398</v>
      </c>
      <c r="L90">
        <v>31801.798223168</v>
      </c>
      <c r="M90">
        <v>33.075488824518501</v>
      </c>
      <c r="N90">
        <v>1.0290515029070899</v>
      </c>
      <c r="O90">
        <v>15.6668432250409</v>
      </c>
      <c r="P90">
        <v>64.970954356846406</v>
      </c>
      <c r="Q90">
        <v>0.122520191712396</v>
      </c>
    </row>
    <row r="91" spans="1:17" x14ac:dyDescent="0.3">
      <c r="A91" t="s">
        <v>244</v>
      </c>
      <c r="B91" t="s">
        <v>245</v>
      </c>
      <c r="C91" t="s">
        <v>3106</v>
      </c>
      <c r="D91" t="s">
        <v>51</v>
      </c>
      <c r="E91">
        <v>99428.224426800007</v>
      </c>
      <c r="F91">
        <v>1193.55</v>
      </c>
      <c r="G91">
        <v>-9.4172735399940599</v>
      </c>
      <c r="H91">
        <v>-2.7762217898063701</v>
      </c>
      <c r="I91">
        <v>1.30907591979847</v>
      </c>
      <c r="J91">
        <v>-0.66419797557712701</v>
      </c>
      <c r="K91">
        <v>1302.1425105231599</v>
      </c>
      <c r="L91">
        <v>1266.51457489533</v>
      </c>
      <c r="M91">
        <v>19.3634996745804</v>
      </c>
      <c r="N91">
        <v>1.02240963461524</v>
      </c>
      <c r="O91">
        <v>19.097649868040701</v>
      </c>
      <c r="P91">
        <v>11.1312849162011</v>
      </c>
      <c r="Q91">
        <v>-6.8508244856860002E-3</v>
      </c>
    </row>
    <row r="92" spans="1:17" x14ac:dyDescent="0.3">
      <c r="A92" t="s">
        <v>246</v>
      </c>
      <c r="B92" t="s">
        <v>247</v>
      </c>
      <c r="C92" t="s">
        <v>3114</v>
      </c>
      <c r="D92" t="s">
        <v>111</v>
      </c>
      <c r="E92">
        <v>98134.448486365</v>
      </c>
      <c r="F92">
        <v>7589.65</v>
      </c>
      <c r="G92">
        <v>40.404467832761803</v>
      </c>
      <c r="H92">
        <v>3.3563172976589399</v>
      </c>
      <c r="I92">
        <v>21.057639853492599</v>
      </c>
      <c r="J92">
        <v>4.0410534009685097</v>
      </c>
      <c r="K92">
        <v>7743.8302830361299</v>
      </c>
      <c r="L92">
        <v>6766.4904193940401</v>
      </c>
      <c r="M92">
        <v>42.997484257335202</v>
      </c>
      <c r="N92">
        <v>1.3197384659714799</v>
      </c>
      <c r="O92">
        <v>11.6257007898915</v>
      </c>
      <c r="P92">
        <v>67.894038270102797</v>
      </c>
      <c r="Q92">
        <v>1.5622879985552E-2</v>
      </c>
    </row>
    <row r="93" spans="1:17" x14ac:dyDescent="0.3">
      <c r="A93" t="s">
        <v>248</v>
      </c>
      <c r="B93" t="s">
        <v>249</v>
      </c>
      <c r="C93" t="s">
        <v>3101</v>
      </c>
      <c r="D93" t="s">
        <v>250</v>
      </c>
      <c r="E93">
        <v>97839.002102049999</v>
      </c>
      <c r="F93">
        <v>11272.25</v>
      </c>
      <c r="G93">
        <v>161.67459250721399</v>
      </c>
      <c r="H93">
        <v>9.3183585334810299</v>
      </c>
      <c r="I93">
        <v>46.884389400389402</v>
      </c>
      <c r="J93">
        <v>6.1001845829682599</v>
      </c>
      <c r="K93">
        <v>11238.5622267122</v>
      </c>
      <c r="L93">
        <v>9469.7111817374698</v>
      </c>
      <c r="M93">
        <v>43.788109962977799</v>
      </c>
      <c r="N93">
        <v>0.43076442912938301</v>
      </c>
      <c r="O93">
        <v>11.9474816474084</v>
      </c>
      <c r="P93">
        <v>184.814604257469</v>
      </c>
      <c r="Q93">
        <v>0.10977560154702901</v>
      </c>
    </row>
    <row r="94" spans="1:17" x14ac:dyDescent="0.3">
      <c r="A94" t="s">
        <v>251</v>
      </c>
      <c r="B94" t="s">
        <v>252</v>
      </c>
      <c r="C94" t="s">
        <v>3106</v>
      </c>
      <c r="D94" t="s">
        <v>253</v>
      </c>
      <c r="E94">
        <v>97198.623319204999</v>
      </c>
      <c r="F94">
        <v>999.85</v>
      </c>
      <c r="G94">
        <v>42.001016920631798</v>
      </c>
      <c r="H94">
        <v>13.4040523758164</v>
      </c>
      <c r="I94">
        <v>14.6490007131322</v>
      </c>
      <c r="J94">
        <v>-3.16722078213142</v>
      </c>
      <c r="K94">
        <v>974.21674580480203</v>
      </c>
      <c r="L94">
        <v>869.29806805448698</v>
      </c>
      <c r="M94">
        <v>42.832699312610004</v>
      </c>
      <c r="N94">
        <v>1.0653197153869101</v>
      </c>
      <c r="O94">
        <v>11.8167725158773</v>
      </c>
      <c r="P94">
        <v>66.878077276141198</v>
      </c>
      <c r="Q94">
        <v>0.114100432699316</v>
      </c>
    </row>
    <row r="95" spans="1:17" x14ac:dyDescent="0.3">
      <c r="A95" t="s">
        <v>254</v>
      </c>
      <c r="B95" t="s">
        <v>255</v>
      </c>
      <c r="C95" t="s">
        <v>3106</v>
      </c>
      <c r="D95" t="s">
        <v>253</v>
      </c>
      <c r="E95">
        <v>96938.177902829993</v>
      </c>
      <c r="F95">
        <v>6741.9</v>
      </c>
      <c r="G95">
        <v>6.4697600207949897</v>
      </c>
      <c r="H95">
        <v>4.0932764171261597</v>
      </c>
      <c r="I95">
        <v>10.998699519448699</v>
      </c>
      <c r="J95">
        <v>-4.30644678551021</v>
      </c>
      <c r="K95">
        <v>6953.44579115346</v>
      </c>
      <c r="L95">
        <v>6463.2114490675704</v>
      </c>
      <c r="M95">
        <v>31.068795332883202</v>
      </c>
      <c r="N95">
        <v>1.6826420436006699</v>
      </c>
      <c r="O95">
        <v>11.9120722644951</v>
      </c>
      <c r="P95">
        <v>27.570318930527801</v>
      </c>
      <c r="Q95">
        <v>-1.2292456057697999E-2</v>
      </c>
    </row>
    <row r="96" spans="1:17" x14ac:dyDescent="0.3">
      <c r="A96" t="s">
        <v>256</v>
      </c>
      <c r="B96" t="s">
        <v>257</v>
      </c>
      <c r="C96" t="s">
        <v>3113</v>
      </c>
      <c r="D96" t="s">
        <v>239</v>
      </c>
      <c r="E96">
        <v>96925.580048724994</v>
      </c>
      <c r="F96">
        <v>6444.65</v>
      </c>
      <c r="G96">
        <v>-0.24788320581123399</v>
      </c>
      <c r="H96">
        <v>-1.33540370715533</v>
      </c>
      <c r="I96">
        <v>-7.2215722316569302</v>
      </c>
      <c r="J96">
        <v>-2.8836287270728702</v>
      </c>
      <c r="K96">
        <v>6719.7840013756704</v>
      </c>
      <c r="L96">
        <v>6224.6737977958101</v>
      </c>
      <c r="M96">
        <v>41.128961527106398</v>
      </c>
      <c r="N96">
        <v>0.74768499485026296</v>
      </c>
      <c r="O96">
        <v>18.004856741638399</v>
      </c>
      <c r="P96">
        <v>69.551433833201699</v>
      </c>
      <c r="Q96">
        <v>0.137460240442913</v>
      </c>
    </row>
    <row r="97" spans="1:17" x14ac:dyDescent="0.3">
      <c r="A97" t="s">
        <v>258</v>
      </c>
      <c r="B97" t="s">
        <v>259</v>
      </c>
      <c r="C97" t="s">
        <v>3106</v>
      </c>
      <c r="D97" t="s">
        <v>51</v>
      </c>
      <c r="E97">
        <v>95058.925035299995</v>
      </c>
      <c r="F97">
        <v>944.7</v>
      </c>
      <c r="G97">
        <v>31.671639006115999</v>
      </c>
      <c r="H97">
        <v>-0.89283621968601701</v>
      </c>
      <c r="I97">
        <v>-17.504903983070701</v>
      </c>
      <c r="J97">
        <v>1.15864496814044</v>
      </c>
      <c r="K97">
        <v>1030.20776142915</v>
      </c>
      <c r="L97">
        <v>995.93744707644203</v>
      </c>
      <c r="M97">
        <v>27.311866455844498</v>
      </c>
      <c r="N97">
        <v>0.65837876386355598</v>
      </c>
      <c r="O97">
        <v>40.182068381496698</v>
      </c>
      <c r="P97">
        <v>50.405986307912698</v>
      </c>
      <c r="Q97">
        <v>8.3887651420159998E-2</v>
      </c>
    </row>
    <row r="98" spans="1:17" x14ac:dyDescent="0.3">
      <c r="A98" t="s">
        <v>260</v>
      </c>
      <c r="B98" t="s">
        <v>261</v>
      </c>
      <c r="C98" t="s">
        <v>3108</v>
      </c>
      <c r="D98" t="s">
        <v>94</v>
      </c>
      <c r="E98">
        <v>94659.778022300001</v>
      </c>
      <c r="F98">
        <v>4733</v>
      </c>
      <c r="G98">
        <v>18.719787213780201</v>
      </c>
      <c r="H98">
        <v>-6.1508211234116201</v>
      </c>
      <c r="I98">
        <v>-14.129354049231001</v>
      </c>
      <c r="J98">
        <v>-0.29621541736943602</v>
      </c>
      <c r="K98">
        <v>5173.7615543750499</v>
      </c>
      <c r="L98">
        <v>4980.5926337567398</v>
      </c>
      <c r="M98">
        <v>43.261268904999</v>
      </c>
      <c r="N98">
        <v>1.1181925346625801</v>
      </c>
      <c r="O98">
        <v>31.972321994506601</v>
      </c>
      <c r="P98">
        <v>42.749426951381302</v>
      </c>
      <c r="Q98">
        <v>7.7210889932640997E-2</v>
      </c>
    </row>
    <row r="99" spans="1:17" x14ac:dyDescent="0.3">
      <c r="A99" t="s">
        <v>262</v>
      </c>
      <c r="B99" t="s">
        <v>263</v>
      </c>
      <c r="C99" t="s">
        <v>3102</v>
      </c>
      <c r="D99" t="s">
        <v>34</v>
      </c>
      <c r="E99">
        <v>94304.134745183997</v>
      </c>
      <c r="F99">
        <v>49.89</v>
      </c>
      <c r="G99">
        <v>5.08735837015369</v>
      </c>
      <c r="H99">
        <v>-5.7890625104684696</v>
      </c>
      <c r="I99">
        <v>-27.6456113054419</v>
      </c>
      <c r="J99">
        <v>-3.3785268671774999</v>
      </c>
      <c r="K99">
        <v>55.038953258565499</v>
      </c>
      <c r="L99">
        <v>56.598317075190899</v>
      </c>
      <c r="M99">
        <v>32.670484002150097</v>
      </c>
      <c r="N99">
        <v>0.84359812527708999</v>
      </c>
      <c r="O99">
        <v>67.869312487472399</v>
      </c>
      <c r="P99">
        <v>28.087291399229699</v>
      </c>
      <c r="Q99">
        <v>8.5613041808042994E-2</v>
      </c>
    </row>
    <row r="100" spans="1:17" hidden="1" x14ac:dyDescent="0.3">
      <c r="A100" t="s">
        <v>264</v>
      </c>
      <c r="B100" t="s">
        <v>265</v>
      </c>
      <c r="C100" t="s">
        <v>3117</v>
      </c>
      <c r="D100" t="s">
        <v>111</v>
      </c>
      <c r="E100">
        <v>94037.171535109999</v>
      </c>
      <c r="F100">
        <v>420.1</v>
      </c>
      <c r="G100">
        <v>-24.4111978028876</v>
      </c>
      <c r="H100">
        <v>8.1815097012549707</v>
      </c>
      <c r="I100">
        <v>-9.7780918499252198</v>
      </c>
      <c r="J100">
        <v>5.39543585947259</v>
      </c>
      <c r="O100">
        <v>16.496072363722899</v>
      </c>
      <c r="P100">
        <v>7.4424552429667603</v>
      </c>
    </row>
    <row r="101" spans="1:17" x14ac:dyDescent="0.3">
      <c r="A101" t="s">
        <v>266</v>
      </c>
      <c r="B101" t="s">
        <v>267</v>
      </c>
      <c r="C101" t="s">
        <v>3113</v>
      </c>
      <c r="D101" t="s">
        <v>268</v>
      </c>
      <c r="E101">
        <v>92932.686000000002</v>
      </c>
      <c r="F101">
        <v>3352.55</v>
      </c>
      <c r="G101">
        <v>60.762132099751597</v>
      </c>
      <c r="H101">
        <v>-4.3204077319342602</v>
      </c>
      <c r="I101">
        <v>-18.251819717951101</v>
      </c>
      <c r="J101">
        <v>-5.6238709286632096</v>
      </c>
      <c r="K101">
        <v>3597.2130841644798</v>
      </c>
      <c r="L101">
        <v>3334.3796930014601</v>
      </c>
      <c r="M101">
        <v>34.848936706453301</v>
      </c>
      <c r="N101">
        <v>1.6004427622039701</v>
      </c>
      <c r="O101">
        <v>24.4396056732934</v>
      </c>
      <c r="P101">
        <v>84.525414866389596</v>
      </c>
      <c r="Q101">
        <v>0.206692856765155</v>
      </c>
    </row>
    <row r="102" spans="1:17" x14ac:dyDescent="0.3">
      <c r="A102" t="s">
        <v>269</v>
      </c>
      <c r="B102" t="s">
        <v>270</v>
      </c>
      <c r="C102" t="s">
        <v>3106</v>
      </c>
      <c r="D102" t="s">
        <v>51</v>
      </c>
      <c r="E102">
        <v>92869.881042574998</v>
      </c>
      <c r="F102">
        <v>2035.75</v>
      </c>
      <c r="G102">
        <v>49.334794995127403</v>
      </c>
      <c r="H102">
        <v>-1.8110129276312901</v>
      </c>
      <c r="I102">
        <v>17.184958317503799</v>
      </c>
      <c r="J102">
        <v>-2.9799884763833902</v>
      </c>
      <c r="K102">
        <v>2131.1088337122701</v>
      </c>
      <c r="L102">
        <v>1848.90056362314</v>
      </c>
      <c r="M102">
        <v>28.9284914660407</v>
      </c>
      <c r="N102">
        <v>1.2027601662191201</v>
      </c>
      <c r="O102">
        <v>13.569937369519799</v>
      </c>
      <c r="P102">
        <v>72.003717629166502</v>
      </c>
      <c r="Q102">
        <v>0.10584449974601701</v>
      </c>
    </row>
    <row r="103" spans="1:17" x14ac:dyDescent="0.3">
      <c r="A103" t="s">
        <v>271</v>
      </c>
      <c r="B103" t="s">
        <v>272</v>
      </c>
      <c r="C103" t="s">
        <v>3104</v>
      </c>
      <c r="D103" t="s">
        <v>273</v>
      </c>
      <c r="E103">
        <v>92093.860870350007</v>
      </c>
      <c r="F103">
        <v>930.75</v>
      </c>
      <c r="G103">
        <v>-18.256254633371199</v>
      </c>
      <c r="H103">
        <v>-8.9906882378680599</v>
      </c>
      <c r="I103">
        <v>-18.7205836176289</v>
      </c>
      <c r="J103">
        <v>-3.80270291768525</v>
      </c>
      <c r="K103">
        <v>1062.30314885492</v>
      </c>
      <c r="L103">
        <v>1087.37173453082</v>
      </c>
      <c r="M103">
        <v>23.652661916152098</v>
      </c>
      <c r="N103">
        <v>0.75422511917852297</v>
      </c>
      <c r="O103">
        <v>34.667783918683298</v>
      </c>
      <c r="P103">
        <v>4.0087102421907801</v>
      </c>
      <c r="Q103">
        <v>-1.1195962917663E-2</v>
      </c>
    </row>
    <row r="104" spans="1:17" x14ac:dyDescent="0.3">
      <c r="A104" t="s">
        <v>274</v>
      </c>
      <c r="B104" t="s">
        <v>275</v>
      </c>
      <c r="C104" t="s">
        <v>3102</v>
      </c>
      <c r="D104" t="s">
        <v>40</v>
      </c>
      <c r="E104">
        <v>91061.559845309996</v>
      </c>
      <c r="F104">
        <v>1839.45</v>
      </c>
      <c r="G104">
        <v>9.9939733349701907</v>
      </c>
      <c r="H104">
        <v>-1.78860537180126</v>
      </c>
      <c r="I104">
        <v>7.0677497025897802</v>
      </c>
      <c r="J104">
        <v>1.2789614951771999</v>
      </c>
      <c r="K104">
        <v>1990.2671272191201</v>
      </c>
      <c r="L104">
        <v>1845.7406817405999</v>
      </c>
      <c r="M104">
        <v>23.934645084817902</v>
      </c>
      <c r="N104">
        <v>0.61670593875200796</v>
      </c>
      <c r="O104">
        <v>25.140667047215199</v>
      </c>
      <c r="P104">
        <v>35.903213889915001</v>
      </c>
      <c r="Q104">
        <v>-4.1754938390169997E-3</v>
      </c>
    </row>
    <row r="105" spans="1:17" x14ac:dyDescent="0.3">
      <c r="A105" t="s">
        <v>276</v>
      </c>
      <c r="B105" t="s">
        <v>277</v>
      </c>
      <c r="C105" t="s">
        <v>3104</v>
      </c>
      <c r="D105" t="s">
        <v>201</v>
      </c>
      <c r="E105">
        <v>90122.033723850007</v>
      </c>
      <c r="F105">
        <v>508.5</v>
      </c>
      <c r="G105">
        <v>-25.3246605835506</v>
      </c>
      <c r="H105">
        <v>-5.3974523686018596</v>
      </c>
      <c r="I105">
        <v>-10.1372536432975</v>
      </c>
      <c r="J105">
        <v>-1.4467772736616</v>
      </c>
      <c r="K105">
        <v>568.15742689185504</v>
      </c>
      <c r="L105">
        <v>579.83816313178897</v>
      </c>
      <c r="M105">
        <v>20.608794590417901</v>
      </c>
      <c r="N105">
        <v>0.87341364482891704</v>
      </c>
      <c r="O105">
        <v>32.153392330383397</v>
      </c>
      <c r="P105">
        <v>3.94521668029435</v>
      </c>
      <c r="Q105">
        <v>-0.111189100682865</v>
      </c>
    </row>
    <row r="106" spans="1:17" x14ac:dyDescent="0.3">
      <c r="A106" t="s">
        <v>278</v>
      </c>
      <c r="B106" t="s">
        <v>279</v>
      </c>
      <c r="C106" t="s">
        <v>3109</v>
      </c>
      <c r="D106" t="s">
        <v>114</v>
      </c>
      <c r="E106">
        <v>89719.539891149994</v>
      </c>
      <c r="F106">
        <v>886.75</v>
      </c>
      <c r="G106">
        <v>16.163209707115399</v>
      </c>
      <c r="H106">
        <v>0.26798438172738898</v>
      </c>
      <c r="I106">
        <v>-17.926792087461401</v>
      </c>
      <c r="J106">
        <v>-1.7826179707551499</v>
      </c>
      <c r="K106">
        <v>946.80500763416603</v>
      </c>
      <c r="L106">
        <v>914.65402160733197</v>
      </c>
      <c r="M106">
        <v>40.152206140079301</v>
      </c>
      <c r="N106">
        <v>0.91122414843751598</v>
      </c>
      <c r="O106">
        <v>23.710177614885801</v>
      </c>
      <c r="P106">
        <v>37.013288009888697</v>
      </c>
      <c r="Q106">
        <v>0.116079372264736</v>
      </c>
    </row>
    <row r="107" spans="1:17" hidden="1" x14ac:dyDescent="0.3">
      <c r="A107" t="s">
        <v>280</v>
      </c>
      <c r="B107" t="s">
        <v>281</v>
      </c>
      <c r="C107" t="s">
        <v>3117</v>
      </c>
      <c r="D107" t="s">
        <v>282</v>
      </c>
      <c r="E107">
        <v>89472.915912555007</v>
      </c>
      <c r="F107">
        <v>3114.45</v>
      </c>
      <c r="G107">
        <v>5.8730348135845096</v>
      </c>
      <c r="H107">
        <v>21.518381527699901</v>
      </c>
      <c r="I107">
        <v>20.5061407665468</v>
      </c>
      <c r="J107">
        <v>0.14642109073096499</v>
      </c>
      <c r="M107">
        <v>60.836723890433099</v>
      </c>
      <c r="O107">
        <v>20.181733532405399</v>
      </c>
      <c r="P107">
        <v>35.410869565217297</v>
      </c>
    </row>
    <row r="108" spans="1:17" x14ac:dyDescent="0.3">
      <c r="A108" t="s">
        <v>283</v>
      </c>
      <c r="B108" t="s">
        <v>284</v>
      </c>
      <c r="C108" t="s">
        <v>3102</v>
      </c>
      <c r="D108" t="s">
        <v>204</v>
      </c>
      <c r="E108">
        <v>89370.509588554996</v>
      </c>
      <c r="F108">
        <v>4182.3500000000004</v>
      </c>
      <c r="G108">
        <v>26.425637948885601</v>
      </c>
      <c r="H108">
        <v>-3.1084978803770502</v>
      </c>
      <c r="I108">
        <v>8.7673016012196694</v>
      </c>
      <c r="J108">
        <v>-0.96807618578610799</v>
      </c>
      <c r="K108">
        <v>4375.8029304951997</v>
      </c>
      <c r="L108">
        <v>3986.5315414163802</v>
      </c>
      <c r="M108">
        <v>30.230382861647801</v>
      </c>
      <c r="N108">
        <v>0.90745267508585603</v>
      </c>
      <c r="O108">
        <v>16.298253374299101</v>
      </c>
      <c r="P108">
        <v>47.645356020757603</v>
      </c>
      <c r="Q108">
        <v>5.8353971046399E-2</v>
      </c>
    </row>
    <row r="109" spans="1:17" x14ac:dyDescent="0.3">
      <c r="A109" t="s">
        <v>285</v>
      </c>
      <c r="B109" t="s">
        <v>286</v>
      </c>
      <c r="C109" t="s">
        <v>3102</v>
      </c>
      <c r="D109" t="s">
        <v>34</v>
      </c>
      <c r="E109">
        <v>89055.654070680001</v>
      </c>
      <c r="F109">
        <v>98.18</v>
      </c>
      <c r="G109">
        <v>3.2590570808455901</v>
      </c>
      <c r="H109">
        <v>1.12806246282389</v>
      </c>
      <c r="I109">
        <v>-19.085741432396599</v>
      </c>
      <c r="J109">
        <v>-2.5108862266864098</v>
      </c>
      <c r="K109">
        <v>104.177647330973</v>
      </c>
      <c r="L109">
        <v>104.86820484287399</v>
      </c>
      <c r="M109">
        <v>34.557490187428002</v>
      </c>
      <c r="N109">
        <v>0.88332828662807505</v>
      </c>
      <c r="O109">
        <v>31.289468323487402</v>
      </c>
      <c r="P109">
        <v>26.195372750642601</v>
      </c>
      <c r="Q109">
        <v>0.112672320827004</v>
      </c>
    </row>
    <row r="110" spans="1:17" x14ac:dyDescent="0.3">
      <c r="A110" t="s">
        <v>287</v>
      </c>
      <c r="B110" t="s">
        <v>288</v>
      </c>
      <c r="C110" t="s">
        <v>3111</v>
      </c>
      <c r="D110" t="s">
        <v>289</v>
      </c>
      <c r="E110">
        <v>88967.677514625</v>
      </c>
      <c r="F110">
        <v>14811.45</v>
      </c>
      <c r="G110">
        <v>152.561945402947</v>
      </c>
      <c r="H110">
        <v>4.2145022415829603</v>
      </c>
      <c r="I110">
        <v>60.8874593396866</v>
      </c>
      <c r="J110">
        <v>-2.12964314017248</v>
      </c>
      <c r="K110">
        <v>14291.213595334901</v>
      </c>
      <c r="L110">
        <v>11250.7148168772</v>
      </c>
      <c r="M110">
        <v>47.199576986672902</v>
      </c>
      <c r="N110">
        <v>1.0494241390944601</v>
      </c>
      <c r="O110">
        <v>7.8165878425137301</v>
      </c>
      <c r="P110">
        <v>181.319088319088</v>
      </c>
      <c r="Q110">
        <v>0.12742921060284901</v>
      </c>
    </row>
    <row r="111" spans="1:17" x14ac:dyDescent="0.3">
      <c r="A111" t="s">
        <v>290</v>
      </c>
      <c r="B111" t="s">
        <v>291</v>
      </c>
      <c r="C111" t="s">
        <v>3116</v>
      </c>
      <c r="D111" t="s">
        <v>292</v>
      </c>
      <c r="E111">
        <v>88014.2470952</v>
      </c>
      <c r="F111">
        <v>9726.4</v>
      </c>
      <c r="G111">
        <v>20.954484740637799</v>
      </c>
      <c r="H111">
        <v>-4.8481986983608598</v>
      </c>
      <c r="I111">
        <v>7.2636703847319097</v>
      </c>
      <c r="J111">
        <v>0.93239148845095099</v>
      </c>
      <c r="K111">
        <v>10576.8417810152</v>
      </c>
      <c r="L111">
        <v>9546.1899260095506</v>
      </c>
      <c r="M111">
        <v>35.020472365151697</v>
      </c>
      <c r="N111">
        <v>1.1586375127602699</v>
      </c>
      <c r="O111">
        <v>36.720677743049798</v>
      </c>
      <c r="P111">
        <v>64.593398597138403</v>
      </c>
      <c r="Q111">
        <v>0.14260824923231399</v>
      </c>
    </row>
    <row r="112" spans="1:17" x14ac:dyDescent="0.3">
      <c r="A112" t="s">
        <v>293</v>
      </c>
      <c r="B112" t="s">
        <v>294</v>
      </c>
      <c r="C112" t="s">
        <v>3102</v>
      </c>
      <c r="D112" t="s">
        <v>34</v>
      </c>
      <c r="E112">
        <v>87923.869381426004</v>
      </c>
      <c r="F112">
        <v>115.18</v>
      </c>
      <c r="G112">
        <v>-12.510228273801699</v>
      </c>
      <c r="H112">
        <v>7.6948225532775103</v>
      </c>
      <c r="I112">
        <v>-23.592678094297199</v>
      </c>
      <c r="J112">
        <v>-0.46287928322284699</v>
      </c>
      <c r="K112">
        <v>118.371919191598</v>
      </c>
      <c r="L112">
        <v>124.732875530334</v>
      </c>
      <c r="M112">
        <v>44.578310560387102</v>
      </c>
      <c r="N112">
        <v>0.80962257756664802</v>
      </c>
      <c r="O112">
        <v>49.765584302830298</v>
      </c>
      <c r="P112">
        <v>9.1753554502369692</v>
      </c>
      <c r="Q112">
        <v>0.111284940850897</v>
      </c>
    </row>
    <row r="113" spans="1:17" x14ac:dyDescent="0.3">
      <c r="A113" t="s">
        <v>295</v>
      </c>
      <c r="B113" t="s">
        <v>296</v>
      </c>
      <c r="C113" t="s">
        <v>3105</v>
      </c>
      <c r="D113" t="s">
        <v>144</v>
      </c>
      <c r="E113">
        <v>86778.536561999994</v>
      </c>
      <c r="F113">
        <v>416.2</v>
      </c>
      <c r="G113">
        <v>135.842573008475</v>
      </c>
      <c r="H113">
        <v>-7.6567253033710996</v>
      </c>
      <c r="I113">
        <v>35.743460404083102</v>
      </c>
      <c r="J113">
        <v>-0.38171029310608501</v>
      </c>
      <c r="K113">
        <v>476.6745931913</v>
      </c>
      <c r="L113">
        <v>415.71294881920198</v>
      </c>
      <c r="M113">
        <v>30.476161808733</v>
      </c>
      <c r="N113">
        <v>0.56543787043400096</v>
      </c>
      <c r="O113">
        <v>55.454108601633799</v>
      </c>
      <c r="P113">
        <v>156.75508945095601</v>
      </c>
      <c r="Q113">
        <v>0.200568096131652</v>
      </c>
    </row>
    <row r="114" spans="1:17" x14ac:dyDescent="0.3">
      <c r="A114" t="s">
        <v>297</v>
      </c>
      <c r="B114" t="s">
        <v>298</v>
      </c>
      <c r="C114" t="s">
        <v>3101</v>
      </c>
      <c r="D114" t="s">
        <v>250</v>
      </c>
      <c r="E114">
        <v>86525.625986629995</v>
      </c>
      <c r="F114">
        <v>5646.1</v>
      </c>
      <c r="G114">
        <v>57.475293316895502</v>
      </c>
      <c r="H114">
        <v>9.7170289229245004</v>
      </c>
      <c r="I114">
        <v>57.758076537902802</v>
      </c>
      <c r="J114">
        <v>4.2957283924829603</v>
      </c>
      <c r="K114">
        <v>5409.2031068447905</v>
      </c>
      <c r="L114">
        <v>4585.2512448692496</v>
      </c>
      <c r="M114">
        <v>52.8142215780016</v>
      </c>
      <c r="N114">
        <v>0.86748630157266704</v>
      </c>
      <c r="O114">
        <v>3.2571155310745499</v>
      </c>
      <c r="P114">
        <v>80.075907380238505</v>
      </c>
      <c r="Q114">
        <v>0.135819083400778</v>
      </c>
    </row>
    <row r="115" spans="1:17" x14ac:dyDescent="0.3">
      <c r="A115" t="s">
        <v>299</v>
      </c>
      <c r="B115" t="s">
        <v>300</v>
      </c>
      <c r="C115" t="s">
        <v>3110</v>
      </c>
      <c r="D115" t="s">
        <v>75</v>
      </c>
      <c r="E115">
        <v>86359.450741740002</v>
      </c>
      <c r="F115">
        <v>23935.05</v>
      </c>
      <c r="G115">
        <v>-26.640663609018802</v>
      </c>
      <c r="H115">
        <v>4.7809731407392704</v>
      </c>
      <c r="I115">
        <v>-12.5870491405602</v>
      </c>
      <c r="J115">
        <v>1.58429222168961</v>
      </c>
      <c r="K115">
        <v>25025.9159022608</v>
      </c>
      <c r="L115">
        <v>25687.492672601998</v>
      </c>
      <c r="M115">
        <v>25.957526149058801</v>
      </c>
      <c r="N115">
        <v>0.84799273175665202</v>
      </c>
      <c r="O115">
        <v>28.421499015042802</v>
      </c>
      <c r="P115">
        <v>1.85127659574468</v>
      </c>
      <c r="Q115">
        <v>-5.8893457988430001E-2</v>
      </c>
    </row>
    <row r="116" spans="1:17" x14ac:dyDescent="0.3">
      <c r="A116" t="s">
        <v>301</v>
      </c>
      <c r="B116" t="s">
        <v>302</v>
      </c>
      <c r="C116" t="s">
        <v>3103</v>
      </c>
      <c r="D116" t="s">
        <v>303</v>
      </c>
      <c r="E116">
        <v>85243.323058359994</v>
      </c>
      <c r="F116">
        <v>323.14999999999998</v>
      </c>
      <c r="G116">
        <v>46.4596284563087</v>
      </c>
      <c r="H116">
        <v>-11.5108290334566</v>
      </c>
      <c r="I116">
        <v>-12.115046989622501</v>
      </c>
      <c r="J116">
        <v>2.7220899534534202</v>
      </c>
      <c r="K116">
        <v>364.34451179395302</v>
      </c>
      <c r="L116">
        <v>342.67985171677299</v>
      </c>
      <c r="M116">
        <v>31.756040164849601</v>
      </c>
      <c r="N116">
        <v>0.65679943565647003</v>
      </c>
      <c r="O116">
        <v>42.457063283304898</v>
      </c>
      <c r="P116">
        <v>83.035967148116598</v>
      </c>
      <c r="Q116">
        <v>4.7084344992430003E-3</v>
      </c>
    </row>
    <row r="117" spans="1:17" x14ac:dyDescent="0.3">
      <c r="A117" t="s">
        <v>304</v>
      </c>
      <c r="B117" t="s">
        <v>305</v>
      </c>
      <c r="C117" t="s">
        <v>3112</v>
      </c>
      <c r="D117" t="s">
        <v>48</v>
      </c>
      <c r="E117">
        <v>82370.571401552006</v>
      </c>
      <c r="F117">
        <v>78.010000000000005</v>
      </c>
      <c r="G117">
        <v>14.2566318666067</v>
      </c>
      <c r="H117">
        <v>-4.7185836694266303</v>
      </c>
      <c r="I117">
        <v>-14.915892747518001</v>
      </c>
      <c r="J117">
        <v>0.19889412490804001</v>
      </c>
      <c r="K117">
        <v>85.0172011310963</v>
      </c>
      <c r="L117">
        <v>84.765483433046796</v>
      </c>
      <c r="M117">
        <v>42.378301742033202</v>
      </c>
      <c r="N117">
        <v>0.55468961159837005</v>
      </c>
      <c r="O117">
        <v>32.995769773105998</v>
      </c>
      <c r="P117">
        <v>38.3156028368794</v>
      </c>
      <c r="Q117">
        <v>9.8218435210520996E-2</v>
      </c>
    </row>
    <row r="118" spans="1:17" x14ac:dyDescent="0.3">
      <c r="A118" t="s">
        <v>306</v>
      </c>
      <c r="B118" t="s">
        <v>307</v>
      </c>
      <c r="C118" t="s">
        <v>3102</v>
      </c>
      <c r="D118" t="s">
        <v>308</v>
      </c>
      <c r="E118">
        <v>82191.362225699995</v>
      </c>
      <c r="F118">
        <v>76.44</v>
      </c>
      <c r="G118">
        <v>5.6281625122783501</v>
      </c>
      <c r="H118">
        <v>0.61725069307880398</v>
      </c>
      <c r="I118">
        <v>-14.7292655157972</v>
      </c>
      <c r="J118">
        <v>-2.90071547777463</v>
      </c>
      <c r="K118">
        <v>84.225458158107102</v>
      </c>
      <c r="L118">
        <v>83.865269168877205</v>
      </c>
      <c r="M118">
        <v>27.471034679329701</v>
      </c>
      <c r="N118">
        <v>0.70463187331810495</v>
      </c>
      <c r="O118">
        <v>41.156462585033999</v>
      </c>
      <c r="P118">
        <v>28.470588235294102</v>
      </c>
      <c r="Q118">
        <v>4.9491009812901998E-2</v>
      </c>
    </row>
    <row r="119" spans="1:17" x14ac:dyDescent="0.3">
      <c r="A119" t="s">
        <v>309</v>
      </c>
      <c r="B119" t="s">
        <v>310</v>
      </c>
      <c r="C119" t="s">
        <v>3113</v>
      </c>
      <c r="D119" t="s">
        <v>282</v>
      </c>
      <c r="E119">
        <v>80870.164618495997</v>
      </c>
      <c r="F119">
        <v>59.26</v>
      </c>
      <c r="G119">
        <v>18.331727375839101</v>
      </c>
      <c r="H119">
        <v>-16.525823945705401</v>
      </c>
      <c r="I119">
        <v>29.252506705286301</v>
      </c>
      <c r="J119">
        <v>-1.1460907867248999</v>
      </c>
      <c r="K119">
        <v>69.045457031524194</v>
      </c>
      <c r="L119">
        <v>58.620028371023402</v>
      </c>
      <c r="M119">
        <v>38.118715762447898</v>
      </c>
      <c r="N119">
        <v>1.2815844336520801</v>
      </c>
      <c r="O119">
        <v>45.190685116436001</v>
      </c>
      <c r="P119">
        <v>74.808259587020601</v>
      </c>
      <c r="Q119">
        <v>0.19663799806330201</v>
      </c>
    </row>
    <row r="120" spans="1:17" x14ac:dyDescent="0.3">
      <c r="A120" t="s">
        <v>311</v>
      </c>
      <c r="B120" t="s">
        <v>312</v>
      </c>
      <c r="C120" t="s">
        <v>3113</v>
      </c>
      <c r="D120" t="s">
        <v>313</v>
      </c>
      <c r="E120">
        <v>80223.205950000003</v>
      </c>
      <c r="F120">
        <v>3977.55</v>
      </c>
      <c r="G120">
        <v>79.510086742001604</v>
      </c>
      <c r="H120">
        <v>-3.3788555804312801</v>
      </c>
      <c r="I120">
        <v>32.363411252889698</v>
      </c>
      <c r="J120">
        <v>-2.0397154385916099</v>
      </c>
      <c r="K120">
        <v>4204.7162965878097</v>
      </c>
      <c r="L120">
        <v>3646.5337156463102</v>
      </c>
      <c r="M120">
        <v>40.307851992990699</v>
      </c>
      <c r="N120">
        <v>0.66135418233143906</v>
      </c>
      <c r="O120">
        <v>47.326872069490001</v>
      </c>
      <c r="P120">
        <v>121.541160744123</v>
      </c>
      <c r="Q120">
        <v>0.24547111460872101</v>
      </c>
    </row>
    <row r="121" spans="1:17" x14ac:dyDescent="0.3">
      <c r="A121" t="s">
        <v>314</v>
      </c>
      <c r="B121" t="s">
        <v>315</v>
      </c>
      <c r="C121" t="s">
        <v>3107</v>
      </c>
      <c r="D121" t="s">
        <v>117</v>
      </c>
      <c r="E121">
        <v>78511.992035880001</v>
      </c>
      <c r="F121">
        <v>78.16</v>
      </c>
      <c r="G121">
        <v>29.167350841450499</v>
      </c>
      <c r="H121">
        <v>-1.2229126737556399</v>
      </c>
      <c r="I121">
        <v>-24.168559208310899</v>
      </c>
      <c r="J121">
        <v>-1.7413493476108599</v>
      </c>
      <c r="K121">
        <v>86.777804621227901</v>
      </c>
      <c r="L121">
        <v>88.003282238997002</v>
      </c>
      <c r="M121">
        <v>33.499259285106099</v>
      </c>
      <c r="N121">
        <v>0.94912279974212699</v>
      </c>
      <c r="O121">
        <v>51.484135107471801</v>
      </c>
      <c r="P121">
        <v>49.588516746411401</v>
      </c>
      <c r="Q121">
        <v>0.10924989150112201</v>
      </c>
    </row>
    <row r="122" spans="1:17" x14ac:dyDescent="0.3">
      <c r="A122" t="s">
        <v>316</v>
      </c>
      <c r="B122" t="s">
        <v>317</v>
      </c>
      <c r="C122" t="s">
        <v>3102</v>
      </c>
      <c r="D122" t="s">
        <v>111</v>
      </c>
      <c r="E122">
        <v>78500.106935360003</v>
      </c>
      <c r="F122">
        <v>1719.85</v>
      </c>
      <c r="G122">
        <v>88.485290622649003</v>
      </c>
      <c r="H122">
        <v>8.0206388576375893</v>
      </c>
      <c r="I122">
        <v>22.473801682996001</v>
      </c>
      <c r="J122">
        <v>6.1329364477053598</v>
      </c>
      <c r="K122">
        <v>1676.3634531852099</v>
      </c>
      <c r="L122">
        <v>1422.64466470704</v>
      </c>
      <c r="M122">
        <v>56.9543844498277</v>
      </c>
      <c r="N122">
        <v>0.84545472212798201</v>
      </c>
      <c r="O122">
        <v>14.3413669796784</v>
      </c>
      <c r="P122">
        <v>137.138917614615</v>
      </c>
      <c r="Q122">
        <v>3.1139139019444002E-2</v>
      </c>
    </row>
    <row r="123" spans="1:17" x14ac:dyDescent="0.3">
      <c r="A123" t="s">
        <v>318</v>
      </c>
      <c r="B123" t="s">
        <v>319</v>
      </c>
      <c r="C123" t="s">
        <v>3102</v>
      </c>
      <c r="D123" t="s">
        <v>24</v>
      </c>
      <c r="E123">
        <v>78260.298266779995</v>
      </c>
      <c r="F123">
        <v>1004.6</v>
      </c>
      <c r="G123">
        <v>-52.103249902834399</v>
      </c>
      <c r="H123">
        <v>-18.626133919132901</v>
      </c>
      <c r="I123">
        <v>-32.463106660641401</v>
      </c>
      <c r="J123">
        <v>-0.48329894560701903</v>
      </c>
      <c r="K123">
        <v>1227.5304594044901</v>
      </c>
      <c r="L123">
        <v>1371.4509570262501</v>
      </c>
      <c r="M123">
        <v>17.594934161093299</v>
      </c>
      <c r="N123">
        <v>0.96464012873699601</v>
      </c>
      <c r="O123">
        <v>68.674099143937795</v>
      </c>
      <c r="P123">
        <v>0.45497725113745602</v>
      </c>
      <c r="Q123">
        <v>-1.4940249792752E-2</v>
      </c>
    </row>
    <row r="124" spans="1:17" x14ac:dyDescent="0.3">
      <c r="A124" t="s">
        <v>320</v>
      </c>
      <c r="B124" t="s">
        <v>321</v>
      </c>
      <c r="C124" t="s">
        <v>3100</v>
      </c>
      <c r="D124" t="s">
        <v>18</v>
      </c>
      <c r="E124">
        <v>78154.921049409997</v>
      </c>
      <c r="F124">
        <v>367.3</v>
      </c>
      <c r="G124">
        <v>62.972985311147397</v>
      </c>
      <c r="H124">
        <v>-7.8017206899252098</v>
      </c>
      <c r="I124">
        <v>6.3730643670204596</v>
      </c>
      <c r="J124">
        <v>0.334727806617937</v>
      </c>
      <c r="K124">
        <v>392.90659683443801</v>
      </c>
      <c r="L124">
        <v>355.27004449931599</v>
      </c>
      <c r="M124">
        <v>34.3033831621945</v>
      </c>
      <c r="N124">
        <v>0.751038792726893</v>
      </c>
      <c r="O124">
        <v>24.462292404029299</v>
      </c>
      <c r="P124">
        <v>83.466533466533406</v>
      </c>
      <c r="Q124">
        <v>6.2969230424698999E-2</v>
      </c>
    </row>
    <row r="125" spans="1:17" x14ac:dyDescent="0.3">
      <c r="A125" t="s">
        <v>322</v>
      </c>
      <c r="B125" t="s">
        <v>323</v>
      </c>
      <c r="C125" t="s">
        <v>3113</v>
      </c>
      <c r="D125" t="s">
        <v>178</v>
      </c>
      <c r="E125">
        <v>77535.104725785</v>
      </c>
      <c r="F125">
        <v>222.67</v>
      </c>
      <c r="G125">
        <v>39.852904497915802</v>
      </c>
      <c r="H125">
        <v>-5.4688313809358897</v>
      </c>
      <c r="I125">
        <v>-32.1467142880892</v>
      </c>
      <c r="J125">
        <v>-2.7597781248553099</v>
      </c>
      <c r="K125">
        <v>252.686747116357</v>
      </c>
      <c r="L125">
        <v>252.18925756605501</v>
      </c>
      <c r="M125">
        <v>32.091249517321501</v>
      </c>
      <c r="N125">
        <v>0.81105698611575805</v>
      </c>
      <c r="O125">
        <v>50.604032873759301</v>
      </c>
      <c r="P125">
        <v>63.487518355359697</v>
      </c>
      <c r="Q125">
        <v>0.146718243334759</v>
      </c>
    </row>
    <row r="126" spans="1:17" x14ac:dyDescent="0.3">
      <c r="A126" t="s">
        <v>324</v>
      </c>
      <c r="B126" t="s">
        <v>325</v>
      </c>
      <c r="C126" t="s">
        <v>3104</v>
      </c>
      <c r="D126" t="s">
        <v>201</v>
      </c>
      <c r="E126">
        <v>76979.872911440005</v>
      </c>
      <c r="F126">
        <v>595.15</v>
      </c>
      <c r="G126">
        <v>-6.2143549468173198</v>
      </c>
      <c r="H126">
        <v>-4.9563871241418402</v>
      </c>
      <c r="I126">
        <v>-4.6166934312479597</v>
      </c>
      <c r="J126">
        <v>-2.5435569900633799</v>
      </c>
      <c r="K126">
        <v>649.13969613130496</v>
      </c>
      <c r="L126">
        <v>619.11062003114296</v>
      </c>
      <c r="M126">
        <v>26.509856112908601</v>
      </c>
      <c r="N126">
        <v>0.84608393971419305</v>
      </c>
      <c r="O126">
        <v>20.952700999747901</v>
      </c>
      <c r="P126">
        <v>22.383302488176</v>
      </c>
      <c r="Q126">
        <v>-3.4612141026909002E-2</v>
      </c>
    </row>
    <row r="127" spans="1:17" x14ac:dyDescent="0.3">
      <c r="A127" t="s">
        <v>326</v>
      </c>
      <c r="B127" t="s">
        <v>327</v>
      </c>
      <c r="C127" t="s">
        <v>3100</v>
      </c>
      <c r="D127" t="s">
        <v>72</v>
      </c>
      <c r="E127">
        <v>76849.085085794999</v>
      </c>
      <c r="F127">
        <v>472.45</v>
      </c>
      <c r="G127">
        <v>108.262843989491</v>
      </c>
      <c r="H127">
        <v>-4.3102328429073102</v>
      </c>
      <c r="I127">
        <v>6.08337882211449</v>
      </c>
      <c r="J127">
        <v>-1.8811682597825601</v>
      </c>
      <c r="K127">
        <v>533.66512724020504</v>
      </c>
      <c r="L127">
        <v>481.13454771958999</v>
      </c>
      <c r="M127">
        <v>31.774975822176799</v>
      </c>
      <c r="N127">
        <v>0.43439045407749999</v>
      </c>
      <c r="O127">
        <v>62.535718065403699</v>
      </c>
      <c r="P127">
        <v>141.70361527967199</v>
      </c>
      <c r="Q127">
        <v>0.12809960968727899</v>
      </c>
    </row>
    <row r="128" spans="1:17" x14ac:dyDescent="0.3">
      <c r="A128" t="s">
        <v>328</v>
      </c>
      <c r="B128" t="s">
        <v>329</v>
      </c>
      <c r="C128" t="s">
        <v>3107</v>
      </c>
      <c r="D128" t="s">
        <v>78</v>
      </c>
      <c r="E128">
        <v>76086.443075040006</v>
      </c>
      <c r="F128">
        <v>1583.1</v>
      </c>
      <c r="G128">
        <v>69.946542785108903</v>
      </c>
      <c r="H128">
        <v>-13.471547287418399</v>
      </c>
      <c r="I128">
        <v>8.4065239685748594</v>
      </c>
      <c r="J128">
        <v>-5.12148661199533</v>
      </c>
      <c r="K128">
        <v>1780.3599821164</v>
      </c>
      <c r="L128">
        <v>1532.79825986634</v>
      </c>
      <c r="M128">
        <v>23.449657439235501</v>
      </c>
      <c r="N128">
        <v>0.59763348270842398</v>
      </c>
      <c r="O128">
        <v>28.671593708546499</v>
      </c>
      <c r="P128">
        <v>101.874521805661</v>
      </c>
      <c r="Q128">
        <v>0.13069903796551699</v>
      </c>
    </row>
    <row r="129" spans="1:17" x14ac:dyDescent="0.3">
      <c r="A129" t="s">
        <v>330</v>
      </c>
      <c r="B129" t="s">
        <v>331</v>
      </c>
      <c r="C129" t="s">
        <v>3102</v>
      </c>
      <c r="D129" t="s">
        <v>54</v>
      </c>
      <c r="E129">
        <v>75702.038606414993</v>
      </c>
      <c r="F129">
        <v>1885.65</v>
      </c>
      <c r="G129">
        <v>14.9765925976719</v>
      </c>
      <c r="H129">
        <v>-3.0181501889349902</v>
      </c>
      <c r="I129">
        <v>2.3411953613195799E-2</v>
      </c>
      <c r="J129">
        <v>2.5614527926503001</v>
      </c>
      <c r="K129">
        <v>1903.13512662586</v>
      </c>
      <c r="L129">
        <v>1751.9306832038901</v>
      </c>
      <c r="M129">
        <v>57.311592756554901</v>
      </c>
      <c r="N129">
        <v>1.1926957730154899</v>
      </c>
      <c r="O129">
        <v>10.2405006231272</v>
      </c>
      <c r="P129">
        <v>49.429431809176599</v>
      </c>
      <c r="Q129">
        <v>6.0365125107070001E-3</v>
      </c>
    </row>
    <row r="130" spans="1:17" x14ac:dyDescent="0.3">
      <c r="A130" t="s">
        <v>332</v>
      </c>
      <c r="B130" t="s">
        <v>333</v>
      </c>
      <c r="C130" t="s">
        <v>3104</v>
      </c>
      <c r="D130" t="s">
        <v>201</v>
      </c>
      <c r="E130">
        <v>74789.249709149997</v>
      </c>
      <c r="F130">
        <v>2749.75</v>
      </c>
      <c r="G130">
        <v>5.3239045741612099</v>
      </c>
      <c r="H130">
        <v>-13.981836349331401</v>
      </c>
      <c r="I130">
        <v>-3.5889872991587</v>
      </c>
      <c r="J130">
        <v>-2.50149574383207</v>
      </c>
      <c r="K130">
        <v>3232.1167585241301</v>
      </c>
      <c r="L130">
        <v>3025.29530146856</v>
      </c>
      <c r="M130">
        <v>17.070881850887101</v>
      </c>
      <c r="N130">
        <v>0.91513742885437999</v>
      </c>
      <c r="O130">
        <v>41.467406127829797</v>
      </c>
      <c r="P130">
        <v>28.100906105145398</v>
      </c>
      <c r="Q130">
        <v>8.1825945071445E-2</v>
      </c>
    </row>
    <row r="131" spans="1:17" x14ac:dyDescent="0.3">
      <c r="A131" t="s">
        <v>334</v>
      </c>
      <c r="B131" t="s">
        <v>335</v>
      </c>
      <c r="C131" t="s">
        <v>3100</v>
      </c>
      <c r="D131" t="s">
        <v>198</v>
      </c>
      <c r="E131">
        <v>73676.277460169993</v>
      </c>
      <c r="F131">
        <v>669.9</v>
      </c>
      <c r="G131">
        <v>7.2833617175593099</v>
      </c>
      <c r="H131">
        <v>-0.77092664484499096</v>
      </c>
      <c r="I131">
        <v>-29.306533352454501</v>
      </c>
      <c r="J131">
        <v>-1.10555724895678</v>
      </c>
      <c r="K131">
        <v>751.507538753723</v>
      </c>
      <c r="L131">
        <v>859.40575040168301</v>
      </c>
      <c r="M131">
        <v>27.682182664024001</v>
      </c>
      <c r="N131">
        <v>0.30977844570758301</v>
      </c>
      <c r="O131">
        <v>87.998208687863794</v>
      </c>
      <c r="P131">
        <v>27.1157495256166</v>
      </c>
      <c r="Q131">
        <v>-3.7267236562497003E-2</v>
      </c>
    </row>
    <row r="132" spans="1:17" x14ac:dyDescent="0.3">
      <c r="A132" t="s">
        <v>336</v>
      </c>
      <c r="B132" t="s">
        <v>337</v>
      </c>
      <c r="C132" t="s">
        <v>3115</v>
      </c>
      <c r="D132" t="s">
        <v>141</v>
      </c>
      <c r="E132">
        <v>73116.432350400006</v>
      </c>
      <c r="F132">
        <v>2629.5</v>
      </c>
      <c r="G132">
        <v>23.249137742509902</v>
      </c>
      <c r="H132">
        <v>-10.103122333377</v>
      </c>
      <c r="I132">
        <v>-13.359588362253399</v>
      </c>
      <c r="J132">
        <v>5.0064002864788203E-2</v>
      </c>
      <c r="K132">
        <v>2897.5894290538799</v>
      </c>
      <c r="L132">
        <v>2731.0192356265802</v>
      </c>
      <c r="M132">
        <v>31.730788493987401</v>
      </c>
      <c r="N132">
        <v>0.71599254692269099</v>
      </c>
      <c r="O132">
        <v>29.404829815554201</v>
      </c>
      <c r="P132">
        <v>44.228395908180801</v>
      </c>
      <c r="Q132">
        <v>1.2494112767644E-2</v>
      </c>
    </row>
    <row r="133" spans="1:17" x14ac:dyDescent="0.3">
      <c r="A133" t="s">
        <v>338</v>
      </c>
      <c r="B133" t="s">
        <v>339</v>
      </c>
      <c r="C133" t="s">
        <v>3106</v>
      </c>
      <c r="D133" t="s">
        <v>51</v>
      </c>
      <c r="E133">
        <v>71752.232505419903</v>
      </c>
      <c r="F133">
        <v>1235.4000000000001</v>
      </c>
      <c r="G133">
        <v>6.2748095584673802</v>
      </c>
      <c r="H133">
        <v>-8.8503789708206106</v>
      </c>
      <c r="I133">
        <v>-0.354264066894804</v>
      </c>
      <c r="J133">
        <v>-5.0464348750311503</v>
      </c>
      <c r="K133">
        <v>1409.5443029323001</v>
      </c>
      <c r="L133">
        <v>1290.9202462701701</v>
      </c>
      <c r="M133">
        <v>6.0476226577433199</v>
      </c>
      <c r="N133">
        <v>1.2257000052140901</v>
      </c>
      <c r="O133">
        <v>28.865144892342499</v>
      </c>
      <c r="P133">
        <v>28.8888888888888</v>
      </c>
      <c r="Q133">
        <v>6.5562348442430002E-2</v>
      </c>
    </row>
    <row r="134" spans="1:17" x14ac:dyDescent="0.3">
      <c r="A134" t="s">
        <v>340</v>
      </c>
      <c r="B134" t="s">
        <v>341</v>
      </c>
      <c r="C134" t="s">
        <v>3102</v>
      </c>
      <c r="D134" t="s">
        <v>34</v>
      </c>
      <c r="E134">
        <v>71099.493737084995</v>
      </c>
      <c r="F134">
        <v>527.85</v>
      </c>
      <c r="G134">
        <v>8.1356287004568593</v>
      </c>
      <c r="H134">
        <v>9.8960265759660295</v>
      </c>
      <c r="I134">
        <v>-4.8038671598786404</v>
      </c>
      <c r="J134">
        <v>0.46621513927834102</v>
      </c>
      <c r="K134">
        <v>543.64091399522999</v>
      </c>
      <c r="L134">
        <v>519.65828084319605</v>
      </c>
      <c r="M134">
        <v>29.396241507287701</v>
      </c>
      <c r="N134">
        <v>0.70305883450112405</v>
      </c>
      <c r="O134">
        <v>19.863597612958198</v>
      </c>
      <c r="P134">
        <v>35.034535686876403</v>
      </c>
      <c r="Q134">
        <v>0.158249374255933</v>
      </c>
    </row>
    <row r="135" spans="1:17" hidden="1" x14ac:dyDescent="0.3">
      <c r="A135" t="s">
        <v>342</v>
      </c>
      <c r="B135" t="s">
        <v>343</v>
      </c>
      <c r="C135" t="s">
        <v>3103</v>
      </c>
      <c r="D135" t="s">
        <v>27</v>
      </c>
      <c r="E135">
        <v>69750</v>
      </c>
      <c r="F135">
        <v>1395</v>
      </c>
      <c r="G135">
        <v>55.955687919348598</v>
      </c>
      <c r="H135">
        <v>1.6365915314212001</v>
      </c>
      <c r="I135">
        <v>43.704811968250901</v>
      </c>
      <c r="J135">
        <v>6.6515694584184804</v>
      </c>
      <c r="K135">
        <v>1380.76088233051</v>
      </c>
      <c r="M135">
        <v>44.630090495077802</v>
      </c>
      <c r="N135">
        <v>1.1860226825053399</v>
      </c>
      <c r="O135">
        <v>12.4014336917562</v>
      </c>
      <c r="P135">
        <v>84.768211920529794</v>
      </c>
    </row>
    <row r="136" spans="1:17" x14ac:dyDescent="0.3">
      <c r="A136" t="s">
        <v>344</v>
      </c>
      <c r="B136" t="s">
        <v>345</v>
      </c>
      <c r="C136" t="s">
        <v>3115</v>
      </c>
      <c r="D136" t="s">
        <v>141</v>
      </c>
      <c r="E136">
        <v>69498.931580179997</v>
      </c>
      <c r="F136">
        <v>1911.4</v>
      </c>
      <c r="G136">
        <v>27.929234905769601</v>
      </c>
      <c r="H136">
        <v>9.9920272472278295</v>
      </c>
      <c r="I136">
        <v>9.6819717629018793</v>
      </c>
      <c r="J136">
        <v>2.3353827500600199</v>
      </c>
      <c r="K136">
        <v>1913.5652283890399</v>
      </c>
      <c r="L136">
        <v>1704.1012078854501</v>
      </c>
      <c r="M136">
        <v>38.640179957559504</v>
      </c>
      <c r="N136">
        <v>1.384619055878</v>
      </c>
      <c r="O136">
        <v>9.3387046144187398</v>
      </c>
      <c r="P136">
        <v>50.7234948547096</v>
      </c>
      <c r="Q136">
        <v>0.10958472766180501</v>
      </c>
    </row>
    <row r="137" spans="1:17" x14ac:dyDescent="0.3">
      <c r="A137" t="s">
        <v>346</v>
      </c>
      <c r="B137" t="s">
        <v>347</v>
      </c>
      <c r="C137" t="s">
        <v>3111</v>
      </c>
      <c r="D137" t="s">
        <v>85</v>
      </c>
      <c r="E137">
        <v>68925.668934375004</v>
      </c>
      <c r="F137">
        <v>668.25</v>
      </c>
      <c r="G137">
        <v>89.5181822917083</v>
      </c>
      <c r="H137">
        <v>-4.1045315977271803</v>
      </c>
      <c r="I137">
        <v>54.0228159131902</v>
      </c>
      <c r="J137">
        <v>-2.64430632732841</v>
      </c>
      <c r="K137">
        <v>675.56364335779597</v>
      </c>
      <c r="L137">
        <v>535.99388668443305</v>
      </c>
      <c r="M137">
        <v>43.324710078481502</v>
      </c>
      <c r="N137">
        <v>0.83469338689989703</v>
      </c>
      <c r="O137">
        <v>17.658062102506499</v>
      </c>
      <c r="P137">
        <v>119.746793817823</v>
      </c>
      <c r="Q137">
        <v>0.25072961472178501</v>
      </c>
    </row>
    <row r="138" spans="1:17" x14ac:dyDescent="0.3">
      <c r="A138" t="s">
        <v>348</v>
      </c>
      <c r="B138" t="s">
        <v>349</v>
      </c>
      <c r="C138" t="s">
        <v>3104</v>
      </c>
      <c r="D138" t="s">
        <v>350</v>
      </c>
      <c r="E138">
        <v>67133.755463114998</v>
      </c>
      <c r="F138">
        <v>1854.55</v>
      </c>
      <c r="G138">
        <v>13.851364373445</v>
      </c>
      <c r="H138">
        <v>12.8346813742964</v>
      </c>
      <c r="I138">
        <v>24.951124828356999</v>
      </c>
      <c r="J138">
        <v>2.8044469755746801</v>
      </c>
      <c r="K138">
        <v>1789.3615273543601</v>
      </c>
      <c r="L138">
        <v>1641.7186665950601</v>
      </c>
      <c r="M138">
        <v>57.8995916815418</v>
      </c>
      <c r="N138">
        <v>0.73798704399995696</v>
      </c>
      <c r="O138">
        <v>7.4222857296918301</v>
      </c>
      <c r="P138">
        <v>58.515321167571201</v>
      </c>
      <c r="Q138">
        <v>7.3355287158890004E-2</v>
      </c>
    </row>
    <row r="139" spans="1:17" x14ac:dyDescent="0.3">
      <c r="A139" t="s">
        <v>351</v>
      </c>
      <c r="B139" t="s">
        <v>352</v>
      </c>
      <c r="C139" t="s">
        <v>3115</v>
      </c>
      <c r="D139" t="s">
        <v>141</v>
      </c>
      <c r="E139">
        <v>66381.989704680003</v>
      </c>
      <c r="F139">
        <v>1541.15</v>
      </c>
      <c r="G139">
        <v>53.902027352653</v>
      </c>
      <c r="H139">
        <v>-6.8696438144972998</v>
      </c>
      <c r="I139">
        <v>-7.5419322251414798</v>
      </c>
      <c r="J139">
        <v>1.58425586737365</v>
      </c>
      <c r="K139">
        <v>1706.4117948165999</v>
      </c>
      <c r="L139">
        <v>1557.8968441038501</v>
      </c>
      <c r="M139">
        <v>34.777820433120702</v>
      </c>
      <c r="N139">
        <v>0.48535772436494701</v>
      </c>
      <c r="O139">
        <v>34.626739772247902</v>
      </c>
      <c r="P139">
        <v>76.717119596376506</v>
      </c>
      <c r="Q139">
        <v>0.14884975370207401</v>
      </c>
    </row>
    <row r="140" spans="1:17" x14ac:dyDescent="0.3">
      <c r="A140" t="s">
        <v>353</v>
      </c>
      <c r="B140" t="s">
        <v>354</v>
      </c>
      <c r="C140" t="s">
        <v>3108</v>
      </c>
      <c r="D140" t="s">
        <v>355</v>
      </c>
      <c r="E140">
        <v>66354.416824560001</v>
      </c>
      <c r="F140">
        <v>3430.6</v>
      </c>
      <c r="G140">
        <v>-10.650666091541501</v>
      </c>
      <c r="H140">
        <v>-16.4782832101933</v>
      </c>
      <c r="I140">
        <v>-13.683224134145201</v>
      </c>
      <c r="J140">
        <v>-8.1008049042070205</v>
      </c>
      <c r="K140">
        <v>4114.1973435314303</v>
      </c>
      <c r="L140">
        <v>3928.3780935267</v>
      </c>
      <c r="M140">
        <v>9.4542746244915303</v>
      </c>
      <c r="N140">
        <v>1.1895123476538501</v>
      </c>
      <c r="O140">
        <v>40.232029382615202</v>
      </c>
      <c r="P140">
        <v>9.5688278505269899</v>
      </c>
      <c r="Q140">
        <v>8.5044246320517006E-2</v>
      </c>
    </row>
    <row r="141" spans="1:17" x14ac:dyDescent="0.3">
      <c r="A141" t="s">
        <v>356</v>
      </c>
      <c r="B141" t="s">
        <v>357</v>
      </c>
      <c r="C141" t="s">
        <v>3106</v>
      </c>
      <c r="D141" t="s">
        <v>51</v>
      </c>
      <c r="E141">
        <v>65941.890975000002</v>
      </c>
      <c r="F141">
        <v>5515.15</v>
      </c>
      <c r="G141">
        <v>6.9743574876116998</v>
      </c>
      <c r="H141">
        <v>-3.1953172671561498</v>
      </c>
      <c r="I141">
        <v>-2.6355833755950102</v>
      </c>
      <c r="J141">
        <v>-9.6382185081050606E-2</v>
      </c>
      <c r="K141">
        <v>5864.6883248394597</v>
      </c>
      <c r="L141">
        <v>5406.4022393020005</v>
      </c>
      <c r="M141">
        <v>30.917577403727599</v>
      </c>
      <c r="N141">
        <v>1.35926695260534</v>
      </c>
      <c r="O141">
        <v>16.7674496613872</v>
      </c>
      <c r="P141">
        <v>25.893672388604799</v>
      </c>
      <c r="Q141">
        <v>3.8725873426228997E-2</v>
      </c>
    </row>
    <row r="142" spans="1:17" x14ac:dyDescent="0.3">
      <c r="A142" t="s">
        <v>358</v>
      </c>
      <c r="B142" t="s">
        <v>359</v>
      </c>
      <c r="C142" t="s">
        <v>3109</v>
      </c>
      <c r="D142" t="s">
        <v>360</v>
      </c>
      <c r="E142">
        <v>65267.522885350001</v>
      </c>
      <c r="F142">
        <v>222.71</v>
      </c>
      <c r="G142">
        <v>9.3151380279020302</v>
      </c>
      <c r="H142">
        <v>4.2902167425528699</v>
      </c>
      <c r="I142">
        <v>-26.128828923735899</v>
      </c>
      <c r="J142">
        <v>-2.6503907638385802</v>
      </c>
      <c r="K142">
        <v>227.13128822274399</v>
      </c>
      <c r="L142">
        <v>222.674610160019</v>
      </c>
      <c r="M142">
        <v>42.223370100297501</v>
      </c>
      <c r="N142">
        <v>1.41147685598721</v>
      </c>
      <c r="O142">
        <v>28.575277266400199</v>
      </c>
      <c r="P142">
        <v>33.239605145079203</v>
      </c>
      <c r="Q142">
        <v>0.10128273883559</v>
      </c>
    </row>
    <row r="143" spans="1:17" x14ac:dyDescent="0.3">
      <c r="A143" t="s">
        <v>361</v>
      </c>
      <c r="B143" t="s">
        <v>362</v>
      </c>
      <c r="C143" t="s">
        <v>3113</v>
      </c>
      <c r="D143" t="s">
        <v>183</v>
      </c>
      <c r="E143">
        <v>64674.810753899998</v>
      </c>
      <c r="F143">
        <v>220.25</v>
      </c>
      <c r="G143">
        <v>9.0777971576476197</v>
      </c>
      <c r="H143">
        <v>4.78623992219537</v>
      </c>
      <c r="I143">
        <v>-0.92025459296516399</v>
      </c>
      <c r="J143">
        <v>-0.45440541036867899</v>
      </c>
      <c r="K143">
        <v>224.49482786159999</v>
      </c>
      <c r="L143">
        <v>215.82617676508499</v>
      </c>
      <c r="M143">
        <v>57.911986254937197</v>
      </c>
      <c r="N143">
        <v>1.11216504318845</v>
      </c>
      <c r="O143">
        <v>20.158910329171299</v>
      </c>
      <c r="P143">
        <v>39.796889876229699</v>
      </c>
      <c r="Q143">
        <v>6.6009790965619E-2</v>
      </c>
    </row>
    <row r="144" spans="1:17" x14ac:dyDescent="0.3">
      <c r="A144" t="s">
        <v>363</v>
      </c>
      <c r="B144" t="s">
        <v>364</v>
      </c>
      <c r="C144" t="s">
        <v>3116</v>
      </c>
      <c r="D144" t="s">
        <v>163</v>
      </c>
      <c r="E144">
        <v>64601.344236375</v>
      </c>
      <c r="F144">
        <v>2179.35</v>
      </c>
      <c r="G144">
        <v>-25.298500112003701</v>
      </c>
      <c r="H144">
        <v>4.1160354777277304</v>
      </c>
      <c r="I144">
        <v>-5.9814560906186198</v>
      </c>
      <c r="J144">
        <v>0.23578709702007999</v>
      </c>
      <c r="K144">
        <v>2332.2045101123499</v>
      </c>
      <c r="L144">
        <v>2391.3310287879399</v>
      </c>
      <c r="M144">
        <v>34.412683812033798</v>
      </c>
      <c r="N144">
        <v>0.51049437410012499</v>
      </c>
      <c r="O144">
        <v>23.6125450248927</v>
      </c>
      <c r="P144">
        <v>4.3200421234024198</v>
      </c>
      <c r="Q144">
        <v>-4.3676402541214E-2</v>
      </c>
    </row>
    <row r="145" spans="1:17" x14ac:dyDescent="0.3">
      <c r="A145" t="s">
        <v>365</v>
      </c>
      <c r="B145" t="s">
        <v>366</v>
      </c>
      <c r="C145" t="s">
        <v>3102</v>
      </c>
      <c r="D145" t="s">
        <v>367</v>
      </c>
      <c r="E145">
        <v>64408.055871169898</v>
      </c>
      <c r="F145">
        <v>677.05</v>
      </c>
      <c r="G145">
        <v>-26.878835887869801</v>
      </c>
      <c r="H145">
        <v>-1.8902990750331301</v>
      </c>
      <c r="I145">
        <v>-8.6229906919936692</v>
      </c>
      <c r="J145">
        <v>0.91052758174663595</v>
      </c>
      <c r="K145">
        <v>717.47093733087297</v>
      </c>
      <c r="L145">
        <v>734.84500267892201</v>
      </c>
      <c r="M145">
        <v>31.7458994114894</v>
      </c>
      <c r="N145">
        <v>0.44680355296477797</v>
      </c>
      <c r="O145">
        <v>20.7296359205376</v>
      </c>
      <c r="P145">
        <v>4.4910872752527098</v>
      </c>
      <c r="Q145">
        <v>-0.12585439306325399</v>
      </c>
    </row>
    <row r="146" spans="1:17" x14ac:dyDescent="0.3">
      <c r="A146" t="s">
        <v>368</v>
      </c>
      <c r="B146" t="s">
        <v>369</v>
      </c>
      <c r="C146" t="s">
        <v>3114</v>
      </c>
      <c r="D146" t="s">
        <v>111</v>
      </c>
      <c r="E146">
        <v>63768</v>
      </c>
      <c r="F146">
        <v>797.1</v>
      </c>
      <c r="G146">
        <v>-4.8461262940856402</v>
      </c>
      <c r="H146">
        <v>-2.0548648300860699</v>
      </c>
      <c r="I146">
        <v>-31.710346870753099</v>
      </c>
      <c r="J146">
        <v>-0.142780701036957</v>
      </c>
      <c r="K146">
        <v>865.88749222729405</v>
      </c>
      <c r="L146">
        <v>902.798906716602</v>
      </c>
      <c r="M146">
        <v>31.5908318251957</v>
      </c>
      <c r="N146">
        <v>1.1086087350710101</v>
      </c>
      <c r="O146">
        <v>42.880441600802897</v>
      </c>
      <c r="P146">
        <v>15.2544823597455</v>
      </c>
      <c r="Q146">
        <v>-5.1875162057216997E-2</v>
      </c>
    </row>
    <row r="147" spans="1:17" x14ac:dyDescent="0.3">
      <c r="A147" t="s">
        <v>370</v>
      </c>
      <c r="B147" t="s">
        <v>371</v>
      </c>
      <c r="C147" t="s">
        <v>3102</v>
      </c>
      <c r="D147" t="s">
        <v>372</v>
      </c>
      <c r="E147">
        <v>63708.1145454</v>
      </c>
      <c r="F147">
        <v>4706</v>
      </c>
      <c r="G147">
        <v>82.100370833683897</v>
      </c>
      <c r="H147">
        <v>13.4872813785004</v>
      </c>
      <c r="I147">
        <v>58.525812706581</v>
      </c>
      <c r="J147">
        <v>0.169637075284576</v>
      </c>
      <c r="K147">
        <v>4074.5812583126399</v>
      </c>
      <c r="L147">
        <v>3047.3377026123298</v>
      </c>
      <c r="M147">
        <v>59.808436458649098</v>
      </c>
      <c r="N147">
        <v>0.82113759065245395</v>
      </c>
      <c r="O147">
        <v>6.0305992350191104</v>
      </c>
      <c r="P147">
        <v>142.446098760979</v>
      </c>
      <c r="Q147">
        <v>0.20192824062012699</v>
      </c>
    </row>
    <row r="148" spans="1:17" x14ac:dyDescent="0.3">
      <c r="A148" t="s">
        <v>373</v>
      </c>
      <c r="B148" t="s">
        <v>374</v>
      </c>
      <c r="C148" t="s">
        <v>3116</v>
      </c>
      <c r="D148" t="s">
        <v>163</v>
      </c>
      <c r="E148">
        <v>63592.281412030003</v>
      </c>
      <c r="F148">
        <v>4191.95</v>
      </c>
      <c r="G148">
        <v>-3.2531564253711398</v>
      </c>
      <c r="H148">
        <v>1.66347458735349</v>
      </c>
      <c r="I148">
        <v>14.9195357041894</v>
      </c>
      <c r="J148">
        <v>-4.2273465868392597</v>
      </c>
      <c r="K148">
        <v>4468.4544724623502</v>
      </c>
      <c r="L148">
        <v>4114.3468027253903</v>
      </c>
      <c r="M148">
        <v>25.444770563595998</v>
      </c>
      <c r="N148">
        <v>1.5784979654559399</v>
      </c>
      <c r="O148">
        <v>14.6017963000512</v>
      </c>
      <c r="P148">
        <v>30.184782608695599</v>
      </c>
      <c r="Q148">
        <v>2.7580268458117001E-2</v>
      </c>
    </row>
    <row r="149" spans="1:17" x14ac:dyDescent="0.3">
      <c r="A149" t="s">
        <v>375</v>
      </c>
      <c r="B149" t="s">
        <v>376</v>
      </c>
      <c r="C149" t="s">
        <v>3102</v>
      </c>
      <c r="D149" t="s">
        <v>40</v>
      </c>
      <c r="E149">
        <v>62833.836000000003</v>
      </c>
      <c r="F149">
        <v>358.15</v>
      </c>
      <c r="G149">
        <v>17.289870468436899</v>
      </c>
      <c r="H149">
        <v>-3.2770004354729898</v>
      </c>
      <c r="I149">
        <v>-1.3992467294305599</v>
      </c>
      <c r="J149">
        <v>-0.24383845490432299</v>
      </c>
      <c r="K149">
        <v>377.30358959694502</v>
      </c>
      <c r="L149">
        <v>360.98318807557803</v>
      </c>
      <c r="M149">
        <v>42.703035908186898</v>
      </c>
      <c r="N149">
        <v>0.34399228970427398</v>
      </c>
      <c r="O149">
        <v>30.615663828005001</v>
      </c>
      <c r="P149">
        <v>40.8652900688298</v>
      </c>
      <c r="Q149">
        <v>0.105730590109414</v>
      </c>
    </row>
    <row r="150" spans="1:17" x14ac:dyDescent="0.3">
      <c r="A150" t="s">
        <v>377</v>
      </c>
      <c r="B150" t="s">
        <v>378</v>
      </c>
      <c r="C150" t="s">
        <v>3112</v>
      </c>
      <c r="D150" t="s">
        <v>88</v>
      </c>
      <c r="E150">
        <v>61501.731482080002</v>
      </c>
      <c r="F150">
        <v>296.89999999999998</v>
      </c>
      <c r="G150">
        <v>21.829374124388799</v>
      </c>
      <c r="H150">
        <v>-4.0335013264697501</v>
      </c>
      <c r="I150">
        <v>1.2510975027668501</v>
      </c>
      <c r="J150">
        <v>-1.3394565148856501</v>
      </c>
      <c r="K150">
        <v>313.30114021053299</v>
      </c>
      <c r="L150">
        <v>284.26664202579502</v>
      </c>
      <c r="M150">
        <v>41.067913694851299</v>
      </c>
      <c r="N150">
        <v>0.58181819958475001</v>
      </c>
      <c r="O150">
        <v>21.5729201751431</v>
      </c>
      <c r="P150">
        <v>46.980198019801897</v>
      </c>
    </row>
    <row r="151" spans="1:17" x14ac:dyDescent="0.3">
      <c r="A151" t="s">
        <v>379</v>
      </c>
      <c r="B151" t="s">
        <v>380</v>
      </c>
      <c r="C151" t="s">
        <v>3108</v>
      </c>
      <c r="D151" t="s">
        <v>114</v>
      </c>
      <c r="E151">
        <v>60738.3649875599</v>
      </c>
      <c r="F151">
        <v>1304.55</v>
      </c>
      <c r="G151">
        <v>5.6392731566616501</v>
      </c>
      <c r="H151">
        <v>-3.8271341487625401</v>
      </c>
      <c r="I151">
        <v>-15.05498633186</v>
      </c>
      <c r="J151">
        <v>-3.44625935175717</v>
      </c>
      <c r="K151">
        <v>1461.3472798093601</v>
      </c>
      <c r="L151">
        <v>1422.59255894952</v>
      </c>
      <c r="M151">
        <v>22.914482925119099</v>
      </c>
      <c r="N151">
        <v>1.02003941743478</v>
      </c>
      <c r="O151">
        <v>38.323559848223503</v>
      </c>
      <c r="P151">
        <v>23.501846066458398</v>
      </c>
      <c r="Q151">
        <v>7.7172537839247005E-2</v>
      </c>
    </row>
    <row r="152" spans="1:17" x14ac:dyDescent="0.3">
      <c r="A152" t="s">
        <v>381</v>
      </c>
      <c r="B152" t="s">
        <v>382</v>
      </c>
      <c r="C152" t="s">
        <v>3102</v>
      </c>
      <c r="D152" t="s">
        <v>24</v>
      </c>
      <c r="E152">
        <v>60442.5803333199</v>
      </c>
      <c r="F152">
        <v>19.28</v>
      </c>
      <c r="G152">
        <v>-23.031686680167599</v>
      </c>
      <c r="H152">
        <v>-1.9295368236259201</v>
      </c>
      <c r="I152">
        <v>-21.531773430750899</v>
      </c>
      <c r="J152">
        <v>-1.2257052944554401</v>
      </c>
      <c r="K152">
        <v>21.293791539008499</v>
      </c>
      <c r="L152">
        <v>22.4204382511268</v>
      </c>
      <c r="M152">
        <v>30.810247960823901</v>
      </c>
      <c r="N152">
        <v>0.75444579138638102</v>
      </c>
      <c r="O152">
        <v>70.383817427385793</v>
      </c>
      <c r="P152">
        <v>1.36698212407992</v>
      </c>
      <c r="Q152">
        <v>4.3047131666115998E-2</v>
      </c>
    </row>
    <row r="153" spans="1:17" x14ac:dyDescent="0.3">
      <c r="A153" t="s">
        <v>383</v>
      </c>
      <c r="B153" t="s">
        <v>384</v>
      </c>
      <c r="C153" t="s">
        <v>3113</v>
      </c>
      <c r="D153" t="s">
        <v>385</v>
      </c>
      <c r="E153">
        <v>58877.58937935</v>
      </c>
      <c r="F153">
        <v>4635.05</v>
      </c>
      <c r="G153">
        <v>-8.4152087775195294</v>
      </c>
      <c r="H153">
        <v>-7.1652878650105496</v>
      </c>
      <c r="I153">
        <v>-23.0402146338993</v>
      </c>
      <c r="J153">
        <v>1.1482625256447001</v>
      </c>
      <c r="K153">
        <v>4878.0204758950704</v>
      </c>
      <c r="L153">
        <v>4904.0942246495297</v>
      </c>
      <c r="M153">
        <v>55.216224450236403</v>
      </c>
      <c r="N153">
        <v>1.51687604367714</v>
      </c>
      <c r="O153">
        <v>39.372822299651503</v>
      </c>
      <c r="P153">
        <v>28.7156345459594</v>
      </c>
      <c r="Q153">
        <v>8.88611075891E-2</v>
      </c>
    </row>
    <row r="154" spans="1:17" x14ac:dyDescent="0.3">
      <c r="A154" t="s">
        <v>386</v>
      </c>
      <c r="B154" t="s">
        <v>387</v>
      </c>
      <c r="C154" t="s">
        <v>3106</v>
      </c>
      <c r="D154" t="s">
        <v>51</v>
      </c>
      <c r="E154">
        <v>57771.327319479999</v>
      </c>
      <c r="F154">
        <v>27187.4</v>
      </c>
      <c r="G154">
        <v>-5.4677787222737004</v>
      </c>
      <c r="H154">
        <v>2.0427732761244699</v>
      </c>
      <c r="I154">
        <v>-1.62526730885811</v>
      </c>
      <c r="J154">
        <v>-1.6848500828542601</v>
      </c>
      <c r="K154">
        <v>28571.995539626299</v>
      </c>
      <c r="L154">
        <v>27443.3319930869</v>
      </c>
      <c r="M154">
        <v>23.5518892326354</v>
      </c>
      <c r="N154">
        <v>0.94944958943859203</v>
      </c>
      <c r="O154">
        <v>12.261562341378699</v>
      </c>
      <c r="P154">
        <v>23.579090909090901</v>
      </c>
      <c r="Q154">
        <v>1.7171900585678E-2</v>
      </c>
    </row>
    <row r="155" spans="1:17" x14ac:dyDescent="0.3">
      <c r="A155" t="s">
        <v>388</v>
      </c>
      <c r="B155" t="s">
        <v>389</v>
      </c>
      <c r="C155" t="s">
        <v>3108</v>
      </c>
      <c r="D155" t="s">
        <v>211</v>
      </c>
      <c r="E155">
        <v>57307.293369450003</v>
      </c>
      <c r="F155">
        <v>998.1</v>
      </c>
      <c r="G155">
        <v>36.3022246475252</v>
      </c>
      <c r="H155">
        <v>9.4575734914032701</v>
      </c>
      <c r="I155">
        <v>28.784923529531198</v>
      </c>
      <c r="J155">
        <v>9.6522171338283194</v>
      </c>
      <c r="K155">
        <v>999.79653487811004</v>
      </c>
      <c r="L155">
        <v>916.20447701014803</v>
      </c>
      <c r="M155">
        <v>58.584534779322297</v>
      </c>
      <c r="N155">
        <v>1.82018261594318</v>
      </c>
      <c r="O155">
        <v>25.7389039174431</v>
      </c>
      <c r="P155">
        <v>65.098006781903905</v>
      </c>
      <c r="Q155">
        <v>9.8944851101716996E-2</v>
      </c>
    </row>
    <row r="156" spans="1:17" x14ac:dyDescent="0.3">
      <c r="A156" t="s">
        <v>390</v>
      </c>
      <c r="B156" t="s">
        <v>391</v>
      </c>
      <c r="C156" t="s">
        <v>3109</v>
      </c>
      <c r="D156" t="s">
        <v>114</v>
      </c>
      <c r="E156">
        <v>56730.525940259999</v>
      </c>
      <c r="F156">
        <v>688.95</v>
      </c>
      <c r="G156">
        <v>12.283195847401201</v>
      </c>
      <c r="H156">
        <v>-1.7532684903070099</v>
      </c>
      <c r="I156">
        <v>-5.5931921138990797</v>
      </c>
      <c r="J156">
        <v>0.575409326275933</v>
      </c>
      <c r="K156">
        <v>718.01149499460598</v>
      </c>
      <c r="L156">
        <v>689.26831244025402</v>
      </c>
      <c r="M156">
        <v>41.284950095945</v>
      </c>
      <c r="N156">
        <v>0.63650941707124697</v>
      </c>
      <c r="O156">
        <v>23.085855287030899</v>
      </c>
      <c r="P156">
        <v>39.859926918392198</v>
      </c>
      <c r="Q156">
        <v>0.16584997595218401</v>
      </c>
    </row>
    <row r="157" spans="1:17" x14ac:dyDescent="0.3">
      <c r="A157" t="s">
        <v>392</v>
      </c>
      <c r="B157" t="s">
        <v>393</v>
      </c>
      <c r="C157" t="s">
        <v>3111</v>
      </c>
      <c r="D157" t="s">
        <v>289</v>
      </c>
      <c r="E157">
        <v>56116.397480300002</v>
      </c>
      <c r="F157">
        <v>1695.95</v>
      </c>
      <c r="G157">
        <v>87.402515306771207</v>
      </c>
      <c r="H157">
        <v>-1.10955284171107</v>
      </c>
      <c r="I157">
        <v>27.535404014746</v>
      </c>
      <c r="J157">
        <v>0.78430655162197305</v>
      </c>
      <c r="K157">
        <v>1743.9708901232</v>
      </c>
      <c r="L157">
        <v>1498.1679287346799</v>
      </c>
      <c r="M157">
        <v>41.143880470909203</v>
      </c>
      <c r="N157">
        <v>0.99079130361328904</v>
      </c>
      <c r="O157">
        <v>14.679088416521701</v>
      </c>
      <c r="P157">
        <v>109.079701658139</v>
      </c>
      <c r="Q157">
        <v>3.3015263860362E-2</v>
      </c>
    </row>
    <row r="158" spans="1:17" x14ac:dyDescent="0.3">
      <c r="A158" t="s">
        <v>394</v>
      </c>
      <c r="B158" t="s">
        <v>395</v>
      </c>
      <c r="C158" t="s">
        <v>3111</v>
      </c>
      <c r="D158" t="s">
        <v>105</v>
      </c>
      <c r="E158">
        <v>55882.433608815001</v>
      </c>
      <c r="F158">
        <v>479.35</v>
      </c>
      <c r="G158">
        <v>-34.445584761359797</v>
      </c>
      <c r="H158">
        <v>-5.8311921397406099</v>
      </c>
      <c r="I158">
        <v>-4.69524485992899</v>
      </c>
      <c r="J158">
        <v>3.6469971397223899</v>
      </c>
      <c r="K158">
        <v>544.88528764441003</v>
      </c>
      <c r="L158">
        <v>549.08768699935797</v>
      </c>
      <c r="M158">
        <v>21.226298156466399</v>
      </c>
      <c r="N158">
        <v>0.73231605237403896</v>
      </c>
      <c r="O158">
        <v>31.3236674663606</v>
      </c>
      <c r="P158">
        <v>9.1913439635535408</v>
      </c>
      <c r="Q158">
        <v>-0.106329480471252</v>
      </c>
    </row>
    <row r="159" spans="1:17" x14ac:dyDescent="0.3">
      <c r="A159" t="s">
        <v>396</v>
      </c>
      <c r="B159" t="s">
        <v>397</v>
      </c>
      <c r="C159" t="s">
        <v>3116</v>
      </c>
      <c r="D159" t="s">
        <v>292</v>
      </c>
      <c r="E159">
        <v>55776.734684230003</v>
      </c>
      <c r="F159">
        <v>6540.1</v>
      </c>
      <c r="G159">
        <v>-10.5517693130192</v>
      </c>
      <c r="H159">
        <v>-12.3675527817402</v>
      </c>
      <c r="I159">
        <v>-32.332087981614599</v>
      </c>
      <c r="J159">
        <v>-5.6494986243880598</v>
      </c>
      <c r="K159">
        <v>7744.2474504411903</v>
      </c>
      <c r="L159">
        <v>7452.0510529047697</v>
      </c>
      <c r="M159">
        <v>19.911434938061799</v>
      </c>
      <c r="N159">
        <v>0.75442247482451197</v>
      </c>
      <c r="O159">
        <v>51.909756731548399</v>
      </c>
      <c r="P159">
        <v>22.818779342723001</v>
      </c>
      <c r="Q159">
        <v>0.108924686516818</v>
      </c>
    </row>
    <row r="160" spans="1:17" x14ac:dyDescent="0.3">
      <c r="A160" t="s">
        <v>398</v>
      </c>
      <c r="B160" t="s">
        <v>399</v>
      </c>
      <c r="C160" t="s">
        <v>3113</v>
      </c>
      <c r="D160" t="s">
        <v>268</v>
      </c>
      <c r="E160">
        <v>54733.963146150003</v>
      </c>
      <c r="F160">
        <v>4859.45</v>
      </c>
      <c r="G160">
        <v>60.624825130587197</v>
      </c>
      <c r="H160">
        <v>4.7200292674973197</v>
      </c>
      <c r="I160">
        <v>-3.8225060867996201</v>
      </c>
      <c r="J160">
        <v>0.96156079475567702</v>
      </c>
      <c r="K160">
        <v>5015.6304861444396</v>
      </c>
      <c r="L160">
        <v>4546.21925000592</v>
      </c>
      <c r="M160">
        <v>36.375353737532997</v>
      </c>
      <c r="N160">
        <v>0.64487636538520798</v>
      </c>
      <c r="O160">
        <v>20.177180545123399</v>
      </c>
      <c r="P160">
        <v>94.358564143585596</v>
      </c>
      <c r="Q160">
        <v>0.119750802221838</v>
      </c>
    </row>
    <row r="161" spans="1:17" x14ac:dyDescent="0.3">
      <c r="A161" t="s">
        <v>400</v>
      </c>
      <c r="B161" t="s">
        <v>401</v>
      </c>
      <c r="C161" t="s">
        <v>3101</v>
      </c>
      <c r="D161" t="s">
        <v>250</v>
      </c>
      <c r="E161">
        <v>54024.647750490003</v>
      </c>
      <c r="F161">
        <v>5104.3</v>
      </c>
      <c r="G161">
        <v>-6.1877353062229901</v>
      </c>
      <c r="H161">
        <v>4.6504285221948098</v>
      </c>
      <c r="I161">
        <v>11.584268749381</v>
      </c>
      <c r="J161">
        <v>4.6004418130836298</v>
      </c>
      <c r="K161">
        <v>5217.7299662230598</v>
      </c>
      <c r="L161">
        <v>5093.5412230224201</v>
      </c>
      <c r="M161">
        <v>45.8923386631471</v>
      </c>
      <c r="N161">
        <v>0.71024130781745698</v>
      </c>
      <c r="O161">
        <v>17.547949767842699</v>
      </c>
      <c r="P161">
        <v>21.5309523809523</v>
      </c>
      <c r="Q161">
        <v>-4.1283353867323999E-2</v>
      </c>
    </row>
    <row r="162" spans="1:17" x14ac:dyDescent="0.3">
      <c r="A162" t="s">
        <v>402</v>
      </c>
      <c r="B162" t="s">
        <v>403</v>
      </c>
      <c r="C162" t="s">
        <v>3101</v>
      </c>
      <c r="D162" t="s">
        <v>21</v>
      </c>
      <c r="E162">
        <v>53422.892755540001</v>
      </c>
      <c r="F162">
        <v>8006.6</v>
      </c>
      <c r="G162">
        <v>22.576492844387602</v>
      </c>
      <c r="H162">
        <v>17.772779542524798</v>
      </c>
      <c r="I162">
        <v>66.482264724867605</v>
      </c>
      <c r="J162">
        <v>4.4075652395264999</v>
      </c>
      <c r="K162">
        <v>7318.7990729715002</v>
      </c>
      <c r="L162">
        <v>6318.28220624817</v>
      </c>
      <c r="M162">
        <v>65.635199013836498</v>
      </c>
      <c r="N162">
        <v>0.94254876347528205</v>
      </c>
      <c r="O162">
        <v>1.9152948817225699</v>
      </c>
      <c r="P162">
        <v>86.753746574144202</v>
      </c>
      <c r="Q162">
        <v>3.9188942653948997E-2</v>
      </c>
    </row>
    <row r="163" spans="1:17" x14ac:dyDescent="0.3">
      <c r="A163" t="s">
        <v>404</v>
      </c>
      <c r="B163" t="s">
        <v>405</v>
      </c>
      <c r="C163" t="s">
        <v>3108</v>
      </c>
      <c r="D163" t="s">
        <v>211</v>
      </c>
      <c r="E163">
        <v>53389.426080249999</v>
      </c>
      <c r="F163">
        <v>3415.75</v>
      </c>
      <c r="G163">
        <v>5.3547916483293703</v>
      </c>
      <c r="H163">
        <v>-8.0768740796713594</v>
      </c>
      <c r="I163">
        <v>-26.100033003565699</v>
      </c>
      <c r="J163">
        <v>1.2386214095546899</v>
      </c>
      <c r="K163">
        <v>3716.2931943383501</v>
      </c>
      <c r="L163">
        <v>3714.5223717461399</v>
      </c>
      <c r="M163">
        <v>35.274660923196002</v>
      </c>
      <c r="N163">
        <v>0.95702547874639798</v>
      </c>
      <c r="O163">
        <v>44.946205079411499</v>
      </c>
      <c r="P163">
        <v>26.401583835991499</v>
      </c>
      <c r="Q163">
        <v>9.0432507089563005E-2</v>
      </c>
    </row>
    <row r="164" spans="1:17" x14ac:dyDescent="0.3">
      <c r="A164" t="s">
        <v>406</v>
      </c>
      <c r="B164" t="s">
        <v>407</v>
      </c>
      <c r="C164" t="s">
        <v>3102</v>
      </c>
      <c r="D164" t="s">
        <v>408</v>
      </c>
      <c r="E164">
        <v>53162.374322939999</v>
      </c>
      <c r="F164">
        <v>888.15</v>
      </c>
      <c r="G164">
        <v>182.731390197221</v>
      </c>
      <c r="H164">
        <v>3.0969728194821902</v>
      </c>
      <c r="I164">
        <v>45.536377814979502</v>
      </c>
      <c r="J164">
        <v>-6.8861644516101999</v>
      </c>
      <c r="K164">
        <v>856.24249488873204</v>
      </c>
      <c r="L164">
        <v>647.30689757656501</v>
      </c>
      <c r="M164">
        <v>38.634217101566598</v>
      </c>
      <c r="N164">
        <v>1.1699169206226101</v>
      </c>
      <c r="O164">
        <v>19.7995834037043</v>
      </c>
      <c r="P164">
        <v>220.29932831447499</v>
      </c>
      <c r="Q164">
        <v>0.13999477974454499</v>
      </c>
    </row>
    <row r="165" spans="1:17" x14ac:dyDescent="0.3">
      <c r="A165" t="s">
        <v>409</v>
      </c>
      <c r="B165" t="s">
        <v>410</v>
      </c>
      <c r="C165" t="s">
        <v>3108</v>
      </c>
      <c r="D165" t="s">
        <v>411</v>
      </c>
      <c r="E165">
        <v>53099.399163249996</v>
      </c>
      <c r="F165">
        <v>2746.75</v>
      </c>
      <c r="G165">
        <v>-8.8477320983330205</v>
      </c>
      <c r="H165">
        <v>-1.31432897126214</v>
      </c>
      <c r="I165">
        <v>-6.3404708449509899</v>
      </c>
      <c r="J165">
        <v>-0.36123072304661902</v>
      </c>
      <c r="K165">
        <v>2909.72539707026</v>
      </c>
      <c r="L165">
        <v>2831.7921953813602</v>
      </c>
      <c r="M165">
        <v>39.952908166285098</v>
      </c>
      <c r="N165">
        <v>0.854712828878054</v>
      </c>
      <c r="O165">
        <v>22.872485664876599</v>
      </c>
      <c r="P165">
        <v>25.205123529948001</v>
      </c>
      <c r="Q165">
        <v>7.528097755266E-3</v>
      </c>
    </row>
    <row r="166" spans="1:17" x14ac:dyDescent="0.3">
      <c r="A166" t="s">
        <v>412</v>
      </c>
      <c r="B166" t="s">
        <v>413</v>
      </c>
      <c r="C166" t="s">
        <v>3116</v>
      </c>
      <c r="D166" t="s">
        <v>414</v>
      </c>
      <c r="E166">
        <v>52665.18796386</v>
      </c>
      <c r="F166">
        <v>813.9</v>
      </c>
      <c r="G166">
        <v>-4.3274177736314599</v>
      </c>
      <c r="H166">
        <v>-3.4044961026553802</v>
      </c>
      <c r="I166">
        <v>13.348783665014601</v>
      </c>
      <c r="J166">
        <v>-4.3763885255593298</v>
      </c>
      <c r="K166">
        <v>893.15283541713802</v>
      </c>
      <c r="L166">
        <v>844.794991411007</v>
      </c>
      <c r="M166">
        <v>31.8385568560237</v>
      </c>
      <c r="N166">
        <v>0.53266626001821404</v>
      </c>
      <c r="O166">
        <v>45.841012409386899</v>
      </c>
      <c r="P166">
        <v>42.141110723017803</v>
      </c>
      <c r="Q166">
        <v>0.14801042929595101</v>
      </c>
    </row>
    <row r="167" spans="1:17" x14ac:dyDescent="0.3">
      <c r="A167" t="s">
        <v>415</v>
      </c>
      <c r="B167" t="s">
        <v>416</v>
      </c>
      <c r="C167" t="s">
        <v>3115</v>
      </c>
      <c r="D167" t="s">
        <v>141</v>
      </c>
      <c r="E167">
        <v>52259.377774200002</v>
      </c>
      <c r="F167">
        <v>1461.8</v>
      </c>
      <c r="G167">
        <v>2.9733734168647499</v>
      </c>
      <c r="H167">
        <v>-8.2483245869234203</v>
      </c>
      <c r="I167">
        <v>-14.7782209479454</v>
      </c>
      <c r="J167">
        <v>-1.6376983562251499</v>
      </c>
      <c r="K167">
        <v>1602.2757983558099</v>
      </c>
      <c r="L167">
        <v>1555.01407761414</v>
      </c>
      <c r="M167">
        <v>44.091880892701603</v>
      </c>
      <c r="N167">
        <v>0.795416940465835</v>
      </c>
      <c r="O167">
        <v>41.503625666985897</v>
      </c>
      <c r="P167">
        <v>36.489262371615297</v>
      </c>
      <c r="Q167">
        <v>0.145914006197507</v>
      </c>
    </row>
    <row r="168" spans="1:17" x14ac:dyDescent="0.3">
      <c r="A168" t="s">
        <v>417</v>
      </c>
      <c r="B168" t="s">
        <v>418</v>
      </c>
      <c r="C168" t="s">
        <v>3101</v>
      </c>
      <c r="D168" t="s">
        <v>21</v>
      </c>
      <c r="E168">
        <v>52211.799634495001</v>
      </c>
      <c r="F168">
        <v>2758.15</v>
      </c>
      <c r="G168">
        <v>1.98660834659196</v>
      </c>
      <c r="H168">
        <v>-1.4053654770650501</v>
      </c>
      <c r="I168">
        <v>18.0325660278139</v>
      </c>
      <c r="J168">
        <v>2.5073464713832099</v>
      </c>
      <c r="K168">
        <v>2923.4585093146102</v>
      </c>
      <c r="L168">
        <v>2721.4490123792798</v>
      </c>
      <c r="M168">
        <v>23.395141558896999</v>
      </c>
      <c r="N168">
        <v>0.86649533193394501</v>
      </c>
      <c r="O168">
        <v>15.577470405888</v>
      </c>
      <c r="P168">
        <v>26.115683584819301</v>
      </c>
      <c r="Q168">
        <v>-4.8875651288659998E-2</v>
      </c>
    </row>
    <row r="169" spans="1:17" x14ac:dyDescent="0.3">
      <c r="A169" t="s">
        <v>419</v>
      </c>
      <c r="B169" t="s">
        <v>420</v>
      </c>
      <c r="C169" t="s">
        <v>3108</v>
      </c>
      <c r="D169" t="s">
        <v>411</v>
      </c>
      <c r="E169">
        <v>51258.920823729997</v>
      </c>
      <c r="F169">
        <v>120861.1</v>
      </c>
      <c r="G169">
        <v>-10.6389447627555</v>
      </c>
      <c r="H169">
        <v>-1.41950179046584</v>
      </c>
      <c r="I169">
        <v>-10.8397979611794</v>
      </c>
      <c r="J169">
        <v>3.2141423378741001</v>
      </c>
      <c r="K169">
        <v>127580.595411321</v>
      </c>
      <c r="L169">
        <v>128718.168237868</v>
      </c>
      <c r="M169">
        <v>42.470066998417899</v>
      </c>
      <c r="N169">
        <v>1.46432542496968</v>
      </c>
      <c r="O169">
        <v>25.304998878878301</v>
      </c>
      <c r="P169">
        <v>9.26032984820222</v>
      </c>
      <c r="Q169">
        <v>4.8181120527172001E-2</v>
      </c>
    </row>
    <row r="170" spans="1:17" x14ac:dyDescent="0.3">
      <c r="A170" t="s">
        <v>421</v>
      </c>
      <c r="B170" t="s">
        <v>422</v>
      </c>
      <c r="C170" t="s">
        <v>3104</v>
      </c>
      <c r="D170" t="s">
        <v>201</v>
      </c>
      <c r="E170">
        <v>50958.648713279901</v>
      </c>
      <c r="F170">
        <v>15698.55</v>
      </c>
      <c r="G170">
        <v>-32.662597471829898</v>
      </c>
      <c r="H170">
        <v>0.600721202186695</v>
      </c>
      <c r="I170">
        <v>-4.4293962949925403</v>
      </c>
      <c r="J170">
        <v>3.3839798054035799</v>
      </c>
      <c r="K170">
        <v>16210.7725608253</v>
      </c>
      <c r="L170">
        <v>16392.880842990799</v>
      </c>
      <c r="M170">
        <v>44.2068252623192</v>
      </c>
      <c r="N170">
        <v>1.7504344782743699</v>
      </c>
      <c r="O170">
        <v>22.622790002898299</v>
      </c>
      <c r="P170">
        <v>2.3013411185110799</v>
      </c>
      <c r="Q170">
        <v>-6.3812154328430001E-2</v>
      </c>
    </row>
    <row r="171" spans="1:17" x14ac:dyDescent="0.3">
      <c r="A171" t="s">
        <v>423</v>
      </c>
      <c r="B171" t="s">
        <v>424</v>
      </c>
      <c r="C171" t="s">
        <v>3116</v>
      </c>
      <c r="D171" t="s">
        <v>414</v>
      </c>
      <c r="E171">
        <v>50691.819735090001</v>
      </c>
      <c r="F171">
        <v>1721.1</v>
      </c>
      <c r="G171">
        <v>35.365881174440602</v>
      </c>
      <c r="H171">
        <v>14.683491873806799</v>
      </c>
      <c r="I171">
        <v>33.002239496675401</v>
      </c>
      <c r="J171">
        <v>0.79016841002706395</v>
      </c>
      <c r="K171">
        <v>1664.7413664155799</v>
      </c>
      <c r="L171">
        <v>1485.29393628918</v>
      </c>
      <c r="M171">
        <v>56.466737676041198</v>
      </c>
      <c r="N171">
        <v>1.1503168885369</v>
      </c>
      <c r="O171">
        <v>4.5261751205624297</v>
      </c>
      <c r="P171">
        <v>67.977747413624797</v>
      </c>
      <c r="Q171">
        <v>0.131442873612617</v>
      </c>
    </row>
    <row r="172" spans="1:17" x14ac:dyDescent="0.3">
      <c r="A172" t="s">
        <v>425</v>
      </c>
      <c r="B172" t="s">
        <v>426</v>
      </c>
      <c r="C172" t="s">
        <v>3103</v>
      </c>
      <c r="D172" t="s">
        <v>27</v>
      </c>
      <c r="E172">
        <v>50532.367063999998</v>
      </c>
      <c r="F172">
        <v>7.25</v>
      </c>
      <c r="G172">
        <v>-66.990160669417804</v>
      </c>
      <c r="H172">
        <v>-13.350656807732699</v>
      </c>
      <c r="I172">
        <v>-49.041876311078099</v>
      </c>
      <c r="J172">
        <v>-3.52973420855461</v>
      </c>
      <c r="K172">
        <v>9.7200393288758793</v>
      </c>
      <c r="L172">
        <v>12.4446132591669</v>
      </c>
      <c r="M172">
        <v>26.016920629107201</v>
      </c>
      <c r="N172">
        <v>0.70902812893916101</v>
      </c>
      <c r="O172">
        <v>164.55172413793099</v>
      </c>
      <c r="P172">
        <v>0.83449235048678105</v>
      </c>
      <c r="Q172">
        <v>-2.9989796340512999E-2</v>
      </c>
    </row>
    <row r="173" spans="1:17" x14ac:dyDescent="0.3">
      <c r="A173" t="s">
        <v>427</v>
      </c>
      <c r="B173" t="s">
        <v>428</v>
      </c>
      <c r="C173" t="s">
        <v>3102</v>
      </c>
      <c r="D173" t="s">
        <v>144</v>
      </c>
      <c r="E173">
        <v>50400.963766911998</v>
      </c>
      <c r="F173">
        <v>187.52</v>
      </c>
      <c r="G173">
        <v>197.57038114448</v>
      </c>
      <c r="H173">
        <v>-6.5533347290938204</v>
      </c>
      <c r="I173">
        <v>3.4615888179952798</v>
      </c>
      <c r="J173">
        <v>-1.84093820822676</v>
      </c>
      <c r="K173">
        <v>213.209022799216</v>
      </c>
      <c r="L173">
        <v>188.87164559372499</v>
      </c>
      <c r="M173">
        <v>27.441204623250499</v>
      </c>
      <c r="N173">
        <v>0.41232372119224198</v>
      </c>
      <c r="O173">
        <v>65.315699658702997</v>
      </c>
      <c r="P173">
        <v>300.68376068376</v>
      </c>
    </row>
    <row r="174" spans="1:17" x14ac:dyDescent="0.3">
      <c r="A174" t="s">
        <v>429</v>
      </c>
      <c r="B174" t="s">
        <v>430</v>
      </c>
      <c r="C174" t="s">
        <v>3102</v>
      </c>
      <c r="D174" t="s">
        <v>431</v>
      </c>
      <c r="E174">
        <v>49945.234415309998</v>
      </c>
      <c r="F174">
        <v>783.9</v>
      </c>
      <c r="G174">
        <v>-31.893406507374699</v>
      </c>
      <c r="H174">
        <v>16.928297715353601</v>
      </c>
      <c r="I174">
        <v>119.086065494655</v>
      </c>
      <c r="J174">
        <v>-6.4564284711653102</v>
      </c>
      <c r="K174">
        <v>712.26409900541603</v>
      </c>
      <c r="L174">
        <v>602.48202826599697</v>
      </c>
      <c r="M174">
        <v>53.0913662723313</v>
      </c>
      <c r="N174">
        <v>0.690896726654881</v>
      </c>
      <c r="O174">
        <v>18.248501084321902</v>
      </c>
      <c r="P174">
        <v>152.870967741935</v>
      </c>
      <c r="Q174">
        <v>-5.2228054105899001E-2</v>
      </c>
    </row>
    <row r="175" spans="1:17" x14ac:dyDescent="0.3">
      <c r="A175" t="s">
        <v>432</v>
      </c>
      <c r="B175" t="s">
        <v>433</v>
      </c>
      <c r="C175" t="s">
        <v>3104</v>
      </c>
      <c r="D175" t="s">
        <v>222</v>
      </c>
      <c r="E175">
        <v>49803.353865639998</v>
      </c>
      <c r="F175">
        <v>1883.6</v>
      </c>
      <c r="G175">
        <v>0.84913628197498103</v>
      </c>
      <c r="H175">
        <v>1.0035109068004799</v>
      </c>
      <c r="I175">
        <v>-6.2660453309127604</v>
      </c>
      <c r="J175">
        <v>0.84729652049037896</v>
      </c>
      <c r="K175">
        <v>1986.9831636357701</v>
      </c>
      <c r="L175">
        <v>1931.7007913208599</v>
      </c>
      <c r="M175">
        <v>36.242362481902802</v>
      </c>
      <c r="N175">
        <v>0.70616801894013703</v>
      </c>
      <c r="O175">
        <v>17.057761732852001</v>
      </c>
      <c r="P175">
        <v>20.353982300884901</v>
      </c>
      <c r="Q175">
        <v>-3.9653094986020002E-3</v>
      </c>
    </row>
    <row r="176" spans="1:17" x14ac:dyDescent="0.3">
      <c r="A176" t="s">
        <v>434</v>
      </c>
      <c r="B176" t="s">
        <v>435</v>
      </c>
      <c r="C176" t="s">
        <v>3102</v>
      </c>
      <c r="D176" t="s">
        <v>34</v>
      </c>
      <c r="E176">
        <v>49724.830053983998</v>
      </c>
      <c r="F176">
        <v>41.59</v>
      </c>
      <c r="G176">
        <v>-12.359726382400799</v>
      </c>
      <c r="H176">
        <v>-3.4630256459235298</v>
      </c>
      <c r="I176">
        <v>-27.3053355182759</v>
      </c>
      <c r="J176">
        <v>-5.8468734536331697</v>
      </c>
      <c r="K176">
        <v>46.387084417207099</v>
      </c>
      <c r="L176">
        <v>48.370149028695202</v>
      </c>
      <c r="M176">
        <v>26.797288744977699</v>
      </c>
      <c r="N176">
        <v>0.890231913216738</v>
      </c>
      <c r="O176">
        <v>69.872565520557799</v>
      </c>
      <c r="P176">
        <v>13.170068027210901</v>
      </c>
      <c r="Q176">
        <v>0.108092521727569</v>
      </c>
    </row>
    <row r="177" spans="1:17" x14ac:dyDescent="0.3">
      <c r="A177" t="s">
        <v>436</v>
      </c>
      <c r="B177" t="s">
        <v>437</v>
      </c>
      <c r="C177" t="s">
        <v>3103</v>
      </c>
      <c r="D177" t="s">
        <v>27</v>
      </c>
      <c r="E177">
        <v>49229.474999999999</v>
      </c>
      <c r="F177">
        <v>1727.35</v>
      </c>
      <c r="G177">
        <v>-17.298774470404499</v>
      </c>
      <c r="H177">
        <v>1.6635243482442399</v>
      </c>
      <c r="I177">
        <v>-7.4219241292293603</v>
      </c>
      <c r="J177">
        <v>2.65958957023821</v>
      </c>
      <c r="K177">
        <v>1860.3769475736899</v>
      </c>
      <c r="L177">
        <v>1847.4189135046099</v>
      </c>
      <c r="M177">
        <v>29.006492618339301</v>
      </c>
      <c r="N177">
        <v>0.54462621078222695</v>
      </c>
      <c r="O177">
        <v>25.915419573334798</v>
      </c>
      <c r="P177">
        <v>8.9432688972280907</v>
      </c>
      <c r="Q177">
        <v>1.7072813954864999E-2</v>
      </c>
    </row>
    <row r="178" spans="1:17" x14ac:dyDescent="0.3">
      <c r="A178" t="s">
        <v>438</v>
      </c>
      <c r="B178" t="s">
        <v>439</v>
      </c>
      <c r="C178" t="s">
        <v>580</v>
      </c>
      <c r="D178" t="s">
        <v>440</v>
      </c>
      <c r="E178">
        <v>49186.409334570002</v>
      </c>
      <c r="F178">
        <v>44098.05</v>
      </c>
      <c r="G178">
        <v>-1.34790573371338</v>
      </c>
      <c r="H178">
        <v>5.4406655205118399</v>
      </c>
      <c r="I178">
        <v>22.630327934841901</v>
      </c>
      <c r="J178">
        <v>-2.2405538219050798</v>
      </c>
      <c r="K178">
        <v>43701.681685671399</v>
      </c>
      <c r="L178">
        <v>40651.965217964302</v>
      </c>
      <c r="M178">
        <v>41.3076317392118</v>
      </c>
      <c r="N178">
        <v>1.65200371034644</v>
      </c>
      <c r="O178">
        <v>9.7411336782465305</v>
      </c>
      <c r="P178">
        <v>33.347394394625901</v>
      </c>
      <c r="Q178">
        <v>-2.2736338739050999E-2</v>
      </c>
    </row>
    <row r="179" spans="1:17" x14ac:dyDescent="0.3">
      <c r="A179" t="s">
        <v>441</v>
      </c>
      <c r="B179" t="s">
        <v>442</v>
      </c>
      <c r="C179" t="s">
        <v>3102</v>
      </c>
      <c r="D179" t="s">
        <v>24</v>
      </c>
      <c r="E179">
        <v>49127.883027299999</v>
      </c>
      <c r="F179">
        <v>200.25</v>
      </c>
      <c r="G179">
        <v>14.7734114475111</v>
      </c>
      <c r="H179">
        <v>8.3078546880377999</v>
      </c>
      <c r="I179">
        <v>15.9898669163832</v>
      </c>
      <c r="J179">
        <v>-1.62820277982484</v>
      </c>
      <c r="K179">
        <v>195.93234411528601</v>
      </c>
      <c r="L179">
        <v>179.05425921495899</v>
      </c>
      <c r="M179">
        <v>47.186407070563398</v>
      </c>
      <c r="N179">
        <v>1.07495052940964</v>
      </c>
      <c r="O179">
        <v>4.7540574282147299</v>
      </c>
      <c r="P179">
        <v>43.651362984217997</v>
      </c>
      <c r="Q179">
        <v>0.116520641531229</v>
      </c>
    </row>
    <row r="180" spans="1:17" x14ac:dyDescent="0.3">
      <c r="A180" t="s">
        <v>443</v>
      </c>
      <c r="B180" t="s">
        <v>444</v>
      </c>
      <c r="C180" t="s">
        <v>3106</v>
      </c>
      <c r="D180" t="s">
        <v>253</v>
      </c>
      <c r="E180">
        <v>48959.0358978</v>
      </c>
      <c r="F180">
        <v>648.5</v>
      </c>
      <c r="G180">
        <v>58.394016331463597</v>
      </c>
      <c r="H180">
        <v>12.829462609355399</v>
      </c>
      <c r="I180">
        <v>36.929734106462099</v>
      </c>
      <c r="J180">
        <v>5.2676886067253399</v>
      </c>
      <c r="K180">
        <v>598.37759906014901</v>
      </c>
      <c r="L180">
        <v>509.92098296636902</v>
      </c>
      <c r="M180">
        <v>65.076258926220703</v>
      </c>
      <c r="N180">
        <v>0.938638906702284</v>
      </c>
      <c r="O180">
        <v>1.59599074787972</v>
      </c>
      <c r="P180">
        <v>82.060640089837094</v>
      </c>
      <c r="Q180">
        <v>0.110205469994337</v>
      </c>
    </row>
    <row r="181" spans="1:17" hidden="1" x14ac:dyDescent="0.3">
      <c r="A181" t="s">
        <v>445</v>
      </c>
      <c r="B181" t="s">
        <v>446</v>
      </c>
      <c r="C181" t="s">
        <v>3117</v>
      </c>
      <c r="D181" t="s">
        <v>117</v>
      </c>
      <c r="E181">
        <v>48913.526671679901</v>
      </c>
      <c r="F181">
        <v>1085.0999999999999</v>
      </c>
      <c r="G181">
        <v>10.3309994720594</v>
      </c>
      <c r="H181">
        <v>-3.4915489712175201</v>
      </c>
      <c r="I181">
        <v>11.135078159871201</v>
      </c>
      <c r="J181">
        <v>-8.2372944521978297</v>
      </c>
      <c r="K181">
        <v>1060.0112752561199</v>
      </c>
      <c r="M181">
        <v>55.482159150134201</v>
      </c>
      <c r="O181">
        <v>16.8509814763616</v>
      </c>
      <c r="P181">
        <v>35.2823837426754</v>
      </c>
    </row>
    <row r="182" spans="1:17" x14ac:dyDescent="0.3">
      <c r="A182" t="s">
        <v>447</v>
      </c>
      <c r="B182" t="s">
        <v>448</v>
      </c>
      <c r="C182" t="s">
        <v>3114</v>
      </c>
      <c r="D182" t="s">
        <v>449</v>
      </c>
      <c r="E182">
        <v>48501.583721577001</v>
      </c>
      <c r="F182">
        <v>169.69</v>
      </c>
      <c r="G182">
        <v>-19.7322654313909</v>
      </c>
      <c r="H182">
        <v>-2.0214567522918201</v>
      </c>
      <c r="I182">
        <v>-7.5367993167267597</v>
      </c>
      <c r="J182">
        <v>-4.2911625583961701</v>
      </c>
      <c r="K182">
        <v>186.84550245207399</v>
      </c>
      <c r="L182">
        <v>181.04522973952399</v>
      </c>
      <c r="M182">
        <v>27.0557976379332</v>
      </c>
      <c r="N182">
        <v>0.68839894891071496</v>
      </c>
      <c r="O182">
        <v>35.423419176144698</v>
      </c>
      <c r="P182">
        <v>21.3805436337625</v>
      </c>
      <c r="Q182">
        <v>-9.6939685614275004E-2</v>
      </c>
    </row>
    <row r="183" spans="1:17" x14ac:dyDescent="0.3">
      <c r="A183" t="s">
        <v>450</v>
      </c>
      <c r="B183" t="s">
        <v>451</v>
      </c>
      <c r="C183" t="s">
        <v>3109</v>
      </c>
      <c r="D183" t="s">
        <v>114</v>
      </c>
      <c r="E183">
        <v>48334.974807628598</v>
      </c>
      <c r="F183">
        <v>924.2</v>
      </c>
      <c r="G183">
        <v>45.162249692414598</v>
      </c>
      <c r="H183">
        <v>-0.533622036719402</v>
      </c>
      <c r="I183">
        <v>26.841557011645801</v>
      </c>
      <c r="J183">
        <v>-6.8845789299181099</v>
      </c>
      <c r="K183">
        <v>925.29704699963997</v>
      </c>
      <c r="L183">
        <v>767.82211140585002</v>
      </c>
      <c r="M183">
        <v>30.136520496070101</v>
      </c>
      <c r="N183">
        <v>0.55949720126449398</v>
      </c>
      <c r="O183">
        <v>12.5297554641852</v>
      </c>
      <c r="P183">
        <v>78.279320987654302</v>
      </c>
    </row>
    <row r="184" spans="1:17" x14ac:dyDescent="0.3">
      <c r="A184" t="s">
        <v>452</v>
      </c>
      <c r="B184" t="s">
        <v>453</v>
      </c>
      <c r="C184" t="s">
        <v>3113</v>
      </c>
      <c r="D184" t="s">
        <v>178</v>
      </c>
      <c r="E184">
        <v>48281.839885125002</v>
      </c>
      <c r="F184">
        <v>11392.15</v>
      </c>
      <c r="G184">
        <v>127.015211087465</v>
      </c>
      <c r="H184">
        <v>-18.898453725369201</v>
      </c>
      <c r="I184">
        <v>-0.680153615190487</v>
      </c>
      <c r="J184">
        <v>-11.306281548802099</v>
      </c>
      <c r="K184">
        <v>13459.5305815683</v>
      </c>
      <c r="L184">
        <v>10924.581298721299</v>
      </c>
      <c r="M184">
        <v>18.320161747003599</v>
      </c>
      <c r="N184">
        <v>1.5292018325333001</v>
      </c>
      <c r="O184">
        <v>45.275035879969899</v>
      </c>
      <c r="P184">
        <v>149.55421686746899</v>
      </c>
      <c r="Q184">
        <v>0.15173336986518501</v>
      </c>
    </row>
    <row r="185" spans="1:17" x14ac:dyDescent="0.3">
      <c r="A185" t="s">
        <v>454</v>
      </c>
      <c r="B185" t="s">
        <v>455</v>
      </c>
      <c r="C185" t="s">
        <v>3102</v>
      </c>
      <c r="D185" t="s">
        <v>408</v>
      </c>
      <c r="E185">
        <v>48206.113044571001</v>
      </c>
      <c r="F185">
        <v>185.03</v>
      </c>
      <c r="G185">
        <v>-8.4802469595215193</v>
      </c>
      <c r="H185">
        <v>-7.0688495154875</v>
      </c>
      <c r="I185">
        <v>-19.701882030073499</v>
      </c>
      <c r="J185">
        <v>-1.85836225498126</v>
      </c>
      <c r="K185">
        <v>211.62503734412701</v>
      </c>
      <c r="L185">
        <v>209.31901733408</v>
      </c>
      <c r="M185">
        <v>24.659260360428402</v>
      </c>
      <c r="N185">
        <v>0.77986255369273205</v>
      </c>
      <c r="O185">
        <v>33.437820893909098</v>
      </c>
      <c r="P185">
        <v>19.374193548387002</v>
      </c>
      <c r="Q185">
        <v>6.4402456751984E-2</v>
      </c>
    </row>
    <row r="186" spans="1:17" x14ac:dyDescent="0.3">
      <c r="A186" t="s">
        <v>456</v>
      </c>
      <c r="B186" t="s">
        <v>457</v>
      </c>
      <c r="C186" t="s">
        <v>3102</v>
      </c>
      <c r="D186" t="s">
        <v>24</v>
      </c>
      <c r="E186">
        <v>47961.529894961997</v>
      </c>
      <c r="F186">
        <v>65.53</v>
      </c>
      <c r="G186">
        <v>-43.732620435298003</v>
      </c>
      <c r="H186">
        <v>-5.94050622267142</v>
      </c>
      <c r="I186">
        <v>-22.3576706387306</v>
      </c>
      <c r="J186">
        <v>-0.84294868024852998</v>
      </c>
      <c r="K186">
        <v>69.598412082659294</v>
      </c>
      <c r="L186">
        <v>75.084087080351196</v>
      </c>
      <c r="M186">
        <v>46.023872202755904</v>
      </c>
      <c r="N186">
        <v>0.95412673571281303</v>
      </c>
      <c r="O186">
        <v>41.080421181138398</v>
      </c>
      <c r="P186">
        <v>10.5059021922428</v>
      </c>
      <c r="Q186">
        <v>2.7529022267233999E-2</v>
      </c>
    </row>
    <row r="187" spans="1:17" x14ac:dyDescent="0.3">
      <c r="A187" t="s">
        <v>458</v>
      </c>
      <c r="B187" t="s">
        <v>459</v>
      </c>
      <c r="C187" t="s">
        <v>3112</v>
      </c>
      <c r="D187" t="s">
        <v>460</v>
      </c>
      <c r="E187">
        <v>47881.396337580001</v>
      </c>
      <c r="F187">
        <v>785.85</v>
      </c>
      <c r="G187">
        <v>-14.2421385527915</v>
      </c>
      <c r="H187">
        <v>-3.6967498541540298</v>
      </c>
      <c r="I187">
        <v>-32.865507967200898</v>
      </c>
      <c r="J187">
        <v>-1.9218801578434199</v>
      </c>
      <c r="K187">
        <v>870.22278749061195</v>
      </c>
      <c r="L187">
        <v>915.93055513314505</v>
      </c>
      <c r="M187">
        <v>27.156241693059599</v>
      </c>
      <c r="N187">
        <v>0.65861574218034402</v>
      </c>
      <c r="O187">
        <v>50.155882165807697</v>
      </c>
      <c r="P187">
        <v>6.4404713531085003</v>
      </c>
      <c r="Q187">
        <v>1.3040700244477999E-2</v>
      </c>
    </row>
    <row r="188" spans="1:17" x14ac:dyDescent="0.3">
      <c r="A188" t="s">
        <v>461</v>
      </c>
      <c r="B188" t="s">
        <v>462</v>
      </c>
      <c r="C188" t="s">
        <v>3113</v>
      </c>
      <c r="D188" t="s">
        <v>178</v>
      </c>
      <c r="E188">
        <v>47391.653163149997</v>
      </c>
      <c r="F188">
        <v>1850.9</v>
      </c>
      <c r="G188">
        <v>323.71502601483002</v>
      </c>
      <c r="H188">
        <v>0.162465139937296</v>
      </c>
      <c r="I188">
        <v>30.410601917762499</v>
      </c>
      <c r="J188">
        <v>2.2513561866952698</v>
      </c>
      <c r="K188">
        <v>1727.8612421518401</v>
      </c>
      <c r="L188">
        <v>1384.63258546319</v>
      </c>
      <c r="M188">
        <v>61.188982846891399</v>
      </c>
      <c r="N188">
        <v>0.98340798688926301</v>
      </c>
      <c r="O188">
        <v>6.3806796693500303</v>
      </c>
      <c r="P188">
        <v>369.77157360405999</v>
      </c>
      <c r="Q188">
        <v>0.25290607570270901</v>
      </c>
    </row>
    <row r="189" spans="1:17" x14ac:dyDescent="0.3">
      <c r="A189" t="s">
        <v>463</v>
      </c>
      <c r="B189" t="s">
        <v>464</v>
      </c>
      <c r="C189" t="s">
        <v>3102</v>
      </c>
      <c r="D189" t="s">
        <v>34</v>
      </c>
      <c r="E189">
        <v>46924.347694862001</v>
      </c>
      <c r="F189">
        <v>103.07</v>
      </c>
      <c r="G189">
        <v>-20.278542815346999</v>
      </c>
      <c r="H189">
        <v>5.4329529443258</v>
      </c>
      <c r="I189">
        <v>-20.3874025059866</v>
      </c>
      <c r="J189">
        <v>-3.5844071048953499</v>
      </c>
      <c r="K189">
        <v>108.97576309151999</v>
      </c>
      <c r="L189">
        <v>115.570333842211</v>
      </c>
      <c r="M189">
        <v>33.324806732203001</v>
      </c>
      <c r="N189">
        <v>1.3006073006998999</v>
      </c>
      <c r="O189">
        <v>53.245367226156901</v>
      </c>
      <c r="P189">
        <v>7.3645833333333099</v>
      </c>
      <c r="Q189">
        <v>6.4703755626762005E-2</v>
      </c>
    </row>
    <row r="190" spans="1:17" x14ac:dyDescent="0.3">
      <c r="A190" t="s">
        <v>465</v>
      </c>
      <c r="B190" t="s">
        <v>466</v>
      </c>
      <c r="C190" t="s">
        <v>3100</v>
      </c>
      <c r="D190" t="s">
        <v>467</v>
      </c>
      <c r="E190">
        <v>46762.5027434</v>
      </c>
      <c r="F190">
        <v>311.75</v>
      </c>
      <c r="G190">
        <v>41.962054216476702</v>
      </c>
      <c r="H190">
        <v>-4.5021150729209696</v>
      </c>
      <c r="I190">
        <v>-4.1182034926684397</v>
      </c>
      <c r="J190">
        <v>-1.1735899159751899</v>
      </c>
      <c r="K190">
        <v>338.54607357138599</v>
      </c>
      <c r="L190">
        <v>317.11040141894699</v>
      </c>
      <c r="M190">
        <v>22.227533932863999</v>
      </c>
      <c r="N190">
        <v>0.77835489286114601</v>
      </c>
      <c r="O190">
        <v>23.2397754611066</v>
      </c>
      <c r="P190">
        <v>60.365226337448497</v>
      </c>
      <c r="Q190">
        <v>2.6359588911895E-2</v>
      </c>
    </row>
    <row r="191" spans="1:17" x14ac:dyDescent="0.3">
      <c r="A191" t="s">
        <v>468</v>
      </c>
      <c r="B191" t="s">
        <v>469</v>
      </c>
      <c r="C191" t="s">
        <v>3109</v>
      </c>
      <c r="D191" t="s">
        <v>114</v>
      </c>
      <c r="E191">
        <v>46579.933684053001</v>
      </c>
      <c r="F191">
        <v>112.77</v>
      </c>
      <c r="G191">
        <v>4.9223272798802</v>
      </c>
      <c r="H191">
        <v>-6.4070059252079599</v>
      </c>
      <c r="I191">
        <v>-38.111016794565799</v>
      </c>
      <c r="J191">
        <v>-2.0096906317874499</v>
      </c>
      <c r="K191">
        <v>124.696741803206</v>
      </c>
      <c r="L191">
        <v>130.24779075031401</v>
      </c>
      <c r="M191">
        <v>36.692722134439101</v>
      </c>
      <c r="N191">
        <v>1.1768007155623701</v>
      </c>
      <c r="O191">
        <v>55.493482309124701</v>
      </c>
      <c r="P191">
        <v>27.929665343164999</v>
      </c>
      <c r="Q191">
        <v>-7.1323116667620003E-3</v>
      </c>
    </row>
    <row r="192" spans="1:17" x14ac:dyDescent="0.3">
      <c r="A192" t="s">
        <v>470</v>
      </c>
      <c r="B192" t="s">
        <v>471</v>
      </c>
      <c r="C192" t="s">
        <v>3113</v>
      </c>
      <c r="D192" t="s">
        <v>472</v>
      </c>
      <c r="E192">
        <v>46100.405500469999</v>
      </c>
      <c r="F192">
        <v>1716.1</v>
      </c>
      <c r="G192">
        <v>-27.371791340082499</v>
      </c>
      <c r="H192">
        <v>-1.3460400306551901</v>
      </c>
      <c r="I192">
        <v>-25.317025723069602</v>
      </c>
      <c r="J192">
        <v>-0.37501413626809199</v>
      </c>
      <c r="K192">
        <v>1854.10094077852</v>
      </c>
      <c r="L192">
        <v>1965.22008957506</v>
      </c>
      <c r="M192">
        <v>32.714740270102602</v>
      </c>
      <c r="N192">
        <v>1.19325411860931</v>
      </c>
      <c r="O192">
        <v>42.998659751762702</v>
      </c>
      <c r="P192">
        <v>1.2149808316130799</v>
      </c>
      <c r="Q192">
        <v>-1.8676095676418002E-2</v>
      </c>
    </row>
    <row r="193" spans="1:17" x14ac:dyDescent="0.3">
      <c r="A193" t="s">
        <v>473</v>
      </c>
      <c r="B193" t="s">
        <v>474</v>
      </c>
      <c r="C193" t="s">
        <v>3102</v>
      </c>
      <c r="D193" t="s">
        <v>34</v>
      </c>
      <c r="E193">
        <v>45887.445837551997</v>
      </c>
      <c r="F193">
        <v>52.86</v>
      </c>
      <c r="G193">
        <v>-4.8783199166241804</v>
      </c>
      <c r="H193">
        <v>-6.1567991187052096</v>
      </c>
      <c r="I193">
        <v>-20.690023227040498</v>
      </c>
      <c r="J193">
        <v>-3.9552706051272399</v>
      </c>
      <c r="K193">
        <v>56.800626836241698</v>
      </c>
      <c r="L193">
        <v>57.362666899895999</v>
      </c>
      <c r="M193">
        <v>37.793846380973299</v>
      </c>
      <c r="N193">
        <v>0.92125518612727197</v>
      </c>
      <c r="O193">
        <v>45.478622777147201</v>
      </c>
      <c r="P193">
        <v>21.2385321100917</v>
      </c>
      <c r="Q193">
        <v>9.3948218962594005E-2</v>
      </c>
    </row>
    <row r="194" spans="1:17" x14ac:dyDescent="0.3">
      <c r="A194" t="s">
        <v>475</v>
      </c>
      <c r="B194" t="s">
        <v>476</v>
      </c>
      <c r="C194" t="s">
        <v>3102</v>
      </c>
      <c r="D194" t="s">
        <v>54</v>
      </c>
      <c r="E194">
        <v>45553.596223749999</v>
      </c>
      <c r="F194">
        <v>4134.1000000000004</v>
      </c>
      <c r="G194">
        <v>11.1954059191493</v>
      </c>
      <c r="H194">
        <v>-7.9923716594073797</v>
      </c>
      <c r="I194">
        <v>-15.6523605458329</v>
      </c>
      <c r="J194">
        <v>-4.1751926678740796</v>
      </c>
      <c r="K194">
        <v>4735.62751824925</v>
      </c>
      <c r="L194">
        <v>4393.6236766169504</v>
      </c>
      <c r="M194">
        <v>19.203904963315701</v>
      </c>
      <c r="N194">
        <v>0.74710205260712803</v>
      </c>
      <c r="O194">
        <v>33.907017246800898</v>
      </c>
      <c r="P194">
        <v>33.119737244610398</v>
      </c>
      <c r="Q194">
        <v>6.2288088783226003E-2</v>
      </c>
    </row>
    <row r="195" spans="1:17" x14ac:dyDescent="0.3">
      <c r="A195" t="s">
        <v>477</v>
      </c>
      <c r="B195" t="s">
        <v>478</v>
      </c>
      <c r="C195" t="s">
        <v>3109</v>
      </c>
      <c r="D195" t="s">
        <v>173</v>
      </c>
      <c r="E195">
        <v>44066.306465490998</v>
      </c>
      <c r="F195">
        <v>239.93</v>
      </c>
      <c r="G195">
        <v>118.577652562767</v>
      </c>
      <c r="H195">
        <v>4.2126209262327698</v>
      </c>
      <c r="I195">
        <v>5.76014876160861</v>
      </c>
      <c r="J195">
        <v>-3.76533303524125</v>
      </c>
      <c r="K195">
        <v>216.01859195963999</v>
      </c>
      <c r="L195">
        <v>182.78922331628601</v>
      </c>
      <c r="M195">
        <v>62.547285146361403</v>
      </c>
      <c r="N195">
        <v>1.37027097875672</v>
      </c>
      <c r="O195">
        <v>3.35931313299713</v>
      </c>
      <c r="P195">
        <v>166.29300776914499</v>
      </c>
      <c r="Q195">
        <v>0.11841216989848501</v>
      </c>
    </row>
    <row r="196" spans="1:17" x14ac:dyDescent="0.3">
      <c r="A196" t="s">
        <v>479</v>
      </c>
      <c r="B196" t="s">
        <v>480</v>
      </c>
      <c r="C196" t="s">
        <v>3116</v>
      </c>
      <c r="D196" t="s">
        <v>481</v>
      </c>
      <c r="E196">
        <v>43913.086750000002</v>
      </c>
      <c r="F196">
        <v>3997.55</v>
      </c>
      <c r="G196">
        <v>28.296169281340202</v>
      </c>
      <c r="H196">
        <v>-7.4384131770797097</v>
      </c>
      <c r="I196">
        <v>22.4689281150097</v>
      </c>
      <c r="J196">
        <v>2.8941356806980001</v>
      </c>
      <c r="K196">
        <v>4148.7435748184498</v>
      </c>
      <c r="L196">
        <v>3669.6685348319002</v>
      </c>
      <c r="M196">
        <v>31.678707829720501</v>
      </c>
      <c r="N196">
        <v>0.325345424799104</v>
      </c>
      <c r="O196">
        <v>22.0985353529036</v>
      </c>
      <c r="P196">
        <v>61.451938610662303</v>
      </c>
      <c r="Q196">
        <v>6.9724398864295004E-2</v>
      </c>
    </row>
    <row r="197" spans="1:17" x14ac:dyDescent="0.3">
      <c r="A197" t="s">
        <v>482</v>
      </c>
      <c r="B197" t="s">
        <v>483</v>
      </c>
      <c r="C197" t="s">
        <v>3102</v>
      </c>
      <c r="D197" t="s">
        <v>54</v>
      </c>
      <c r="E197">
        <v>43063.812446700002</v>
      </c>
      <c r="F197">
        <v>579</v>
      </c>
      <c r="G197">
        <v>-40.690916501322697</v>
      </c>
      <c r="H197">
        <v>-10.3397550271839</v>
      </c>
      <c r="I197">
        <v>-12.3028880427137</v>
      </c>
      <c r="J197">
        <v>3.2501960980676698</v>
      </c>
      <c r="K197">
        <v>644.37026875438801</v>
      </c>
      <c r="L197">
        <v>658.69762163270798</v>
      </c>
      <c r="M197">
        <v>35.751915319207399</v>
      </c>
      <c r="N197">
        <v>0.93056224720750402</v>
      </c>
      <c r="O197">
        <v>40.483592400690803</v>
      </c>
      <c r="P197">
        <v>4.5692613328517098</v>
      </c>
      <c r="Q197">
        <v>-2.5171142459350999E-2</v>
      </c>
    </row>
    <row r="198" spans="1:17" x14ac:dyDescent="0.3">
      <c r="A198" t="s">
        <v>484</v>
      </c>
      <c r="B198" t="s">
        <v>485</v>
      </c>
      <c r="C198" t="s">
        <v>3102</v>
      </c>
      <c r="D198" t="s">
        <v>204</v>
      </c>
      <c r="E198">
        <v>42904.890515464998</v>
      </c>
      <c r="F198">
        <v>677.45</v>
      </c>
      <c r="G198">
        <v>43.921342759675099</v>
      </c>
      <c r="H198">
        <v>2.8737905463781499</v>
      </c>
      <c r="I198">
        <v>10.442554472432599</v>
      </c>
      <c r="J198">
        <v>-0.45849718132051498</v>
      </c>
      <c r="K198">
        <v>683.81703427199</v>
      </c>
      <c r="L198">
        <v>607.61766960416105</v>
      </c>
      <c r="M198">
        <v>40.282803773045998</v>
      </c>
      <c r="N198">
        <v>0.765315921565071</v>
      </c>
      <c r="O198">
        <v>10.502620119566</v>
      </c>
      <c r="P198">
        <v>68.122595855565194</v>
      </c>
      <c r="Q198">
        <v>6.7584897789776999E-2</v>
      </c>
    </row>
    <row r="199" spans="1:17" x14ac:dyDescent="0.3">
      <c r="A199" t="s">
        <v>486</v>
      </c>
      <c r="B199" t="s">
        <v>487</v>
      </c>
      <c r="C199" t="s">
        <v>3102</v>
      </c>
      <c r="D199" t="s">
        <v>40</v>
      </c>
      <c r="E199">
        <v>42713.129632814998</v>
      </c>
      <c r="F199">
        <v>1237.6500000000001</v>
      </c>
      <c r="G199">
        <v>11.5189282430674</v>
      </c>
      <c r="H199">
        <v>10.362012998580701</v>
      </c>
      <c r="I199">
        <v>16.0521600092308</v>
      </c>
      <c r="J199">
        <v>4.4175267657098498</v>
      </c>
      <c r="K199">
        <v>1193.9143812443599</v>
      </c>
      <c r="L199">
        <v>1070.68958116565</v>
      </c>
      <c r="M199">
        <v>52.970593742298398</v>
      </c>
      <c r="N199">
        <v>0.45679785973176401</v>
      </c>
      <c r="O199">
        <v>5.5589221508503801</v>
      </c>
      <c r="P199">
        <v>44.881474978050903</v>
      </c>
      <c r="Q199">
        <v>1.0927139633373001E-2</v>
      </c>
    </row>
    <row r="200" spans="1:17" x14ac:dyDescent="0.3">
      <c r="A200" t="s">
        <v>488</v>
      </c>
      <c r="B200" t="s">
        <v>489</v>
      </c>
      <c r="C200" t="s">
        <v>3104</v>
      </c>
      <c r="D200" t="s">
        <v>123</v>
      </c>
      <c r="E200">
        <v>42259.049841574997</v>
      </c>
      <c r="F200">
        <v>325.14999999999998</v>
      </c>
      <c r="G200">
        <v>-14.212163646850501</v>
      </c>
      <c r="H200">
        <v>7.0274588006497103</v>
      </c>
      <c r="I200">
        <v>-6.1700121126673899</v>
      </c>
      <c r="J200">
        <v>2.7120702055187</v>
      </c>
      <c r="K200">
        <v>339.313934272045</v>
      </c>
      <c r="L200">
        <v>350.681468336872</v>
      </c>
      <c r="M200">
        <v>41.868774854250198</v>
      </c>
      <c r="N200">
        <v>0.57571049791276296</v>
      </c>
      <c r="O200">
        <v>26.249423343072401</v>
      </c>
      <c r="P200">
        <v>13.7683694891532</v>
      </c>
      <c r="Q200">
        <v>-1.0095592851493E-2</v>
      </c>
    </row>
    <row r="201" spans="1:17" x14ac:dyDescent="0.3">
      <c r="A201" t="s">
        <v>490</v>
      </c>
      <c r="B201" t="s">
        <v>491</v>
      </c>
      <c r="C201" t="s">
        <v>3106</v>
      </c>
      <c r="D201" t="s">
        <v>51</v>
      </c>
      <c r="E201">
        <v>41926.1052777</v>
      </c>
      <c r="F201">
        <v>1485.75</v>
      </c>
      <c r="G201">
        <v>76.4630793954572</v>
      </c>
      <c r="H201">
        <v>-5.5743534267206902</v>
      </c>
      <c r="I201">
        <v>42.894716093238301</v>
      </c>
      <c r="J201">
        <v>-4.9356062107240897</v>
      </c>
      <c r="K201">
        <v>1650.34083920592</v>
      </c>
      <c r="L201">
        <v>1364.6426410446099</v>
      </c>
      <c r="M201">
        <v>19.213693905830102</v>
      </c>
      <c r="N201">
        <v>0.86051337454863197</v>
      </c>
      <c r="O201">
        <v>23.234056873632799</v>
      </c>
      <c r="P201">
        <v>95.236530880420503</v>
      </c>
      <c r="Q201">
        <v>0.14152962644932701</v>
      </c>
    </row>
    <row r="202" spans="1:17" x14ac:dyDescent="0.3">
      <c r="A202" t="s">
        <v>492</v>
      </c>
      <c r="B202" t="s">
        <v>493</v>
      </c>
      <c r="C202" t="s">
        <v>3108</v>
      </c>
      <c r="D202" t="s">
        <v>211</v>
      </c>
      <c r="E202">
        <v>41496.357181874999</v>
      </c>
      <c r="F202">
        <v>667.75</v>
      </c>
      <c r="G202">
        <v>-3.4292016493617901</v>
      </c>
      <c r="H202">
        <v>8.6695636638832294</v>
      </c>
      <c r="I202">
        <v>4.8306659154717799</v>
      </c>
      <c r="J202">
        <v>-1.08178088929588</v>
      </c>
      <c r="K202">
        <v>688.08783617828794</v>
      </c>
      <c r="L202">
        <v>662.31892350241901</v>
      </c>
      <c r="M202">
        <v>36.100375984404799</v>
      </c>
      <c r="N202">
        <v>0.46834094477770899</v>
      </c>
      <c r="O202">
        <v>15.1104455260202</v>
      </c>
      <c r="P202">
        <v>25.611361926260301</v>
      </c>
      <c r="Q202">
        <v>-4.4138732225867998E-2</v>
      </c>
    </row>
    <row r="203" spans="1:17" x14ac:dyDescent="0.3">
      <c r="A203" t="s">
        <v>494</v>
      </c>
      <c r="B203" t="s">
        <v>495</v>
      </c>
      <c r="C203" t="s">
        <v>3107</v>
      </c>
      <c r="D203" t="s">
        <v>117</v>
      </c>
      <c r="E203">
        <v>41113.517120850003</v>
      </c>
      <c r="F203">
        <v>104.62</v>
      </c>
      <c r="G203">
        <v>18.885566573491101</v>
      </c>
      <c r="H203">
        <v>-6.2012835179868402</v>
      </c>
      <c r="I203">
        <v>-27.1919843205226</v>
      </c>
      <c r="J203">
        <v>-2.8158195517828202</v>
      </c>
      <c r="K203">
        <v>118.76303668656401</v>
      </c>
      <c r="L203">
        <v>119.957191909033</v>
      </c>
      <c r="M203">
        <v>28.9485849140531</v>
      </c>
      <c r="N203">
        <v>0.68672198546788399</v>
      </c>
      <c r="O203">
        <v>62.9707512903842</v>
      </c>
      <c r="P203">
        <v>39.0299003322259</v>
      </c>
      <c r="Q203">
        <v>0.15054360658536101</v>
      </c>
    </row>
    <row r="204" spans="1:17" x14ac:dyDescent="0.3">
      <c r="A204" t="s">
        <v>496</v>
      </c>
      <c r="B204" t="s">
        <v>497</v>
      </c>
      <c r="C204" t="s">
        <v>3110</v>
      </c>
      <c r="D204" t="s">
        <v>75</v>
      </c>
      <c r="E204">
        <v>41076.58590862</v>
      </c>
      <c r="F204">
        <v>2187.4</v>
      </c>
      <c r="G204">
        <v>0.809447931467978</v>
      </c>
      <c r="H204">
        <v>2.8785187895379698</v>
      </c>
      <c r="I204">
        <v>-17.6030325618269</v>
      </c>
      <c r="J204">
        <v>-1.2606016113902401</v>
      </c>
      <c r="K204">
        <v>2336.5219605739298</v>
      </c>
      <c r="L204">
        <v>2385.7120777243399</v>
      </c>
      <c r="M204">
        <v>25.733462352565301</v>
      </c>
      <c r="N204">
        <v>0.49008765823427802</v>
      </c>
      <c r="O204">
        <v>30.017372222730099</v>
      </c>
      <c r="P204">
        <v>21.320022185246799</v>
      </c>
      <c r="Q204">
        <v>-4.5636110216653002E-2</v>
      </c>
    </row>
    <row r="205" spans="1:17" x14ac:dyDescent="0.3">
      <c r="A205" t="s">
        <v>498</v>
      </c>
      <c r="B205" t="s">
        <v>499</v>
      </c>
      <c r="C205" t="s">
        <v>3106</v>
      </c>
      <c r="D205" t="s">
        <v>51</v>
      </c>
      <c r="E205">
        <v>40854.806189609997</v>
      </c>
      <c r="F205">
        <v>2411.65</v>
      </c>
      <c r="G205">
        <v>27.4794732488124</v>
      </c>
      <c r="H205">
        <v>-2.8504386634835601</v>
      </c>
      <c r="I205">
        <v>-9.3464298656349407E-2</v>
      </c>
      <c r="J205">
        <v>-1.5432337718040301</v>
      </c>
      <c r="K205">
        <v>2650.7570973022998</v>
      </c>
      <c r="L205">
        <v>2448.1535178180002</v>
      </c>
      <c r="M205">
        <v>21.8494415121814</v>
      </c>
      <c r="N205">
        <v>0.84958792243600301</v>
      </c>
      <c r="O205">
        <v>28.045114340803998</v>
      </c>
      <c r="P205">
        <v>52.926442612555398</v>
      </c>
      <c r="Q205">
        <v>2.9340566340385999E-2</v>
      </c>
    </row>
    <row r="206" spans="1:17" x14ac:dyDescent="0.3">
      <c r="A206" t="s">
        <v>500</v>
      </c>
      <c r="B206" t="s">
        <v>501</v>
      </c>
      <c r="C206" t="s">
        <v>3113</v>
      </c>
      <c r="D206" t="s">
        <v>472</v>
      </c>
      <c r="E206">
        <v>40825.250987220003</v>
      </c>
      <c r="F206">
        <v>1471.05</v>
      </c>
      <c r="G206">
        <v>-31.528134074524299</v>
      </c>
      <c r="H206">
        <v>0.57836379413179695</v>
      </c>
      <c r="I206">
        <v>-16.0783011110512</v>
      </c>
      <c r="J206">
        <v>-0.93731094029746098</v>
      </c>
      <c r="K206">
        <v>1508.53949465142</v>
      </c>
      <c r="L206">
        <v>1508.22814852442</v>
      </c>
      <c r="M206">
        <v>32.8854668444068</v>
      </c>
      <c r="N206">
        <v>0.65692178722896599</v>
      </c>
      <c r="O206">
        <v>20.5941334420991</v>
      </c>
      <c r="P206">
        <v>12.7241379310344</v>
      </c>
      <c r="Q206">
        <v>5.1397437419201997E-2</v>
      </c>
    </row>
    <row r="207" spans="1:17" x14ac:dyDescent="0.3">
      <c r="A207" t="s">
        <v>502</v>
      </c>
      <c r="B207" t="s">
        <v>503</v>
      </c>
      <c r="C207" t="s">
        <v>3102</v>
      </c>
      <c r="D207" t="s">
        <v>144</v>
      </c>
      <c r="E207">
        <v>40768.693500000001</v>
      </c>
      <c r="F207">
        <v>203.65</v>
      </c>
      <c r="G207">
        <v>126.331222568429</v>
      </c>
      <c r="H207">
        <v>-0.28461924159108598</v>
      </c>
      <c r="I207">
        <v>-21.629682703592501</v>
      </c>
      <c r="J207">
        <v>-3.7794130615173702</v>
      </c>
      <c r="K207">
        <v>228.292061599584</v>
      </c>
      <c r="L207">
        <v>223.534023378684</v>
      </c>
      <c r="M207">
        <v>33.892186437579802</v>
      </c>
      <c r="N207">
        <v>0.51457996322097699</v>
      </c>
      <c r="O207">
        <v>73.680333906211601</v>
      </c>
      <c r="P207">
        <v>150.80049261083701</v>
      </c>
      <c r="Q207">
        <v>0.15947753076177801</v>
      </c>
    </row>
    <row r="208" spans="1:17" x14ac:dyDescent="0.3">
      <c r="A208" t="s">
        <v>504</v>
      </c>
      <c r="B208" t="s">
        <v>505</v>
      </c>
      <c r="C208" t="s">
        <v>3102</v>
      </c>
      <c r="D208" t="s">
        <v>506</v>
      </c>
      <c r="E208">
        <v>40642.237149524997</v>
      </c>
      <c r="F208">
        <v>1048.05</v>
      </c>
      <c r="G208">
        <v>73.306824613196497</v>
      </c>
      <c r="H208">
        <v>2.2001972498207198</v>
      </c>
      <c r="I208">
        <v>29.255984238121801</v>
      </c>
      <c r="J208">
        <v>4.2279924705737599</v>
      </c>
      <c r="K208">
        <v>1044.2892952161301</v>
      </c>
      <c r="L208">
        <v>909.87137339790399</v>
      </c>
      <c r="M208">
        <v>51.538609949250699</v>
      </c>
      <c r="N208">
        <v>0.48696736271143698</v>
      </c>
      <c r="O208">
        <v>15.929583512237</v>
      </c>
      <c r="P208">
        <v>96.153846153846104</v>
      </c>
      <c r="Q208">
        <v>0.14190164506759201</v>
      </c>
    </row>
    <row r="209" spans="1:17" x14ac:dyDescent="0.3">
      <c r="A209" t="s">
        <v>507</v>
      </c>
      <c r="B209" t="s">
        <v>508</v>
      </c>
      <c r="C209" t="s">
        <v>3116</v>
      </c>
      <c r="D209" t="s">
        <v>414</v>
      </c>
      <c r="E209">
        <v>40300.124245289997</v>
      </c>
      <c r="F209">
        <v>536.9</v>
      </c>
      <c r="G209">
        <v>-24.413518023233699</v>
      </c>
      <c r="H209">
        <v>1.2165119952101699</v>
      </c>
      <c r="I209">
        <v>-1.4140464705401199</v>
      </c>
      <c r="J209">
        <v>-1.42164154044505</v>
      </c>
      <c r="K209">
        <v>559.18293485150195</v>
      </c>
      <c r="L209">
        <v>559.79074310554404</v>
      </c>
      <c r="M209">
        <v>47.666369191421801</v>
      </c>
      <c r="N209">
        <v>1.49553301596309</v>
      </c>
      <c r="O209">
        <v>16.409014714099399</v>
      </c>
      <c r="P209">
        <v>19.897275569450599</v>
      </c>
      <c r="Q209">
        <v>-9.9804730314540999E-2</v>
      </c>
    </row>
    <row r="210" spans="1:17" x14ac:dyDescent="0.3">
      <c r="A210" t="s">
        <v>509</v>
      </c>
      <c r="B210" t="s">
        <v>510</v>
      </c>
      <c r="C210" t="s">
        <v>3101</v>
      </c>
      <c r="D210" t="s">
        <v>250</v>
      </c>
      <c r="E210">
        <v>40209.243705599998</v>
      </c>
      <c r="F210">
        <v>6456</v>
      </c>
      <c r="G210">
        <v>-41.919309087714197</v>
      </c>
      <c r="H210">
        <v>-7.7553756507118896</v>
      </c>
      <c r="I210">
        <v>-17.085709912333499</v>
      </c>
      <c r="J210">
        <v>-6.0409767906162699</v>
      </c>
      <c r="K210">
        <v>7175.6646596750697</v>
      </c>
      <c r="L210">
        <v>7362.99801310357</v>
      </c>
      <c r="M210">
        <v>30.052777832777601</v>
      </c>
      <c r="N210">
        <v>0.60242523798248904</v>
      </c>
      <c r="O210">
        <v>42.503097893432397</v>
      </c>
      <c r="P210">
        <v>2.7044225262488002</v>
      </c>
      <c r="Q210">
        <v>-1.4915843233197E-2</v>
      </c>
    </row>
    <row r="211" spans="1:17" x14ac:dyDescent="0.3">
      <c r="A211" t="s">
        <v>511</v>
      </c>
      <c r="B211" t="s">
        <v>512</v>
      </c>
      <c r="C211" t="s">
        <v>3114</v>
      </c>
      <c r="D211" t="s">
        <v>513</v>
      </c>
      <c r="E211">
        <v>39921.182662589999</v>
      </c>
      <c r="F211">
        <v>607.15</v>
      </c>
      <c r="G211">
        <v>-2.3833358818980801</v>
      </c>
      <c r="H211">
        <v>5.7408865384095797</v>
      </c>
      <c r="I211">
        <v>25.329165268157499</v>
      </c>
      <c r="J211">
        <v>2.7902983237680798</v>
      </c>
      <c r="K211">
        <v>616.16510761457005</v>
      </c>
      <c r="L211">
        <v>575.71618808939195</v>
      </c>
      <c r="M211">
        <v>50.846910317338498</v>
      </c>
      <c r="N211">
        <v>1.6732976258282899</v>
      </c>
      <c r="O211">
        <v>17.8374372066211</v>
      </c>
      <c r="P211">
        <v>44.199026243913998</v>
      </c>
      <c r="Q211">
        <v>-6.9882515339701995E-2</v>
      </c>
    </row>
    <row r="212" spans="1:17" x14ac:dyDescent="0.3">
      <c r="A212" t="s">
        <v>514</v>
      </c>
      <c r="B212" t="s">
        <v>515</v>
      </c>
      <c r="C212" t="s">
        <v>3102</v>
      </c>
      <c r="D212" t="s">
        <v>34</v>
      </c>
      <c r="E212">
        <v>39834.563086050002</v>
      </c>
      <c r="F212">
        <v>51.79</v>
      </c>
      <c r="G212">
        <v>-6.2654048086964398</v>
      </c>
      <c r="H212">
        <v>-0.67408708291323605</v>
      </c>
      <c r="I212">
        <v>-25.874532038838101</v>
      </c>
      <c r="J212">
        <v>-3.40798419055966</v>
      </c>
      <c r="K212">
        <v>55.616768494912598</v>
      </c>
      <c r="L212">
        <v>57.403656098527698</v>
      </c>
      <c r="M212">
        <v>42.548951584792</v>
      </c>
      <c r="N212">
        <v>1.0726038684947901</v>
      </c>
      <c r="O212">
        <v>41.919289438115399</v>
      </c>
      <c r="P212">
        <v>20.863477246207601</v>
      </c>
      <c r="Q212">
        <v>0.114435650827442</v>
      </c>
    </row>
    <row r="213" spans="1:17" x14ac:dyDescent="0.3">
      <c r="A213" t="s">
        <v>516</v>
      </c>
      <c r="B213" t="s">
        <v>517</v>
      </c>
      <c r="C213" t="s">
        <v>3106</v>
      </c>
      <c r="D213" t="s">
        <v>51</v>
      </c>
      <c r="E213">
        <v>39747.839834059901</v>
      </c>
      <c r="F213">
        <v>1566.7</v>
      </c>
      <c r="G213">
        <v>25.992103196487999</v>
      </c>
      <c r="H213">
        <v>-0.18302068290519199</v>
      </c>
      <c r="I213">
        <v>13.086435497265001</v>
      </c>
      <c r="J213">
        <v>0.97976214331350198</v>
      </c>
      <c r="K213">
        <v>1526.6837309226501</v>
      </c>
      <c r="L213">
        <v>1336.02488791376</v>
      </c>
      <c r="M213">
        <v>51.674209418892097</v>
      </c>
      <c r="N213">
        <v>0.94844290445456403</v>
      </c>
      <c r="O213">
        <v>9.0604455224356997</v>
      </c>
      <c r="P213">
        <v>50.499519692603201</v>
      </c>
      <c r="Q213">
        <v>3.6712084279411E-2</v>
      </c>
    </row>
    <row r="214" spans="1:17" x14ac:dyDescent="0.3">
      <c r="A214" t="s">
        <v>518</v>
      </c>
      <c r="B214" t="s">
        <v>519</v>
      </c>
      <c r="C214" t="s">
        <v>3106</v>
      </c>
      <c r="D214" t="s">
        <v>520</v>
      </c>
      <c r="E214">
        <v>38965.687725960001</v>
      </c>
      <c r="F214">
        <v>325.35000000000002</v>
      </c>
      <c r="G214">
        <v>24.030664832424002</v>
      </c>
      <c r="H214">
        <v>5.1154489412970099</v>
      </c>
      <c r="I214">
        <v>6.0311946440967201</v>
      </c>
      <c r="J214">
        <v>5.1634779940595203</v>
      </c>
      <c r="K214">
        <v>339.43434051768003</v>
      </c>
      <c r="L214">
        <v>323.43904386851199</v>
      </c>
      <c r="M214">
        <v>45.451175936270303</v>
      </c>
      <c r="N214">
        <v>1.1350986511031</v>
      </c>
      <c r="O214">
        <v>21.653603811280099</v>
      </c>
      <c r="P214">
        <v>40.691891891891899</v>
      </c>
      <c r="Q214">
        <v>-4.4165659377005999E-2</v>
      </c>
    </row>
    <row r="215" spans="1:17" x14ac:dyDescent="0.3">
      <c r="A215" t="s">
        <v>521</v>
      </c>
      <c r="B215" t="s">
        <v>522</v>
      </c>
      <c r="C215" t="s">
        <v>3102</v>
      </c>
      <c r="D215" t="s">
        <v>372</v>
      </c>
      <c r="E215">
        <v>38638.416225749999</v>
      </c>
      <c r="F215">
        <v>5283.55</v>
      </c>
      <c r="G215">
        <v>3.7679925981628801</v>
      </c>
      <c r="H215">
        <v>15.708007140577999</v>
      </c>
      <c r="I215">
        <v>12.7836121378333</v>
      </c>
      <c r="J215">
        <v>-2.7922206369043701</v>
      </c>
      <c r="K215">
        <v>4973.34448012746</v>
      </c>
      <c r="L215">
        <v>4558.8138328350497</v>
      </c>
      <c r="M215">
        <v>47.846629024527303</v>
      </c>
      <c r="N215">
        <v>0.75178688580362196</v>
      </c>
      <c r="O215">
        <v>6.6508313539192399</v>
      </c>
      <c r="P215">
        <v>44.331685196820203</v>
      </c>
      <c r="Q215">
        <v>5.4079909470540997E-2</v>
      </c>
    </row>
    <row r="216" spans="1:17" x14ac:dyDescent="0.3">
      <c r="A216" t="s">
        <v>523</v>
      </c>
      <c r="B216" t="s">
        <v>524</v>
      </c>
      <c r="C216" t="s">
        <v>3101</v>
      </c>
      <c r="D216" t="s">
        <v>21</v>
      </c>
      <c r="E216">
        <v>38181.522043600002</v>
      </c>
      <c r="F216">
        <v>941.2</v>
      </c>
      <c r="G216">
        <v>-45.572777017489202</v>
      </c>
      <c r="H216">
        <v>-3.0229674384381102</v>
      </c>
      <c r="I216">
        <v>-12.7260189169152</v>
      </c>
      <c r="J216">
        <v>-1.1956592812810201</v>
      </c>
      <c r="K216">
        <v>1027.5596006220501</v>
      </c>
      <c r="L216">
        <v>1066.1172846792399</v>
      </c>
      <c r="M216">
        <v>19.6075099474361</v>
      </c>
      <c r="N216">
        <v>0.232649414619433</v>
      </c>
      <c r="O216">
        <v>48.746281342966398</v>
      </c>
      <c r="P216">
        <v>0.127659574468097</v>
      </c>
    </row>
    <row r="217" spans="1:17" x14ac:dyDescent="0.3">
      <c r="A217" t="s">
        <v>525</v>
      </c>
      <c r="B217" t="s">
        <v>526</v>
      </c>
      <c r="C217" t="s">
        <v>3113</v>
      </c>
      <c r="D217" t="s">
        <v>527</v>
      </c>
      <c r="E217">
        <v>37848.19787045</v>
      </c>
      <c r="F217">
        <v>3441.35</v>
      </c>
      <c r="G217">
        <v>-10.0731254700151</v>
      </c>
      <c r="H217">
        <v>-1.37263939520671</v>
      </c>
      <c r="I217">
        <v>-14.936394294922</v>
      </c>
      <c r="J217">
        <v>-0.445443460606466</v>
      </c>
      <c r="K217">
        <v>3761.86296628748</v>
      </c>
      <c r="L217">
        <v>3608.81330808656</v>
      </c>
      <c r="M217">
        <v>24.988766342334301</v>
      </c>
      <c r="N217">
        <v>0.71413466186003005</v>
      </c>
      <c r="O217">
        <v>28.437967658041099</v>
      </c>
      <c r="P217">
        <v>29.9407189246337</v>
      </c>
      <c r="Q217">
        <v>6.7676527209736007E-2</v>
      </c>
    </row>
    <row r="218" spans="1:17" x14ac:dyDescent="0.3">
      <c r="A218" t="s">
        <v>528</v>
      </c>
      <c r="B218" t="s">
        <v>529</v>
      </c>
      <c r="C218" t="s">
        <v>3111</v>
      </c>
      <c r="D218" t="s">
        <v>289</v>
      </c>
      <c r="E218">
        <v>37207.023962539999</v>
      </c>
      <c r="F218">
        <v>1809.55</v>
      </c>
      <c r="G218">
        <v>65.550447087137897</v>
      </c>
      <c r="H218">
        <v>-4.7501529538962801</v>
      </c>
      <c r="I218">
        <v>9.2771363468809191</v>
      </c>
      <c r="J218">
        <v>3.9095955706900498</v>
      </c>
      <c r="K218">
        <v>1861.67904024923</v>
      </c>
      <c r="L218">
        <v>1607.3699680324</v>
      </c>
      <c r="M218">
        <v>45.669466807482202</v>
      </c>
      <c r="N218">
        <v>1.13386299813743</v>
      </c>
      <c r="O218">
        <v>21.552319637478899</v>
      </c>
      <c r="P218">
        <v>100.715434529421</v>
      </c>
      <c r="Q218">
        <v>0.173128147082144</v>
      </c>
    </row>
    <row r="219" spans="1:17" x14ac:dyDescent="0.3">
      <c r="A219" t="s">
        <v>530</v>
      </c>
      <c r="B219" t="s">
        <v>531</v>
      </c>
      <c r="C219" t="s">
        <v>3113</v>
      </c>
      <c r="D219" t="s">
        <v>129</v>
      </c>
      <c r="E219">
        <v>36794.086379729997</v>
      </c>
      <c r="F219">
        <v>41615.1</v>
      </c>
      <c r="G219">
        <v>-4.8489715148394401</v>
      </c>
      <c r="H219">
        <v>-9.5663727793306492</v>
      </c>
      <c r="I219">
        <v>-25.618089437503201</v>
      </c>
      <c r="J219">
        <v>-1.5720833513630299</v>
      </c>
      <c r="K219">
        <v>47719.178743642602</v>
      </c>
      <c r="L219">
        <v>47496.846708224803</v>
      </c>
      <c r="M219">
        <v>13.823869062136</v>
      </c>
      <c r="N219">
        <v>0.81904955558204295</v>
      </c>
      <c r="O219">
        <v>44.164017387919202</v>
      </c>
      <c r="P219">
        <v>18.976090480506102</v>
      </c>
      <c r="Q219">
        <v>-3.4148110070436999E-2</v>
      </c>
    </row>
    <row r="220" spans="1:17" x14ac:dyDescent="0.3">
      <c r="A220" t="s">
        <v>532</v>
      </c>
      <c r="B220" t="s">
        <v>533</v>
      </c>
      <c r="C220" t="s">
        <v>3106</v>
      </c>
      <c r="D220" t="s">
        <v>51</v>
      </c>
      <c r="E220">
        <v>36086.480840605</v>
      </c>
      <c r="F220">
        <v>2888.95</v>
      </c>
      <c r="G220">
        <v>26.185611197143899</v>
      </c>
      <c r="H220">
        <v>-5.6060224438190698</v>
      </c>
      <c r="I220">
        <v>15.1818325047933</v>
      </c>
      <c r="J220">
        <v>3.2075164188159202</v>
      </c>
      <c r="K220">
        <v>3035.5472362841901</v>
      </c>
      <c r="L220">
        <v>2647.0434129585901</v>
      </c>
      <c r="M220">
        <v>41.045585462371399</v>
      </c>
      <c r="N220">
        <v>0.64180714105510905</v>
      </c>
      <c r="O220">
        <v>20.632063552501702</v>
      </c>
      <c r="P220">
        <v>56.138359681124101</v>
      </c>
      <c r="Q220">
        <v>8.2883149525328007E-2</v>
      </c>
    </row>
    <row r="221" spans="1:17" x14ac:dyDescent="0.3">
      <c r="A221" t="s">
        <v>534</v>
      </c>
      <c r="B221" t="s">
        <v>535</v>
      </c>
      <c r="C221" t="s">
        <v>3101</v>
      </c>
      <c r="D221" t="s">
        <v>21</v>
      </c>
      <c r="E221">
        <v>35993.084911174999</v>
      </c>
      <c r="F221">
        <v>1325.75</v>
      </c>
      <c r="G221">
        <v>-35.306917706093799</v>
      </c>
      <c r="H221">
        <v>-18.0665226275921</v>
      </c>
      <c r="I221">
        <v>-14.3656078252941</v>
      </c>
      <c r="J221">
        <v>-1.6158717156220599</v>
      </c>
      <c r="K221">
        <v>1564.92072681583</v>
      </c>
      <c r="L221">
        <v>1565.8224565763401</v>
      </c>
      <c r="M221">
        <v>25.688282980844502</v>
      </c>
      <c r="N221">
        <v>0.99696218963985705</v>
      </c>
      <c r="O221">
        <v>45.479917028097297</v>
      </c>
      <c r="P221">
        <v>2.5289045280538298</v>
      </c>
      <c r="Q221">
        <v>0.119455441944603</v>
      </c>
    </row>
    <row r="222" spans="1:17" x14ac:dyDescent="0.3">
      <c r="A222" t="s">
        <v>536</v>
      </c>
      <c r="B222" t="s">
        <v>537</v>
      </c>
      <c r="C222" t="s">
        <v>3113</v>
      </c>
      <c r="D222" t="s">
        <v>239</v>
      </c>
      <c r="E222">
        <v>35991.015594049997</v>
      </c>
      <c r="F222">
        <v>5622.65</v>
      </c>
      <c r="G222">
        <v>112.02299381258401</v>
      </c>
      <c r="H222">
        <v>5.85920147398447</v>
      </c>
      <c r="I222">
        <v>66.999303361401402</v>
      </c>
      <c r="J222">
        <v>2.4772298993282398</v>
      </c>
      <c r="K222">
        <v>5335.3107339346698</v>
      </c>
      <c r="L222">
        <v>4173.86036612097</v>
      </c>
      <c r="M222">
        <v>53.654363067795799</v>
      </c>
      <c r="N222">
        <v>1.0743974328457899</v>
      </c>
      <c r="O222">
        <v>7.3861969000382297</v>
      </c>
      <c r="P222">
        <v>147.057143484851</v>
      </c>
      <c r="Q222">
        <v>0.32342842552812301</v>
      </c>
    </row>
    <row r="223" spans="1:17" x14ac:dyDescent="0.3">
      <c r="A223" t="s">
        <v>538</v>
      </c>
      <c r="B223" t="s">
        <v>539</v>
      </c>
      <c r="C223" t="s">
        <v>3118</v>
      </c>
      <c r="D223" t="s">
        <v>540</v>
      </c>
      <c r="E223">
        <v>35669.886624049999</v>
      </c>
      <c r="F223">
        <v>31664.15</v>
      </c>
      <c r="G223">
        <v>-15.8217476173644</v>
      </c>
      <c r="H223">
        <v>1.8468470310659799</v>
      </c>
      <c r="I223">
        <v>0.17400433965416101</v>
      </c>
      <c r="J223">
        <v>-6.9033923947957003</v>
      </c>
      <c r="K223">
        <v>34728.022521083498</v>
      </c>
      <c r="L223">
        <v>33951.959211108398</v>
      </c>
      <c r="M223">
        <v>19.215404755031599</v>
      </c>
      <c r="N223">
        <v>0.911094524392428</v>
      </c>
      <c r="O223">
        <v>29.0307808673215</v>
      </c>
      <c r="P223">
        <v>11.106374094484099</v>
      </c>
      <c r="Q223">
        <v>1.2361846745623999E-2</v>
      </c>
    </row>
    <row r="224" spans="1:17" x14ac:dyDescent="0.3">
      <c r="A224" t="s">
        <v>541</v>
      </c>
      <c r="B224" t="s">
        <v>542</v>
      </c>
      <c r="C224" t="s">
        <v>3113</v>
      </c>
      <c r="D224" t="s">
        <v>239</v>
      </c>
      <c r="E224">
        <v>35432.671503074998</v>
      </c>
      <c r="F224">
        <v>8821.0499999999993</v>
      </c>
      <c r="G224">
        <v>33.721030439835701</v>
      </c>
      <c r="H224">
        <v>-7.2722044178134704</v>
      </c>
      <c r="I224">
        <v>7.0215119114416797</v>
      </c>
      <c r="J224">
        <v>2.4586836338028801</v>
      </c>
      <c r="K224">
        <v>9422.8599178799996</v>
      </c>
      <c r="L224">
        <v>8176.34882715598</v>
      </c>
      <c r="M224">
        <v>36.057636968741399</v>
      </c>
      <c r="N224">
        <v>0.805444511232421</v>
      </c>
      <c r="O224">
        <v>24.701707846571502</v>
      </c>
      <c r="P224">
        <v>71.249271986022094</v>
      </c>
      <c r="Q224">
        <v>0.26864431182346699</v>
      </c>
    </row>
    <row r="225" spans="1:17" x14ac:dyDescent="0.3">
      <c r="A225" t="s">
        <v>543</v>
      </c>
      <c r="B225" t="s">
        <v>544</v>
      </c>
      <c r="C225" t="s">
        <v>3108</v>
      </c>
      <c r="D225" t="s">
        <v>545</v>
      </c>
      <c r="E225">
        <v>35232.5</v>
      </c>
      <c r="F225">
        <v>414.5</v>
      </c>
      <c r="G225">
        <v>28.148929350427501</v>
      </c>
      <c r="H225">
        <v>-9.4640888366676492</v>
      </c>
      <c r="I225">
        <v>-16.458249720722701</v>
      </c>
      <c r="J225">
        <v>-0.32494835720620102</v>
      </c>
      <c r="K225">
        <v>469.73402268175101</v>
      </c>
      <c r="L225">
        <v>445.86818447972303</v>
      </c>
      <c r="M225">
        <v>19.0034546441724</v>
      </c>
      <c r="N225">
        <v>1.06638092972494</v>
      </c>
      <c r="O225">
        <v>49.662243667068701</v>
      </c>
      <c r="P225">
        <v>48.833034111310504</v>
      </c>
      <c r="Q225">
        <v>0.123277302551279</v>
      </c>
    </row>
    <row r="226" spans="1:17" x14ac:dyDescent="0.3">
      <c r="A226" t="s">
        <v>546</v>
      </c>
      <c r="B226" t="s">
        <v>547</v>
      </c>
      <c r="C226" t="s">
        <v>3116</v>
      </c>
      <c r="D226" t="s">
        <v>292</v>
      </c>
      <c r="E226">
        <v>35043.46402413</v>
      </c>
      <c r="F226">
        <v>2569.3000000000002</v>
      </c>
      <c r="G226">
        <v>5.7150595677989697</v>
      </c>
      <c r="H226">
        <v>-1.78878614150802</v>
      </c>
      <c r="I226">
        <v>0.176302983586341</v>
      </c>
      <c r="J226">
        <v>1.48701827732888</v>
      </c>
      <c r="K226">
        <v>2752.83120272214</v>
      </c>
      <c r="L226">
        <v>2612.5970594220698</v>
      </c>
      <c r="M226">
        <v>40.939793173303698</v>
      </c>
      <c r="N226">
        <v>1.2177893575177401</v>
      </c>
      <c r="O226">
        <v>23.340987817693499</v>
      </c>
      <c r="P226">
        <v>27.130133597229101</v>
      </c>
      <c r="Q226">
        <v>3.2564297291800003E-4</v>
      </c>
    </row>
    <row r="227" spans="1:17" x14ac:dyDescent="0.3">
      <c r="A227" t="s">
        <v>548</v>
      </c>
      <c r="B227" t="s">
        <v>549</v>
      </c>
      <c r="C227" t="s">
        <v>3102</v>
      </c>
      <c r="D227" t="s">
        <v>54</v>
      </c>
      <c r="E227">
        <v>34593.019562538</v>
      </c>
      <c r="F227">
        <v>138.69</v>
      </c>
      <c r="G227">
        <v>-19.407950396095199</v>
      </c>
      <c r="H227">
        <v>-10.3392226980292</v>
      </c>
      <c r="I227">
        <v>-18.393391803930001</v>
      </c>
      <c r="J227">
        <v>1.0692453832821101</v>
      </c>
      <c r="K227">
        <v>156.55312460093799</v>
      </c>
      <c r="L227">
        <v>161.10664816480801</v>
      </c>
      <c r="M227">
        <v>36.591865293493299</v>
      </c>
      <c r="N227">
        <v>0.86698568919456698</v>
      </c>
      <c r="O227">
        <v>40.060566731559597</v>
      </c>
      <c r="P227">
        <v>3.4228187919463</v>
      </c>
      <c r="Q227">
        <v>7.3651824152357007E-2</v>
      </c>
    </row>
    <row r="228" spans="1:17" x14ac:dyDescent="0.3">
      <c r="A228" t="s">
        <v>550</v>
      </c>
      <c r="B228" t="s">
        <v>551</v>
      </c>
      <c r="C228" t="s">
        <v>3118</v>
      </c>
      <c r="D228" t="s">
        <v>163</v>
      </c>
      <c r="E228">
        <v>34476.678871819997</v>
      </c>
      <c r="F228">
        <v>1023.8</v>
      </c>
      <c r="G228">
        <v>34.274434693205599</v>
      </c>
      <c r="H228">
        <v>-4.0696264474201502</v>
      </c>
      <c r="I228">
        <v>14.218298146417901</v>
      </c>
      <c r="J228">
        <v>-3.2907671341631599</v>
      </c>
      <c r="K228">
        <v>1039.2412041959999</v>
      </c>
      <c r="L228">
        <v>926.43616523041499</v>
      </c>
      <c r="M228">
        <v>58.107193553775701</v>
      </c>
      <c r="N228">
        <v>0.71405034104449705</v>
      </c>
      <c r="O228">
        <v>28.3453799570228</v>
      </c>
      <c r="P228">
        <v>59.333903976344203</v>
      </c>
      <c r="Q228">
        <v>5.9196678362412998E-2</v>
      </c>
    </row>
    <row r="229" spans="1:17" x14ac:dyDescent="0.3">
      <c r="A229" t="s">
        <v>552</v>
      </c>
      <c r="B229" t="s">
        <v>553</v>
      </c>
      <c r="C229" t="s">
        <v>3113</v>
      </c>
      <c r="D229" t="s">
        <v>91</v>
      </c>
      <c r="E229">
        <v>34444.045312499999</v>
      </c>
      <c r="F229">
        <v>939.65</v>
      </c>
      <c r="G229">
        <v>53.750540463016101</v>
      </c>
      <c r="H229">
        <v>-8.0819396641911592</v>
      </c>
      <c r="I229">
        <v>-23.134478969063299</v>
      </c>
      <c r="J229">
        <v>-2.4538722641787998</v>
      </c>
      <c r="K229">
        <v>1127.2785963107999</v>
      </c>
      <c r="L229">
        <v>1124.02555945319</v>
      </c>
      <c r="M229">
        <v>23.813286842923201</v>
      </c>
      <c r="N229">
        <v>0.75919109521641004</v>
      </c>
      <c r="O229">
        <v>90.996647687968903</v>
      </c>
      <c r="P229">
        <v>73.519228105812203</v>
      </c>
      <c r="Q229">
        <v>0.157382724979093</v>
      </c>
    </row>
    <row r="230" spans="1:17" x14ac:dyDescent="0.3">
      <c r="A230" t="s">
        <v>554</v>
      </c>
      <c r="B230" t="s">
        <v>555</v>
      </c>
      <c r="C230" t="s">
        <v>3113</v>
      </c>
      <c r="D230" t="s">
        <v>313</v>
      </c>
      <c r="E230">
        <v>34238.648113099996</v>
      </c>
      <c r="F230">
        <v>1301.45</v>
      </c>
      <c r="G230">
        <v>122.176581306716</v>
      </c>
      <c r="H230">
        <v>-9.6350098564034496</v>
      </c>
      <c r="I230">
        <v>-15.802126665765799</v>
      </c>
      <c r="J230">
        <v>-3.84586631352414</v>
      </c>
      <c r="K230">
        <v>1607.5958670631101</v>
      </c>
      <c r="L230">
        <v>1567.5860731929699</v>
      </c>
      <c r="M230">
        <v>22.7557160323523</v>
      </c>
      <c r="N230">
        <v>0.31290414326287602</v>
      </c>
      <c r="O230">
        <v>128.93311306619501</v>
      </c>
      <c r="P230">
        <v>144.12868129806699</v>
      </c>
      <c r="Q230">
        <v>0.183229503655815</v>
      </c>
    </row>
    <row r="231" spans="1:17" x14ac:dyDescent="0.3">
      <c r="A231" t="s">
        <v>556</v>
      </c>
      <c r="B231" t="s">
        <v>557</v>
      </c>
      <c r="C231" t="s">
        <v>3106</v>
      </c>
      <c r="D231" t="s">
        <v>166</v>
      </c>
      <c r="E231">
        <v>33809.979224875002</v>
      </c>
      <c r="F231">
        <v>842.75</v>
      </c>
      <c r="G231">
        <v>-0.201610775824004</v>
      </c>
      <c r="H231">
        <v>4.0855846489510199</v>
      </c>
      <c r="I231">
        <v>20.522198938945099</v>
      </c>
      <c r="J231">
        <v>-1.3922498733367801</v>
      </c>
      <c r="K231">
        <v>867.92599135646196</v>
      </c>
      <c r="L231">
        <v>798.31510191762197</v>
      </c>
      <c r="M231">
        <v>30.867225257913901</v>
      </c>
      <c r="N231">
        <v>0.75205560079002398</v>
      </c>
      <c r="O231">
        <v>12.1625630376742</v>
      </c>
      <c r="P231">
        <v>38.690035382210098</v>
      </c>
      <c r="Q231">
        <v>2.4798293360804999E-2</v>
      </c>
    </row>
    <row r="232" spans="1:17" x14ac:dyDescent="0.3">
      <c r="A232" t="s">
        <v>558</v>
      </c>
      <c r="B232" t="s">
        <v>559</v>
      </c>
      <c r="C232" t="s">
        <v>3102</v>
      </c>
      <c r="D232" t="s">
        <v>204</v>
      </c>
      <c r="E232">
        <v>33702.791548000001</v>
      </c>
      <c r="F232">
        <v>6661.25</v>
      </c>
      <c r="G232">
        <v>29.107281609114899</v>
      </c>
      <c r="H232">
        <v>2.6989755885216198</v>
      </c>
      <c r="I232">
        <v>-3.9629207323715798</v>
      </c>
      <c r="J232">
        <v>0.79224602984775205</v>
      </c>
      <c r="K232">
        <v>6745.8198990402998</v>
      </c>
      <c r="L232">
        <v>6215.4801366870797</v>
      </c>
      <c r="M232">
        <v>43.859755166582403</v>
      </c>
      <c r="N232">
        <v>0.41178265121371999</v>
      </c>
      <c r="O232">
        <v>46.471758303621598</v>
      </c>
      <c r="P232">
        <v>67.916561633476107</v>
      </c>
      <c r="Q232">
        <v>0.14038219580998901</v>
      </c>
    </row>
    <row r="233" spans="1:17" x14ac:dyDescent="0.3">
      <c r="A233" t="s">
        <v>560</v>
      </c>
      <c r="B233" t="s">
        <v>561</v>
      </c>
      <c r="C233" t="s">
        <v>3102</v>
      </c>
      <c r="D233" t="s">
        <v>562</v>
      </c>
      <c r="E233">
        <v>33617.100245000001</v>
      </c>
      <c r="F233">
        <v>611.15</v>
      </c>
      <c r="G233">
        <v>12.6803108331018</v>
      </c>
      <c r="H233">
        <v>5.28976939185796</v>
      </c>
      <c r="I233">
        <v>-9.9210922620977904</v>
      </c>
      <c r="J233">
        <v>-0.92591736536164704</v>
      </c>
      <c r="K233">
        <v>639.04713576573204</v>
      </c>
      <c r="L233">
        <v>638.13632459855296</v>
      </c>
      <c r="M233">
        <v>38.8676988670383</v>
      </c>
      <c r="N233">
        <v>0.66039739280244203</v>
      </c>
      <c r="O233">
        <v>35.277755051951203</v>
      </c>
      <c r="P233">
        <v>35.180269851802599</v>
      </c>
      <c r="Q233">
        <v>5.1819498453362998E-2</v>
      </c>
    </row>
    <row r="234" spans="1:17" x14ac:dyDescent="0.3">
      <c r="A234" t="s">
        <v>563</v>
      </c>
      <c r="B234" t="s">
        <v>564</v>
      </c>
      <c r="C234" t="s">
        <v>3113</v>
      </c>
      <c r="D234" t="s">
        <v>565</v>
      </c>
      <c r="E234">
        <v>33560.1326574099</v>
      </c>
      <c r="F234">
        <v>3716.95</v>
      </c>
      <c r="G234">
        <v>18.514516457536399</v>
      </c>
      <c r="H234">
        <v>-1.37243992709422</v>
      </c>
      <c r="I234">
        <v>-14.0573998149221</v>
      </c>
      <c r="J234">
        <v>-1.3745449971916801</v>
      </c>
      <c r="K234">
        <v>4127.2391797198097</v>
      </c>
      <c r="L234">
        <v>3934.4848485861999</v>
      </c>
      <c r="M234">
        <v>22.077263749616701</v>
      </c>
      <c r="N234">
        <v>0.751101955865493</v>
      </c>
      <c r="O234">
        <v>35.586973190384597</v>
      </c>
      <c r="P234">
        <v>38.020088746959701</v>
      </c>
      <c r="Q234">
        <v>0.162738471463102</v>
      </c>
    </row>
    <row r="235" spans="1:17" x14ac:dyDescent="0.3">
      <c r="A235" t="s">
        <v>566</v>
      </c>
      <c r="B235" t="s">
        <v>567</v>
      </c>
      <c r="C235" t="s">
        <v>3106</v>
      </c>
      <c r="D235" t="s">
        <v>51</v>
      </c>
      <c r="E235">
        <v>33226.642836874998</v>
      </c>
      <c r="F235">
        <v>251.75</v>
      </c>
      <c r="G235">
        <v>97.232365536899906</v>
      </c>
      <c r="H235">
        <v>21.276648718873702</v>
      </c>
      <c r="I235">
        <v>68.646407944711797</v>
      </c>
      <c r="J235">
        <v>-4.6172744878242202</v>
      </c>
      <c r="K235">
        <v>238.271482925416</v>
      </c>
      <c r="L235">
        <v>185.013603664534</v>
      </c>
      <c r="M235">
        <v>41.5122313240173</v>
      </c>
      <c r="N235">
        <v>1.42184207926905</v>
      </c>
      <c r="O235">
        <v>22.303872889771501</v>
      </c>
      <c r="P235">
        <v>120.157411456055</v>
      </c>
      <c r="Q235">
        <v>4.9752673361977001E-2</v>
      </c>
    </row>
    <row r="236" spans="1:17" x14ac:dyDescent="0.3">
      <c r="A236" t="s">
        <v>568</v>
      </c>
      <c r="B236" t="s">
        <v>569</v>
      </c>
      <c r="C236" t="s">
        <v>3108</v>
      </c>
      <c r="D236" t="s">
        <v>211</v>
      </c>
      <c r="E236">
        <v>33202.058641919997</v>
      </c>
      <c r="F236">
        <v>2360.4</v>
      </c>
      <c r="G236">
        <v>27.004156629619601</v>
      </c>
      <c r="H236">
        <v>5.4406052214749101</v>
      </c>
      <c r="I236">
        <v>4.32800207653416</v>
      </c>
      <c r="J236">
        <v>0.59678800526919096</v>
      </c>
      <c r="K236">
        <v>2405.6599804483399</v>
      </c>
      <c r="L236">
        <v>2263.29227701123</v>
      </c>
      <c r="M236">
        <v>40.633645655686799</v>
      </c>
      <c r="N236">
        <v>1.32382538396373</v>
      </c>
      <c r="O236">
        <v>29.694119640738801</v>
      </c>
      <c r="P236">
        <v>50.119248258975396</v>
      </c>
      <c r="Q236">
        <v>2.2034135884224999E-2</v>
      </c>
    </row>
    <row r="237" spans="1:17" x14ac:dyDescent="0.3">
      <c r="A237" t="s">
        <v>570</v>
      </c>
      <c r="B237" t="s">
        <v>571</v>
      </c>
      <c r="C237" t="s">
        <v>3106</v>
      </c>
      <c r="D237" t="s">
        <v>51</v>
      </c>
      <c r="E237">
        <v>32609.770863599999</v>
      </c>
      <c r="F237">
        <v>1281</v>
      </c>
      <c r="G237">
        <v>95.949990177173703</v>
      </c>
      <c r="H237">
        <v>7.6221292422665696</v>
      </c>
      <c r="I237">
        <v>93.183813358348601</v>
      </c>
      <c r="J237">
        <v>2.3482461304079201</v>
      </c>
      <c r="K237">
        <v>1209.98862644977</v>
      </c>
      <c r="L237">
        <v>945.42228194988104</v>
      </c>
      <c r="M237">
        <v>52.915719660216503</v>
      </c>
      <c r="N237">
        <v>0.64147492356984404</v>
      </c>
      <c r="O237">
        <v>5.6947697111631603</v>
      </c>
      <c r="P237">
        <v>122.01039861351801</v>
      </c>
      <c r="Q237">
        <v>0.11722155949868</v>
      </c>
    </row>
    <row r="238" spans="1:17" x14ac:dyDescent="0.3">
      <c r="A238" t="s">
        <v>572</v>
      </c>
      <c r="B238" t="s">
        <v>573</v>
      </c>
      <c r="C238" t="s">
        <v>3107</v>
      </c>
      <c r="D238" t="s">
        <v>149</v>
      </c>
      <c r="E238">
        <v>32530.494847139998</v>
      </c>
      <c r="F238">
        <v>234.6</v>
      </c>
      <c r="G238">
        <v>19.5344264230033</v>
      </c>
      <c r="H238">
        <v>-5.0543061937304703</v>
      </c>
      <c r="I238">
        <v>-7.3978328969989304</v>
      </c>
      <c r="J238">
        <v>-5.0244814233239197</v>
      </c>
      <c r="K238">
        <v>257.81612021120498</v>
      </c>
      <c r="L238">
        <v>241.968068879139</v>
      </c>
      <c r="M238">
        <v>28.580308409978102</v>
      </c>
      <c r="N238">
        <v>0.39733931201655098</v>
      </c>
      <c r="O238">
        <v>32.907075873827701</v>
      </c>
      <c r="P238">
        <v>46.259351620947598</v>
      </c>
      <c r="Q238">
        <v>0.14719790809991401</v>
      </c>
    </row>
    <row r="239" spans="1:17" hidden="1" x14ac:dyDescent="0.3">
      <c r="A239" t="s">
        <v>574</v>
      </c>
      <c r="B239" t="s">
        <v>575</v>
      </c>
      <c r="C239" t="s">
        <v>3117</v>
      </c>
      <c r="D239" t="s">
        <v>34</v>
      </c>
      <c r="E239">
        <v>32343.596925083999</v>
      </c>
      <c r="F239">
        <v>47.72</v>
      </c>
      <c r="G239">
        <v>-5.2439045698048901</v>
      </c>
      <c r="H239">
        <v>-3.1545708848256102</v>
      </c>
      <c r="I239">
        <v>-26.3480728368753</v>
      </c>
      <c r="J239">
        <v>-5.6414751040252797</v>
      </c>
      <c r="K239">
        <v>53.004987374477203</v>
      </c>
      <c r="L239">
        <v>54.689196810782697</v>
      </c>
      <c r="M239">
        <v>31.6103318515475</v>
      </c>
      <c r="N239">
        <v>0.95689335210055904</v>
      </c>
      <c r="O239">
        <v>62.405699916177703</v>
      </c>
      <c r="P239">
        <v>18.854296388542899</v>
      </c>
      <c r="Q239">
        <v>0.106642528977623</v>
      </c>
    </row>
    <row r="240" spans="1:17" hidden="1" x14ac:dyDescent="0.3">
      <c r="A240" t="s">
        <v>576</v>
      </c>
      <c r="B240" t="s">
        <v>577</v>
      </c>
      <c r="C240" t="s">
        <v>3117</v>
      </c>
      <c r="D240" t="s">
        <v>141</v>
      </c>
      <c r="E240">
        <v>32216.064643341</v>
      </c>
      <c r="F240">
        <v>376.12</v>
      </c>
      <c r="G240">
        <v>0.81021132385255201</v>
      </c>
      <c r="H240">
        <v>3.7164712987972099</v>
      </c>
      <c r="I240">
        <v>2.5133992845277602</v>
      </c>
      <c r="J240">
        <v>0.55218699180213004</v>
      </c>
      <c r="K240">
        <v>387.46616608160798</v>
      </c>
      <c r="L240">
        <v>369.29596347459</v>
      </c>
      <c r="M240">
        <v>56.330526885428</v>
      </c>
      <c r="N240">
        <v>0.59854422040173405</v>
      </c>
      <c r="O240">
        <v>7.6784005104753597</v>
      </c>
      <c r="P240">
        <v>32.4366197183098</v>
      </c>
      <c r="Q240">
        <v>-0.123824141917355</v>
      </c>
    </row>
    <row r="241" spans="1:17" x14ac:dyDescent="0.3">
      <c r="A241" t="s">
        <v>578</v>
      </c>
      <c r="B241" t="s">
        <v>579</v>
      </c>
      <c r="C241" t="s">
        <v>3114</v>
      </c>
      <c r="D241" t="s">
        <v>580</v>
      </c>
      <c r="E241">
        <v>32045.03441344</v>
      </c>
      <c r="F241">
        <v>1319.2</v>
      </c>
      <c r="G241">
        <v>-16.369157587549299</v>
      </c>
      <c r="H241">
        <v>5.2869695781805799</v>
      </c>
      <c r="I241">
        <v>24.462630024153601</v>
      </c>
      <c r="J241">
        <v>-2.20715193141009</v>
      </c>
      <c r="K241">
        <v>1307.8569784486599</v>
      </c>
      <c r="L241">
        <v>1195.57148006028</v>
      </c>
      <c r="M241">
        <v>39.603915631064602</v>
      </c>
      <c r="N241">
        <v>0.62620543284726404</v>
      </c>
      <c r="O241">
        <v>12.788053365676101</v>
      </c>
      <c r="P241">
        <v>48.885503075447197</v>
      </c>
      <c r="Q241">
        <v>3.3531501487671998E-2</v>
      </c>
    </row>
    <row r="242" spans="1:17" x14ac:dyDescent="0.3">
      <c r="A242" t="s">
        <v>581</v>
      </c>
      <c r="B242" t="s">
        <v>582</v>
      </c>
      <c r="C242" t="s">
        <v>3102</v>
      </c>
      <c r="D242" t="s">
        <v>54</v>
      </c>
      <c r="E242">
        <v>31877.870326</v>
      </c>
      <c r="F242">
        <v>258.2</v>
      </c>
      <c r="G242">
        <v>-25.125431767723398</v>
      </c>
      <c r="H242">
        <v>-4.0372892303099102</v>
      </c>
      <c r="I242">
        <v>-7.1220957633003303</v>
      </c>
      <c r="J242">
        <v>-3.7351982817998302</v>
      </c>
      <c r="K242">
        <v>286.71253580810202</v>
      </c>
      <c r="L242">
        <v>290.24089783644501</v>
      </c>
      <c r="M242">
        <v>27.850713016888399</v>
      </c>
      <c r="N242">
        <v>0.36516287204991099</v>
      </c>
      <c r="O242">
        <v>32.842757552285001</v>
      </c>
      <c r="P242">
        <v>4.8740861088545797</v>
      </c>
      <c r="Q242">
        <v>5.2251742641392998E-2</v>
      </c>
    </row>
    <row r="243" spans="1:17" x14ac:dyDescent="0.3">
      <c r="A243" t="s">
        <v>583</v>
      </c>
      <c r="B243" t="s">
        <v>584</v>
      </c>
      <c r="C243" t="s">
        <v>3113</v>
      </c>
      <c r="D243" t="s">
        <v>268</v>
      </c>
      <c r="E243">
        <v>31792.383651600001</v>
      </c>
      <c r="F243">
        <v>3406.8</v>
      </c>
      <c r="G243">
        <v>-20.3969542265352</v>
      </c>
      <c r="H243">
        <v>-13.828550660917999</v>
      </c>
      <c r="I243">
        <v>-14.0094822935318</v>
      </c>
      <c r="J243">
        <v>-3.15492291417385</v>
      </c>
      <c r="K243">
        <v>3969.54320882292</v>
      </c>
      <c r="L243">
        <v>3987.8187623773902</v>
      </c>
      <c r="M243">
        <v>6.2168004364611704</v>
      </c>
      <c r="N243">
        <v>1.3423297313401199</v>
      </c>
      <c r="O243">
        <v>45.296172361159996</v>
      </c>
      <c r="P243">
        <v>1.1970889648002401</v>
      </c>
      <c r="Q243">
        <v>6.5607261789342994E-2</v>
      </c>
    </row>
    <row r="244" spans="1:17" x14ac:dyDescent="0.3">
      <c r="A244" t="s">
        <v>585</v>
      </c>
      <c r="B244" t="s">
        <v>586</v>
      </c>
      <c r="C244" t="s">
        <v>3110</v>
      </c>
      <c r="D244" t="s">
        <v>75</v>
      </c>
      <c r="E244">
        <v>31629.917366315</v>
      </c>
      <c r="F244">
        <v>1686.35</v>
      </c>
      <c r="G244">
        <v>-41.0831573263672</v>
      </c>
      <c r="H244">
        <v>-0.76698318579607905</v>
      </c>
      <c r="I244">
        <v>-10.010653844675399</v>
      </c>
      <c r="J244">
        <v>0.167521525084661</v>
      </c>
      <c r="K244">
        <v>1818.5040543305799</v>
      </c>
      <c r="L244">
        <v>1889.52746530078</v>
      </c>
      <c r="M244">
        <v>26.162504537305502</v>
      </c>
      <c r="N244">
        <v>0.52290406815149204</v>
      </c>
      <c r="O244">
        <v>44.1397100246093</v>
      </c>
      <c r="P244">
        <v>2.1163860966452601</v>
      </c>
      <c r="Q244">
        <v>-4.6394356556819998E-2</v>
      </c>
    </row>
    <row r="245" spans="1:17" x14ac:dyDescent="0.3">
      <c r="A245" t="s">
        <v>587</v>
      </c>
      <c r="B245" t="s">
        <v>588</v>
      </c>
      <c r="C245" t="s">
        <v>3102</v>
      </c>
      <c r="D245" t="s">
        <v>372</v>
      </c>
      <c r="E245">
        <v>31447.185000000001</v>
      </c>
      <c r="F245">
        <v>1504.65</v>
      </c>
      <c r="G245">
        <v>53.121617035322302</v>
      </c>
      <c r="H245">
        <v>1.5722660037759799</v>
      </c>
      <c r="I245">
        <v>35.093285992192001</v>
      </c>
      <c r="J245">
        <v>-4.3483771451079196</v>
      </c>
      <c r="K245">
        <v>1472.95201417204</v>
      </c>
      <c r="L245">
        <v>1222.79010256379</v>
      </c>
      <c r="M245">
        <v>47.595459673981097</v>
      </c>
      <c r="N245">
        <v>0.936061204779843</v>
      </c>
      <c r="O245">
        <v>11.5774432592297</v>
      </c>
      <c r="P245">
        <v>85.530209617755801</v>
      </c>
      <c r="Q245">
        <v>8.8006119969074995E-2</v>
      </c>
    </row>
    <row r="246" spans="1:17" x14ac:dyDescent="0.3">
      <c r="A246" t="s">
        <v>589</v>
      </c>
      <c r="B246" t="s">
        <v>590</v>
      </c>
      <c r="C246" t="s">
        <v>3104</v>
      </c>
      <c r="D246" t="s">
        <v>37</v>
      </c>
      <c r="E246">
        <v>31284.76</v>
      </c>
      <c r="F246">
        <v>6016.3</v>
      </c>
      <c r="G246">
        <v>175.454874096916</v>
      </c>
      <c r="H246">
        <v>-5.6020644025438404</v>
      </c>
      <c r="I246">
        <v>42.7257037118368</v>
      </c>
      <c r="J246">
        <v>-4.4357865513258403</v>
      </c>
      <c r="K246">
        <v>6478.5742094302896</v>
      </c>
      <c r="L246">
        <v>4902.3385488867898</v>
      </c>
      <c r="M246">
        <v>25.857500712679499</v>
      </c>
      <c r="N246">
        <v>0.35221299531542499</v>
      </c>
      <c r="O246">
        <v>40.950418031015701</v>
      </c>
      <c r="P246">
        <v>199.31840796019901</v>
      </c>
      <c r="Q246">
        <v>0.16913869567590001</v>
      </c>
    </row>
    <row r="247" spans="1:17" x14ac:dyDescent="0.3">
      <c r="A247" t="s">
        <v>591</v>
      </c>
      <c r="B247" t="s">
        <v>592</v>
      </c>
      <c r="C247" t="s">
        <v>3100</v>
      </c>
      <c r="D247" t="s">
        <v>198</v>
      </c>
      <c r="E247">
        <v>31149.653156249999</v>
      </c>
      <c r="F247">
        <v>452.5</v>
      </c>
      <c r="G247">
        <v>-4.30785495844591</v>
      </c>
      <c r="H247">
        <v>-7.2537236141539898</v>
      </c>
      <c r="I247">
        <v>-16.4646092155741</v>
      </c>
      <c r="J247">
        <v>-3.54663619276895</v>
      </c>
      <c r="K247">
        <v>558.19488243452395</v>
      </c>
      <c r="L247">
        <v>569.17330297030503</v>
      </c>
      <c r="M247">
        <v>14.746990012093599</v>
      </c>
      <c r="N247">
        <v>0.71053838345117704</v>
      </c>
      <c r="O247">
        <v>52.475138121546898</v>
      </c>
      <c r="P247">
        <v>6.9739952718676097</v>
      </c>
      <c r="Q247">
        <v>-8.8092718172071996E-2</v>
      </c>
    </row>
    <row r="248" spans="1:17" x14ac:dyDescent="0.3">
      <c r="A248" t="s">
        <v>593</v>
      </c>
      <c r="B248" t="s">
        <v>594</v>
      </c>
      <c r="C248" t="s">
        <v>3114</v>
      </c>
      <c r="D248" t="s">
        <v>120</v>
      </c>
      <c r="E248">
        <v>31099.739522075</v>
      </c>
      <c r="F248">
        <v>291.55</v>
      </c>
      <c r="G248">
        <v>15.791898557416101</v>
      </c>
      <c r="H248">
        <v>-6.6286834232520899</v>
      </c>
      <c r="I248">
        <v>5.1055069169218097</v>
      </c>
      <c r="J248">
        <v>0.71222359151455805</v>
      </c>
      <c r="K248">
        <v>314.31582869180397</v>
      </c>
      <c r="L248">
        <v>294.81613293331998</v>
      </c>
      <c r="M248">
        <v>32.603150759534799</v>
      </c>
      <c r="N248">
        <v>0.98753201796026502</v>
      </c>
      <c r="O248">
        <v>24.9871377122277</v>
      </c>
      <c r="P248">
        <v>46.691823899371002</v>
      </c>
      <c r="Q248">
        <v>-1.0563188786265E-2</v>
      </c>
    </row>
    <row r="249" spans="1:17" x14ac:dyDescent="0.3">
      <c r="A249" t="s">
        <v>595</v>
      </c>
      <c r="B249" t="s">
        <v>596</v>
      </c>
      <c r="C249" t="s">
        <v>3104</v>
      </c>
      <c r="D249" t="s">
        <v>201</v>
      </c>
      <c r="E249">
        <v>30895.34764638</v>
      </c>
      <c r="F249">
        <v>9481.4</v>
      </c>
      <c r="G249">
        <v>29.530859388224901</v>
      </c>
      <c r="H249">
        <v>12.0483439153275</v>
      </c>
      <c r="I249">
        <v>33.992079485852301</v>
      </c>
      <c r="J249">
        <v>-1.2254677126161899</v>
      </c>
      <c r="K249">
        <v>9094.0174398651907</v>
      </c>
      <c r="L249">
        <v>7886.05211636063</v>
      </c>
      <c r="M249">
        <v>46.304043229551098</v>
      </c>
      <c r="N249">
        <v>1.14191062574667</v>
      </c>
      <c r="O249">
        <v>12.145885628704599</v>
      </c>
      <c r="P249">
        <v>59.189395656517299</v>
      </c>
      <c r="Q249">
        <v>5.7317246222681001E-2</v>
      </c>
    </row>
    <row r="250" spans="1:17" x14ac:dyDescent="0.3">
      <c r="A250" t="s">
        <v>597</v>
      </c>
      <c r="B250" t="s">
        <v>598</v>
      </c>
      <c r="C250" t="s">
        <v>580</v>
      </c>
      <c r="D250" t="s">
        <v>580</v>
      </c>
      <c r="E250">
        <v>30701.733479999999</v>
      </c>
      <c r="F250">
        <v>898.2</v>
      </c>
      <c r="G250">
        <v>-10.8088168505066</v>
      </c>
      <c r="H250">
        <v>4.4682267086423799</v>
      </c>
      <c r="I250">
        <v>6.2879336776129904</v>
      </c>
      <c r="J250">
        <v>0.87125847408050805</v>
      </c>
      <c r="K250">
        <v>911.825039607951</v>
      </c>
      <c r="L250">
        <v>857.406400499867</v>
      </c>
      <c r="M250">
        <v>43.712147080227602</v>
      </c>
      <c r="N250">
        <v>0.68254466271407299</v>
      </c>
      <c r="O250">
        <v>17.2344689378757</v>
      </c>
      <c r="P250">
        <v>26.507042253521099</v>
      </c>
      <c r="Q250">
        <v>5.7052704053930002E-2</v>
      </c>
    </row>
    <row r="251" spans="1:17" x14ac:dyDescent="0.3">
      <c r="A251" t="s">
        <v>599</v>
      </c>
      <c r="B251" t="s">
        <v>600</v>
      </c>
      <c r="C251" t="s">
        <v>3111</v>
      </c>
      <c r="D251" t="s">
        <v>601</v>
      </c>
      <c r="E251">
        <v>30455.5508195</v>
      </c>
      <c r="F251">
        <v>1119.5</v>
      </c>
      <c r="G251">
        <v>-33.717013581114301</v>
      </c>
      <c r="H251">
        <v>-4.1907828556895197</v>
      </c>
      <c r="I251">
        <v>-4.6224701991864201</v>
      </c>
      <c r="J251">
        <v>-1.22644608219013</v>
      </c>
      <c r="K251">
        <v>1208.72176770805</v>
      </c>
      <c r="L251">
        <v>1200.8928399295601</v>
      </c>
      <c r="M251">
        <v>26.471046679328001</v>
      </c>
      <c r="N251">
        <v>0.56102468931654503</v>
      </c>
      <c r="O251">
        <v>28.736042876283999</v>
      </c>
      <c r="P251">
        <v>13.0750972173122</v>
      </c>
      <c r="Q251">
        <v>9.9450175354204001E-2</v>
      </c>
    </row>
    <row r="252" spans="1:17" x14ac:dyDescent="0.3">
      <c r="A252" t="s">
        <v>602</v>
      </c>
      <c r="B252" t="s">
        <v>603</v>
      </c>
      <c r="C252" t="s">
        <v>3110</v>
      </c>
      <c r="D252" t="s">
        <v>75</v>
      </c>
      <c r="E252">
        <v>30322.379739929998</v>
      </c>
      <c r="F252">
        <v>3924.3</v>
      </c>
      <c r="G252">
        <v>-6.8121277188689202</v>
      </c>
      <c r="H252">
        <v>-0.73529005035695905</v>
      </c>
      <c r="I252">
        <v>-1.75988799970678</v>
      </c>
      <c r="J252">
        <v>0.90953294705528798</v>
      </c>
      <c r="K252">
        <v>4284.4546539418998</v>
      </c>
      <c r="L252">
        <v>4188.1547199761198</v>
      </c>
      <c r="M252">
        <v>22.794670779388301</v>
      </c>
      <c r="N252">
        <v>0.87182943973210703</v>
      </c>
      <c r="O252">
        <v>24.748362765333901</v>
      </c>
      <c r="P252">
        <v>12.965255188692799</v>
      </c>
      <c r="Q252">
        <v>-7.1343156820000004E-6</v>
      </c>
    </row>
    <row r="253" spans="1:17" x14ac:dyDescent="0.3">
      <c r="A253" t="s">
        <v>604</v>
      </c>
      <c r="B253" t="s">
        <v>605</v>
      </c>
      <c r="C253" t="s">
        <v>3102</v>
      </c>
      <c r="D253" t="s">
        <v>372</v>
      </c>
      <c r="E253">
        <v>30080.002240739999</v>
      </c>
      <c r="F253">
        <v>5909.3</v>
      </c>
      <c r="G253">
        <v>87.853737926305598</v>
      </c>
      <c r="H253">
        <v>-0.5057960922118</v>
      </c>
      <c r="I253">
        <v>42.972380109193303</v>
      </c>
      <c r="J253">
        <v>-4.0532666160026798</v>
      </c>
      <c r="K253">
        <v>5984.7264685598202</v>
      </c>
      <c r="L253">
        <v>4634.4573724757702</v>
      </c>
      <c r="M253">
        <v>23.183417336370798</v>
      </c>
      <c r="N253">
        <v>0.78825851867929697</v>
      </c>
      <c r="O253">
        <v>16.257424737278502</v>
      </c>
      <c r="P253">
        <v>107.99704334664899</v>
      </c>
      <c r="Q253">
        <v>0.152387357299513</v>
      </c>
    </row>
    <row r="254" spans="1:17" x14ac:dyDescent="0.3">
      <c r="A254" t="s">
        <v>606</v>
      </c>
      <c r="B254" t="s">
        <v>607</v>
      </c>
      <c r="C254" t="s">
        <v>3108</v>
      </c>
      <c r="D254" t="s">
        <v>411</v>
      </c>
      <c r="E254">
        <v>29979.940155929999</v>
      </c>
      <c r="F254">
        <v>472.05</v>
      </c>
      <c r="G254">
        <v>-7.2508822111608398</v>
      </c>
      <c r="H254">
        <v>0.73192986932220105</v>
      </c>
      <c r="I254">
        <v>-7.7418234993899304</v>
      </c>
      <c r="J254">
        <v>-0.64456897494848198</v>
      </c>
      <c r="K254">
        <v>499.53564906731498</v>
      </c>
      <c r="L254">
        <v>491.12416624871599</v>
      </c>
      <c r="M254">
        <v>40.762887374836801</v>
      </c>
      <c r="N254">
        <v>0.85089160838956102</v>
      </c>
      <c r="O254">
        <v>23.906365851075002</v>
      </c>
      <c r="P254">
        <v>14.035511535209499</v>
      </c>
      <c r="Q254">
        <v>0.11184914581041699</v>
      </c>
    </row>
    <row r="255" spans="1:17" x14ac:dyDescent="0.3">
      <c r="A255" t="s">
        <v>608</v>
      </c>
      <c r="B255" t="s">
        <v>609</v>
      </c>
      <c r="C255" t="s">
        <v>3104</v>
      </c>
      <c r="D255" t="s">
        <v>222</v>
      </c>
      <c r="E255">
        <v>29742.011098849998</v>
      </c>
      <c r="F255">
        <v>2223.25</v>
      </c>
      <c r="G255">
        <v>38.238993119009002</v>
      </c>
      <c r="H255">
        <v>8.2293975529402896</v>
      </c>
      <c r="I255">
        <v>26.435929631187001</v>
      </c>
      <c r="J255">
        <v>-1.55574782412406E-2</v>
      </c>
      <c r="K255">
        <v>2176.5442294402801</v>
      </c>
      <c r="L255">
        <v>1861.67128205061</v>
      </c>
      <c r="M255">
        <v>32.335439488340299</v>
      </c>
      <c r="N255">
        <v>0.39214668090497201</v>
      </c>
      <c r="O255">
        <v>13.527493534240399</v>
      </c>
      <c r="P255">
        <v>60.523465703971098</v>
      </c>
      <c r="Q255">
        <v>9.1652151256855996E-2</v>
      </c>
    </row>
    <row r="256" spans="1:17" x14ac:dyDescent="0.3">
      <c r="A256" t="s">
        <v>610</v>
      </c>
      <c r="B256" t="s">
        <v>611</v>
      </c>
      <c r="C256" t="s">
        <v>3100</v>
      </c>
      <c r="D256" t="s">
        <v>467</v>
      </c>
      <c r="E256">
        <v>29585.79</v>
      </c>
      <c r="F256">
        <v>842.9</v>
      </c>
      <c r="G256">
        <v>135.77883177445599</v>
      </c>
      <c r="H256">
        <v>15.876958096292499</v>
      </c>
      <c r="I256">
        <v>23.373577444566301</v>
      </c>
      <c r="J256">
        <v>7.6038350291599803</v>
      </c>
      <c r="K256">
        <v>770.818136604649</v>
      </c>
      <c r="L256">
        <v>678.16355959594796</v>
      </c>
      <c r="M256">
        <v>73.553799216253907</v>
      </c>
      <c r="N256">
        <v>1.0115564239260899</v>
      </c>
      <c r="O256">
        <v>15.078894293510499</v>
      </c>
      <c r="P256">
        <v>174.560260586319</v>
      </c>
      <c r="Q256">
        <v>0.13311542597041501</v>
      </c>
    </row>
    <row r="257" spans="1:17" x14ac:dyDescent="0.3">
      <c r="A257" t="s">
        <v>612</v>
      </c>
      <c r="B257" t="s">
        <v>613</v>
      </c>
      <c r="C257" t="s">
        <v>3106</v>
      </c>
      <c r="D257" t="s">
        <v>51</v>
      </c>
      <c r="E257">
        <v>29215.423039590001</v>
      </c>
      <c r="F257">
        <v>1773.3</v>
      </c>
      <c r="G257">
        <v>-9.9751544967336798</v>
      </c>
      <c r="H257">
        <v>14.135419705623599</v>
      </c>
      <c r="I257">
        <v>-4.5221124229405003</v>
      </c>
      <c r="J257">
        <v>2.5107381601681502</v>
      </c>
      <c r="K257">
        <v>1759.0140189129099</v>
      </c>
      <c r="L257">
        <v>1801.0040786372399</v>
      </c>
      <c r="M257">
        <v>55.452549897319699</v>
      </c>
      <c r="N257">
        <v>2.1345683002248901</v>
      </c>
      <c r="O257">
        <v>25.243895561946601</v>
      </c>
      <c r="P257">
        <v>11.8307372138487</v>
      </c>
      <c r="Q257">
        <v>-9.9692061713904004E-2</v>
      </c>
    </row>
    <row r="258" spans="1:17" hidden="1" x14ac:dyDescent="0.3">
      <c r="A258" t="s">
        <v>614</v>
      </c>
      <c r="B258" t="s">
        <v>615</v>
      </c>
      <c r="C258" t="s">
        <v>3102</v>
      </c>
      <c r="D258" t="s">
        <v>40</v>
      </c>
      <c r="E258">
        <v>29121.434871900001</v>
      </c>
      <c r="F258">
        <v>316.2</v>
      </c>
      <c r="G258">
        <v>-10.8073966332969</v>
      </c>
      <c r="H258">
        <v>-2.76062382205322</v>
      </c>
      <c r="I258">
        <v>3.8257093196654002</v>
      </c>
      <c r="J258">
        <v>1.50513443083012</v>
      </c>
      <c r="K258">
        <v>348.25457856445399</v>
      </c>
      <c r="M258">
        <v>34.768684558049401</v>
      </c>
      <c r="N258">
        <v>0.41568497324741299</v>
      </c>
      <c r="O258">
        <v>28.842504743833</v>
      </c>
      <c r="P258">
        <v>13.516424340333799</v>
      </c>
    </row>
    <row r="259" spans="1:17" x14ac:dyDescent="0.3">
      <c r="A259" t="s">
        <v>616</v>
      </c>
      <c r="B259" t="s">
        <v>617</v>
      </c>
      <c r="C259" t="s">
        <v>3106</v>
      </c>
      <c r="D259" t="s">
        <v>253</v>
      </c>
      <c r="E259">
        <v>29031.610120379999</v>
      </c>
      <c r="F259">
        <v>1080.9000000000001</v>
      </c>
      <c r="G259">
        <v>1.65887420352079</v>
      </c>
      <c r="H259">
        <v>4.1224977833676304</v>
      </c>
      <c r="I259">
        <v>-27.885568762775598</v>
      </c>
      <c r="J259">
        <v>3.5240318858145701</v>
      </c>
      <c r="K259">
        <v>1078.7909956212</v>
      </c>
      <c r="L259">
        <v>1109.2636714953801</v>
      </c>
      <c r="M259">
        <v>55.5722750834138</v>
      </c>
      <c r="N259">
        <v>0.41020374624133898</v>
      </c>
      <c r="O259">
        <v>40.0592099176612</v>
      </c>
      <c r="P259">
        <v>21.592890488778899</v>
      </c>
      <c r="Q259">
        <v>0.16539153796279299</v>
      </c>
    </row>
    <row r="260" spans="1:17" x14ac:dyDescent="0.3">
      <c r="A260" t="s">
        <v>618</v>
      </c>
      <c r="B260" t="s">
        <v>619</v>
      </c>
      <c r="C260" t="s">
        <v>3102</v>
      </c>
      <c r="D260" t="s">
        <v>40</v>
      </c>
      <c r="E260">
        <v>28871.312000000002</v>
      </c>
      <c r="F260">
        <v>175.19</v>
      </c>
      <c r="G260">
        <v>-5.2823070275621804</v>
      </c>
      <c r="H260">
        <v>-9.2231969316037095</v>
      </c>
      <c r="I260">
        <v>-29.537440635550698</v>
      </c>
      <c r="J260">
        <v>-2.1184449965135101</v>
      </c>
      <c r="K260">
        <v>209.63539747333101</v>
      </c>
      <c r="L260">
        <v>223.50921839009999</v>
      </c>
      <c r="M260">
        <v>24.509335261241201</v>
      </c>
      <c r="N260">
        <v>0.74914251508403795</v>
      </c>
      <c r="O260">
        <v>85.341629088418202</v>
      </c>
      <c r="P260">
        <v>17.577181208053599</v>
      </c>
      <c r="Q260">
        <v>1.4777881900012E-2</v>
      </c>
    </row>
    <row r="261" spans="1:17" hidden="1" x14ac:dyDescent="0.3">
      <c r="A261" t="s">
        <v>620</v>
      </c>
      <c r="B261" t="s">
        <v>621</v>
      </c>
      <c r="C261" t="s">
        <v>3117</v>
      </c>
      <c r="D261" t="s">
        <v>94</v>
      </c>
      <c r="E261">
        <v>28736.227224383001</v>
      </c>
      <c r="F261">
        <v>68.930000000000007</v>
      </c>
      <c r="G261">
        <v>-41.976987276571798</v>
      </c>
      <c r="H261">
        <v>-13.396132441052201</v>
      </c>
      <c r="I261">
        <v>-27.343881323609398</v>
      </c>
      <c r="J261">
        <v>-0.74079861506794398</v>
      </c>
      <c r="K261">
        <v>91.302348014094406</v>
      </c>
      <c r="M261">
        <v>21.781669316009499</v>
      </c>
      <c r="N261">
        <v>0.80215303419262995</v>
      </c>
      <c r="O261">
        <v>128.34759901349099</v>
      </c>
      <c r="P261">
        <v>1.2187958883994301</v>
      </c>
    </row>
    <row r="262" spans="1:17" x14ac:dyDescent="0.3">
      <c r="A262" t="s">
        <v>622</v>
      </c>
      <c r="B262" t="s">
        <v>623</v>
      </c>
      <c r="C262" t="s">
        <v>3105</v>
      </c>
      <c r="D262" t="s">
        <v>48</v>
      </c>
      <c r="E262">
        <v>28624.86</v>
      </c>
      <c r="F262">
        <v>47.4</v>
      </c>
      <c r="G262">
        <v>7.98963745258175</v>
      </c>
      <c r="H262">
        <v>-11.7506448938472</v>
      </c>
      <c r="I262">
        <v>-34.911994276528702</v>
      </c>
      <c r="J262">
        <v>-4.3963082609761299</v>
      </c>
      <c r="K262">
        <v>55.862128010155097</v>
      </c>
      <c r="L262">
        <v>57.735420807715101</v>
      </c>
      <c r="M262">
        <v>23.162970238662901</v>
      </c>
      <c r="N262">
        <v>0.74084510882535703</v>
      </c>
      <c r="O262">
        <v>64.873417721519004</v>
      </c>
      <c r="P262">
        <v>31.6666666666666</v>
      </c>
      <c r="Q262">
        <v>8.8818020008030005E-2</v>
      </c>
    </row>
    <row r="263" spans="1:17" x14ac:dyDescent="0.3">
      <c r="A263" t="s">
        <v>624</v>
      </c>
      <c r="B263" t="s">
        <v>625</v>
      </c>
      <c r="C263" t="s">
        <v>3119</v>
      </c>
      <c r="D263" t="s">
        <v>626</v>
      </c>
      <c r="E263">
        <v>28579.016642400002</v>
      </c>
      <c r="F263">
        <v>725.2</v>
      </c>
      <c r="G263">
        <v>-12.2394132636154</v>
      </c>
      <c r="H263">
        <v>1.1630102039333201</v>
      </c>
      <c r="I263">
        <v>4.0855765759382097</v>
      </c>
      <c r="J263">
        <v>-0.11347393909260001</v>
      </c>
      <c r="K263">
        <v>769.56899161896899</v>
      </c>
      <c r="L263">
        <v>735.43203944643005</v>
      </c>
      <c r="M263">
        <v>32.104603961689001</v>
      </c>
      <c r="N263">
        <v>0.72811575593462297</v>
      </c>
      <c r="O263">
        <v>26.9994484280198</v>
      </c>
      <c r="P263">
        <v>27.766032417195198</v>
      </c>
      <c r="Q263">
        <v>2.1234183240553001E-2</v>
      </c>
    </row>
    <row r="264" spans="1:17" x14ac:dyDescent="0.3">
      <c r="A264" t="s">
        <v>627</v>
      </c>
      <c r="B264" t="s">
        <v>628</v>
      </c>
      <c r="C264" t="s">
        <v>3102</v>
      </c>
      <c r="D264" t="s">
        <v>408</v>
      </c>
      <c r="E264">
        <v>28466.124351890001</v>
      </c>
      <c r="F264">
        <v>1515.95</v>
      </c>
      <c r="G264">
        <v>27.055178634938599</v>
      </c>
      <c r="H264">
        <v>-14.404723308359801</v>
      </c>
      <c r="I264">
        <v>35.987545068457599</v>
      </c>
      <c r="J264">
        <v>-0.249283120416632</v>
      </c>
      <c r="K264">
        <v>1760.33535734063</v>
      </c>
      <c r="L264">
        <v>1489.33824023989</v>
      </c>
      <c r="M264">
        <v>16.660708342172601</v>
      </c>
      <c r="N264">
        <v>0.50995241087346899</v>
      </c>
      <c r="O264">
        <v>42.1517860087733</v>
      </c>
      <c r="P264">
        <v>57.730725210696001</v>
      </c>
      <c r="Q264">
        <v>9.3262134721714005E-2</v>
      </c>
    </row>
    <row r="265" spans="1:17" hidden="1" x14ac:dyDescent="0.3">
      <c r="A265" t="s">
        <v>629</v>
      </c>
      <c r="B265" t="s">
        <v>630</v>
      </c>
      <c r="C265" t="s">
        <v>3117</v>
      </c>
      <c r="D265" t="s">
        <v>120</v>
      </c>
      <c r="E265">
        <v>28404.56588599</v>
      </c>
      <c r="F265">
        <v>547.1</v>
      </c>
      <c r="G265">
        <v>-42.430909779781601</v>
      </c>
      <c r="H265">
        <v>-18.9173121954083</v>
      </c>
      <c r="I265">
        <v>-27.797803826819301</v>
      </c>
      <c r="J265">
        <v>-6.8276378127005302</v>
      </c>
      <c r="K265">
        <v>618.32612988330595</v>
      </c>
      <c r="M265">
        <v>38.155807918208303</v>
      </c>
      <c r="N265">
        <v>1.14580101387291</v>
      </c>
      <c r="O265">
        <v>34.1619447998537</v>
      </c>
      <c r="P265">
        <v>6.3362487852283804</v>
      </c>
    </row>
    <row r="266" spans="1:17" x14ac:dyDescent="0.3">
      <c r="A266" t="s">
        <v>631</v>
      </c>
      <c r="B266" t="s">
        <v>632</v>
      </c>
      <c r="C266" t="s">
        <v>3120</v>
      </c>
      <c r="D266" t="s">
        <v>580</v>
      </c>
      <c r="E266">
        <v>28149.5639013</v>
      </c>
      <c r="F266">
        <v>2546.85</v>
      </c>
      <c r="G266">
        <v>92.930749689177304</v>
      </c>
      <c r="H266">
        <v>-1.9724289895068301</v>
      </c>
      <c r="I266">
        <v>15.1012988968938</v>
      </c>
      <c r="J266">
        <v>-3.91509567021245</v>
      </c>
      <c r="K266">
        <v>2678.1603860608102</v>
      </c>
      <c r="L266">
        <v>2202.7372682977302</v>
      </c>
      <c r="M266">
        <v>31.471607106430099</v>
      </c>
      <c r="N266">
        <v>0.360053738053001</v>
      </c>
      <c r="O266">
        <v>23.2895537624909</v>
      </c>
      <c r="P266">
        <v>116.20118845500799</v>
      </c>
      <c r="Q266">
        <v>0.13835470368441499</v>
      </c>
    </row>
    <row r="267" spans="1:17" x14ac:dyDescent="0.3">
      <c r="A267" t="s">
        <v>633</v>
      </c>
      <c r="B267" t="s">
        <v>634</v>
      </c>
      <c r="C267" t="s">
        <v>3103</v>
      </c>
      <c r="D267" t="s">
        <v>635</v>
      </c>
      <c r="E267">
        <v>28000.245373320002</v>
      </c>
      <c r="F267">
        <v>291.39999999999998</v>
      </c>
      <c r="G267">
        <v>-14.28178626957</v>
      </c>
      <c r="H267">
        <v>27.838879125654302</v>
      </c>
      <c r="I267">
        <v>-11.0180157003186</v>
      </c>
      <c r="J267">
        <v>0.41140449592314698</v>
      </c>
      <c r="K267">
        <v>263.09044438225499</v>
      </c>
      <c r="L267">
        <v>270.89720802501</v>
      </c>
      <c r="M267">
        <v>64.041244316196398</v>
      </c>
      <c r="N267">
        <v>5.8101022679006196</v>
      </c>
      <c r="O267">
        <v>31.880576527110499</v>
      </c>
      <c r="P267">
        <v>38.761904761904702</v>
      </c>
      <c r="Q267">
        <v>8.7024774056756002E-2</v>
      </c>
    </row>
    <row r="268" spans="1:17" x14ac:dyDescent="0.3">
      <c r="A268" t="s">
        <v>636</v>
      </c>
      <c r="B268" t="s">
        <v>637</v>
      </c>
      <c r="C268" t="s">
        <v>3115</v>
      </c>
      <c r="D268" t="s">
        <v>141</v>
      </c>
      <c r="E268">
        <v>27722.621749000002</v>
      </c>
      <c r="F268">
        <v>1135</v>
      </c>
      <c r="G268">
        <v>36.064702738802403</v>
      </c>
      <c r="H268">
        <v>-9.0495452158446401</v>
      </c>
      <c r="I268">
        <v>-12.575031545017501</v>
      </c>
      <c r="J268">
        <v>1.4571777479471499</v>
      </c>
      <c r="K268">
        <v>1224.1563916376699</v>
      </c>
      <c r="L268">
        <v>1141.1443842024901</v>
      </c>
      <c r="M268">
        <v>45.672128200276902</v>
      </c>
      <c r="N268">
        <v>0.90320126602954098</v>
      </c>
      <c r="O268">
        <v>28.026431718061598</v>
      </c>
      <c r="P268">
        <v>56.003023847158197</v>
      </c>
      <c r="Q268">
        <v>0.110152869142621</v>
      </c>
    </row>
    <row r="269" spans="1:17" x14ac:dyDescent="0.3">
      <c r="A269" t="s">
        <v>638</v>
      </c>
      <c r="B269" t="s">
        <v>639</v>
      </c>
      <c r="C269" t="s">
        <v>3108</v>
      </c>
      <c r="D269" t="s">
        <v>211</v>
      </c>
      <c r="E269">
        <v>27633.209264159999</v>
      </c>
      <c r="F269">
        <v>14568.65</v>
      </c>
      <c r="G269">
        <v>-30.683538572737799</v>
      </c>
      <c r="H269">
        <v>6.7944962649537297</v>
      </c>
      <c r="I269">
        <v>1.97705281240465</v>
      </c>
      <c r="J269">
        <v>2.3283521452840699</v>
      </c>
      <c r="K269">
        <v>15000.710424467699</v>
      </c>
      <c r="L269">
        <v>15106.2697225144</v>
      </c>
      <c r="M269">
        <v>46.023906682169297</v>
      </c>
      <c r="N269">
        <v>0.75101115291588205</v>
      </c>
      <c r="O269">
        <v>25.2689851152989</v>
      </c>
      <c r="P269">
        <v>12.282466281310199</v>
      </c>
      <c r="Q269">
        <v>5.5355228062508997E-2</v>
      </c>
    </row>
    <row r="270" spans="1:17" x14ac:dyDescent="0.3">
      <c r="A270" t="s">
        <v>640</v>
      </c>
      <c r="B270" t="s">
        <v>641</v>
      </c>
      <c r="C270" t="s">
        <v>3113</v>
      </c>
      <c r="D270" t="s">
        <v>268</v>
      </c>
      <c r="E270">
        <v>27615.422053440001</v>
      </c>
      <c r="F270">
        <v>1450.8</v>
      </c>
      <c r="G270">
        <v>15.036827950392601</v>
      </c>
      <c r="H270">
        <v>5.88423358916405</v>
      </c>
      <c r="I270">
        <v>-20.978151755056199</v>
      </c>
      <c r="J270">
        <v>6.9131758236366796</v>
      </c>
      <c r="K270">
        <v>1461.6347675555101</v>
      </c>
      <c r="L270">
        <v>1438.57941891122</v>
      </c>
      <c r="M270">
        <v>58.007156251581698</v>
      </c>
      <c r="N270">
        <v>0.91922412184287705</v>
      </c>
      <c r="O270">
        <v>26.905845051006299</v>
      </c>
      <c r="P270">
        <v>41.458658346333799</v>
      </c>
      <c r="Q270">
        <v>4.3062578379014997E-2</v>
      </c>
    </row>
    <row r="271" spans="1:17" x14ac:dyDescent="0.3">
      <c r="A271" t="s">
        <v>642</v>
      </c>
      <c r="B271" t="s">
        <v>643</v>
      </c>
      <c r="C271" t="s">
        <v>3102</v>
      </c>
      <c r="D271" t="s">
        <v>54</v>
      </c>
      <c r="E271">
        <v>27531.872148900002</v>
      </c>
      <c r="F271">
        <v>356.3</v>
      </c>
      <c r="G271">
        <v>-20.791592497434898</v>
      </c>
      <c r="H271">
        <v>6.2860012967402804E-2</v>
      </c>
      <c r="I271">
        <v>-27.714369021788599</v>
      </c>
      <c r="J271">
        <v>0.43520543419761298</v>
      </c>
      <c r="K271">
        <v>374.02848508415502</v>
      </c>
      <c r="L271">
        <v>401.09642020319399</v>
      </c>
      <c r="M271">
        <v>44.362284776943298</v>
      </c>
      <c r="N271">
        <v>0.53493729152339498</v>
      </c>
      <c r="O271">
        <v>45.860230143137798</v>
      </c>
      <c r="P271">
        <v>31.938529901870002</v>
      </c>
      <c r="Q271">
        <v>6.7379964919372995E-2</v>
      </c>
    </row>
    <row r="272" spans="1:17" x14ac:dyDescent="0.3">
      <c r="A272" t="s">
        <v>644</v>
      </c>
      <c r="B272" t="s">
        <v>645</v>
      </c>
      <c r="C272" t="s">
        <v>3102</v>
      </c>
      <c r="D272" t="s">
        <v>506</v>
      </c>
      <c r="E272">
        <v>27353.82670148</v>
      </c>
      <c r="F272">
        <v>841.55</v>
      </c>
      <c r="G272">
        <v>3.5977579392033499</v>
      </c>
      <c r="H272">
        <v>6.8516471023461802</v>
      </c>
      <c r="I272">
        <v>11.338646914794699</v>
      </c>
      <c r="J272">
        <v>3.1092702553142302</v>
      </c>
      <c r="K272">
        <v>846.28686604842903</v>
      </c>
      <c r="L272">
        <v>785.37957197373703</v>
      </c>
      <c r="M272">
        <v>39.864990004936097</v>
      </c>
      <c r="N272">
        <v>0.29001446763046401</v>
      </c>
      <c r="O272">
        <v>9.6132137127918895</v>
      </c>
      <c r="P272">
        <v>28.677370030580999</v>
      </c>
      <c r="Q272">
        <v>-2.6085145637331001E-2</v>
      </c>
    </row>
    <row r="273" spans="1:17" x14ac:dyDescent="0.3">
      <c r="A273" t="s">
        <v>646</v>
      </c>
      <c r="B273" t="s">
        <v>647</v>
      </c>
      <c r="C273" t="s">
        <v>3102</v>
      </c>
      <c r="D273" t="s">
        <v>40</v>
      </c>
      <c r="E273">
        <v>27233.762014349999</v>
      </c>
      <c r="F273">
        <v>463.5</v>
      </c>
      <c r="G273">
        <v>-32.552616764800099</v>
      </c>
      <c r="H273">
        <v>-7.8906995102985</v>
      </c>
      <c r="I273">
        <v>-18.627610390235599</v>
      </c>
      <c r="J273">
        <v>2.9954805604032702</v>
      </c>
      <c r="K273">
        <v>538.74253615743498</v>
      </c>
      <c r="L273">
        <v>563.80123283644605</v>
      </c>
      <c r="M273">
        <v>26.817153854217999</v>
      </c>
      <c r="N273">
        <v>1.15692909201435</v>
      </c>
      <c r="O273">
        <v>39.590075512405598</v>
      </c>
      <c r="P273">
        <v>1.91292875989446</v>
      </c>
      <c r="Q273">
        <v>-0.110695785589321</v>
      </c>
    </row>
    <row r="274" spans="1:17" hidden="1" x14ac:dyDescent="0.3">
      <c r="A274" t="s">
        <v>648</v>
      </c>
      <c r="B274" t="s">
        <v>649</v>
      </c>
      <c r="C274" t="s">
        <v>3117</v>
      </c>
      <c r="D274" t="s">
        <v>144</v>
      </c>
      <c r="E274">
        <v>27165.025293999999</v>
      </c>
      <c r="F274">
        <v>1599.4</v>
      </c>
      <c r="G274">
        <v>105.141890081317</v>
      </c>
      <c r="H274">
        <v>-8.4673081120995803</v>
      </c>
      <c r="I274">
        <v>75.063399703123807</v>
      </c>
      <c r="J274">
        <v>-3.6387018123624002</v>
      </c>
      <c r="K274">
        <v>1639.68541727618</v>
      </c>
      <c r="L274">
        <v>1262.6892554900001</v>
      </c>
      <c r="M274">
        <v>39.345158115828298</v>
      </c>
      <c r="N274">
        <v>0.64058906423352802</v>
      </c>
      <c r="O274">
        <v>18.794547955483299</v>
      </c>
      <c r="P274">
        <v>177.60131910092801</v>
      </c>
    </row>
    <row r="275" spans="1:17" x14ac:dyDescent="0.3">
      <c r="A275" t="s">
        <v>650</v>
      </c>
      <c r="B275" t="s">
        <v>651</v>
      </c>
      <c r="C275" t="s">
        <v>3108</v>
      </c>
      <c r="D275" t="s">
        <v>565</v>
      </c>
      <c r="E275">
        <v>26977.600601064001</v>
      </c>
      <c r="F275">
        <v>61.02</v>
      </c>
      <c r="G275">
        <v>-18.4012868961896</v>
      </c>
      <c r="H275">
        <v>1.0158568402357899</v>
      </c>
      <c r="I275">
        <v>-16.1807132879132</v>
      </c>
      <c r="J275">
        <v>0.35141738794571697</v>
      </c>
      <c r="K275">
        <v>65.559719085755503</v>
      </c>
      <c r="L275">
        <v>67.290476261830804</v>
      </c>
      <c r="M275">
        <v>33.817792053187802</v>
      </c>
      <c r="N275">
        <v>0.81259502089661395</v>
      </c>
      <c r="O275">
        <v>31.104555883316898</v>
      </c>
      <c r="P275">
        <v>3.42372881355932</v>
      </c>
      <c r="Q275">
        <v>1.8605441329002999E-2</v>
      </c>
    </row>
    <row r="276" spans="1:17" x14ac:dyDescent="0.3">
      <c r="A276" t="s">
        <v>652</v>
      </c>
      <c r="B276" t="s">
        <v>653</v>
      </c>
      <c r="C276" t="s">
        <v>3116</v>
      </c>
      <c r="D276" t="s">
        <v>163</v>
      </c>
      <c r="E276">
        <v>26977.416058809999</v>
      </c>
      <c r="F276">
        <v>1058.95</v>
      </c>
      <c r="G276">
        <v>-8.1012068712842495</v>
      </c>
      <c r="H276">
        <v>6.0417635490592003</v>
      </c>
      <c r="I276">
        <v>-6.1751012032376398</v>
      </c>
      <c r="J276">
        <v>-0.43678803054024501</v>
      </c>
      <c r="K276">
        <v>1094.36072803045</v>
      </c>
      <c r="L276">
        <v>1073.1007209434299</v>
      </c>
      <c r="M276">
        <v>36.513681423188501</v>
      </c>
      <c r="N276">
        <v>0.39834020416189903</v>
      </c>
      <c r="O276">
        <v>27.390339487227902</v>
      </c>
      <c r="P276">
        <v>13.4994640943194</v>
      </c>
      <c r="Q276">
        <v>1.055646714556E-2</v>
      </c>
    </row>
    <row r="277" spans="1:17" x14ac:dyDescent="0.3">
      <c r="A277" t="s">
        <v>654</v>
      </c>
      <c r="B277" t="s">
        <v>655</v>
      </c>
      <c r="C277" t="s">
        <v>3104</v>
      </c>
      <c r="D277" t="s">
        <v>201</v>
      </c>
      <c r="E277">
        <v>26857.845000000001</v>
      </c>
      <c r="F277">
        <v>615.29999999999995</v>
      </c>
      <c r="G277">
        <v>11.810896779538499</v>
      </c>
      <c r="H277">
        <v>-4.0718471088473898</v>
      </c>
      <c r="I277">
        <v>20.196748170380999</v>
      </c>
      <c r="J277">
        <v>-0.154823701160407</v>
      </c>
      <c r="K277">
        <v>707.36442983791301</v>
      </c>
      <c r="L277">
        <v>660.09557356488801</v>
      </c>
      <c r="M277">
        <v>27.544845907706801</v>
      </c>
      <c r="N277">
        <v>1.22613390096235</v>
      </c>
      <c r="O277">
        <v>39.769218267511697</v>
      </c>
      <c r="P277">
        <v>47.518580676096803</v>
      </c>
      <c r="Q277">
        <v>-5.8279834806020002E-3</v>
      </c>
    </row>
    <row r="278" spans="1:17" x14ac:dyDescent="0.3">
      <c r="A278" t="s">
        <v>656</v>
      </c>
      <c r="B278" t="s">
        <v>657</v>
      </c>
      <c r="C278" t="s">
        <v>3105</v>
      </c>
      <c r="D278" t="s">
        <v>48</v>
      </c>
      <c r="E278">
        <v>26783.713</v>
      </c>
      <c r="F278">
        <v>1006.15</v>
      </c>
      <c r="G278">
        <v>48.960523242865101</v>
      </c>
      <c r="H278">
        <v>7.5333942500294002</v>
      </c>
      <c r="I278">
        <v>22.795474216215599</v>
      </c>
      <c r="J278">
        <v>1.65430011244293</v>
      </c>
      <c r="K278">
        <v>969.18135772496498</v>
      </c>
      <c r="L278">
        <v>851.24070613183801</v>
      </c>
      <c r="M278">
        <v>55.308598754365697</v>
      </c>
      <c r="N278">
        <v>1.0471345414444599</v>
      </c>
      <c r="O278">
        <v>6.8429160661929096</v>
      </c>
      <c r="P278">
        <v>77.717919279342894</v>
      </c>
      <c r="Q278">
        <v>8.9140415479360996E-2</v>
      </c>
    </row>
    <row r="279" spans="1:17" x14ac:dyDescent="0.3">
      <c r="A279" t="s">
        <v>658</v>
      </c>
      <c r="B279" t="s">
        <v>659</v>
      </c>
      <c r="C279" t="s">
        <v>3102</v>
      </c>
      <c r="D279" t="s">
        <v>24</v>
      </c>
      <c r="E279">
        <v>26692.183883925001</v>
      </c>
      <c r="F279">
        <v>165.69</v>
      </c>
      <c r="G279">
        <v>-40.685807996284097</v>
      </c>
      <c r="H279">
        <v>-6.3345303989956498</v>
      </c>
      <c r="I279">
        <v>-12.830939132065</v>
      </c>
      <c r="J279">
        <v>-2.8095806724941301</v>
      </c>
      <c r="K279">
        <v>186.19273735305001</v>
      </c>
      <c r="L279">
        <v>198.583096914339</v>
      </c>
      <c r="M279">
        <v>29.932275757759498</v>
      </c>
      <c r="N279">
        <v>0.49221801444972002</v>
      </c>
      <c r="O279">
        <v>58.790512402679703</v>
      </c>
      <c r="P279">
        <v>0.95661710943211098</v>
      </c>
      <c r="Q279">
        <v>-9.4402867785875005E-2</v>
      </c>
    </row>
    <row r="280" spans="1:17" x14ac:dyDescent="0.3">
      <c r="A280" t="s">
        <v>660</v>
      </c>
      <c r="B280" t="s">
        <v>661</v>
      </c>
      <c r="C280" t="s">
        <v>3106</v>
      </c>
      <c r="D280" t="s">
        <v>662</v>
      </c>
      <c r="E280">
        <v>26512.8865869</v>
      </c>
      <c r="F280">
        <v>2616.6</v>
      </c>
      <c r="G280">
        <v>54.913867703706998</v>
      </c>
      <c r="H280">
        <v>17.263431505807599</v>
      </c>
      <c r="I280">
        <v>58.580195655553702</v>
      </c>
      <c r="J280">
        <v>8.3138457701121798E-2</v>
      </c>
      <c r="K280">
        <v>2535.4675156707599</v>
      </c>
      <c r="L280">
        <v>2070.3584878228298</v>
      </c>
      <c r="M280">
        <v>39.694493356282301</v>
      </c>
      <c r="N280">
        <v>1.06566543366078</v>
      </c>
      <c r="O280">
        <v>28.326836352518502</v>
      </c>
      <c r="P280">
        <v>92.255694342395202</v>
      </c>
      <c r="Q280">
        <v>0.10328633738439801</v>
      </c>
    </row>
    <row r="281" spans="1:17" x14ac:dyDescent="0.3">
      <c r="A281" t="s">
        <v>663</v>
      </c>
      <c r="B281" t="s">
        <v>664</v>
      </c>
      <c r="C281" t="s">
        <v>3116</v>
      </c>
      <c r="D281" t="s">
        <v>163</v>
      </c>
      <c r="E281">
        <v>26171.3636568</v>
      </c>
      <c r="F281">
        <v>6046.2</v>
      </c>
      <c r="G281">
        <v>100.71176182246801</v>
      </c>
      <c r="H281">
        <v>-15.139133241168</v>
      </c>
      <c r="I281">
        <v>35.195949770585798</v>
      </c>
      <c r="J281">
        <v>-17.116743506855698</v>
      </c>
      <c r="K281">
        <v>7326.9051402069699</v>
      </c>
      <c r="L281">
        <v>5721.0106191629502</v>
      </c>
      <c r="M281">
        <v>20.346673791541999</v>
      </c>
      <c r="N281">
        <v>1.39496663473559</v>
      </c>
      <c r="O281">
        <v>44.718997056002102</v>
      </c>
      <c r="P281">
        <v>110.81589958158899</v>
      </c>
      <c r="Q281">
        <v>8.5006912869677001E-2</v>
      </c>
    </row>
    <row r="282" spans="1:17" x14ac:dyDescent="0.3">
      <c r="A282" t="s">
        <v>665</v>
      </c>
      <c r="B282" t="s">
        <v>666</v>
      </c>
      <c r="C282" t="s">
        <v>3106</v>
      </c>
      <c r="D282" t="s">
        <v>51</v>
      </c>
      <c r="E282">
        <v>26083.501679519999</v>
      </c>
      <c r="F282">
        <v>1679.4</v>
      </c>
      <c r="G282">
        <v>-7.5750307940730002</v>
      </c>
      <c r="H282">
        <v>-5.1095820697773604</v>
      </c>
      <c r="I282">
        <v>-12.968316121945399</v>
      </c>
      <c r="J282">
        <v>-5.8311928526051302</v>
      </c>
      <c r="K282">
        <v>1846.33321356434</v>
      </c>
      <c r="L282">
        <v>1767.13575927701</v>
      </c>
      <c r="M282">
        <v>19.275058267955401</v>
      </c>
      <c r="N282">
        <v>0.70982441812984898</v>
      </c>
      <c r="O282">
        <v>20.876503513159399</v>
      </c>
      <c r="P282">
        <v>22.494529540481398</v>
      </c>
      <c r="Q282">
        <v>8.0386483984575E-2</v>
      </c>
    </row>
    <row r="283" spans="1:17" x14ac:dyDescent="0.3">
      <c r="A283" t="s">
        <v>667</v>
      </c>
      <c r="B283" t="s">
        <v>668</v>
      </c>
      <c r="C283" t="s">
        <v>3106</v>
      </c>
      <c r="D283" t="s">
        <v>51</v>
      </c>
      <c r="E283">
        <v>26076.440221609999</v>
      </c>
      <c r="F283">
        <v>483.65</v>
      </c>
      <c r="G283">
        <v>12.545823792671699</v>
      </c>
      <c r="H283">
        <v>10.172501107496901</v>
      </c>
      <c r="I283">
        <v>5.0696027689451197</v>
      </c>
      <c r="J283">
        <v>0.38921169394085098</v>
      </c>
      <c r="K283">
        <v>475.05617343234701</v>
      </c>
      <c r="L283">
        <v>446.31111739234899</v>
      </c>
      <c r="M283">
        <v>47.653318823103099</v>
      </c>
      <c r="N283">
        <v>0.86062775286540405</v>
      </c>
      <c r="O283">
        <v>7.1022433578000701</v>
      </c>
      <c r="P283">
        <v>34.030760703893499</v>
      </c>
      <c r="Q283">
        <v>-4.5631474327642002E-2</v>
      </c>
    </row>
    <row r="284" spans="1:17" x14ac:dyDescent="0.3">
      <c r="A284" t="s">
        <v>669</v>
      </c>
      <c r="B284" t="s">
        <v>670</v>
      </c>
      <c r="C284" t="s">
        <v>3100</v>
      </c>
      <c r="D284" t="s">
        <v>18</v>
      </c>
      <c r="E284">
        <v>25887.636535066998</v>
      </c>
      <c r="F284">
        <v>147.71</v>
      </c>
      <c r="G284">
        <v>10.366485040584701</v>
      </c>
      <c r="H284">
        <v>-5.4626606597240102</v>
      </c>
      <c r="I284">
        <v>-34.400606469808203</v>
      </c>
      <c r="J284">
        <v>-3.5781125969609402</v>
      </c>
      <c r="K284">
        <v>169.27933017929499</v>
      </c>
      <c r="L284">
        <v>182.43888242936899</v>
      </c>
      <c r="M284">
        <v>34.271973684023301</v>
      </c>
      <c r="N284">
        <v>2.5514485922492298</v>
      </c>
      <c r="O284">
        <v>95.822896215557506</v>
      </c>
      <c r="P284">
        <v>31.825078090138302</v>
      </c>
      <c r="Q284">
        <v>0.10593292174583201</v>
      </c>
    </row>
    <row r="285" spans="1:17" x14ac:dyDescent="0.3">
      <c r="A285" t="s">
        <v>671</v>
      </c>
      <c r="B285" t="s">
        <v>672</v>
      </c>
      <c r="C285" t="s">
        <v>3116</v>
      </c>
      <c r="D285" t="s">
        <v>292</v>
      </c>
      <c r="E285">
        <v>25770.894349679998</v>
      </c>
      <c r="F285">
        <v>516.29999999999995</v>
      </c>
      <c r="G285">
        <v>15.1017597986928</v>
      </c>
      <c r="H285">
        <v>-1.39805651752237</v>
      </c>
      <c r="I285">
        <v>24.149697818330399</v>
      </c>
      <c r="J285">
        <v>-2.1061107495003402</v>
      </c>
      <c r="K285">
        <v>540.50431753052897</v>
      </c>
      <c r="L285">
        <v>491.46255012499802</v>
      </c>
      <c r="M285">
        <v>34.895347778774799</v>
      </c>
      <c r="N285">
        <v>0.58399616409370103</v>
      </c>
      <c r="O285">
        <v>21.692814255277899</v>
      </c>
      <c r="P285">
        <v>53.614995537042503</v>
      </c>
      <c r="Q285">
        <v>2.5248625268976001E-2</v>
      </c>
    </row>
    <row r="286" spans="1:17" hidden="1" x14ac:dyDescent="0.3">
      <c r="A286" t="s">
        <v>673</v>
      </c>
      <c r="B286" t="s">
        <v>674</v>
      </c>
      <c r="C286" t="s">
        <v>3117</v>
      </c>
      <c r="D286" t="s">
        <v>211</v>
      </c>
      <c r="E286">
        <v>25699.625371579899</v>
      </c>
      <c r="F286">
        <v>11432.2</v>
      </c>
      <c r="G286">
        <v>87.005788976071898</v>
      </c>
      <c r="H286">
        <v>-9.9686095145871096</v>
      </c>
      <c r="I286">
        <v>3.6430370636779199</v>
      </c>
      <c r="J286">
        <v>-2.9892702752335398</v>
      </c>
      <c r="K286">
        <v>12870.5411645442</v>
      </c>
      <c r="L286">
        <v>11426.5178273252</v>
      </c>
      <c r="M286">
        <v>29.4676532880347</v>
      </c>
      <c r="N286">
        <v>0.29389847556524101</v>
      </c>
      <c r="O286">
        <v>32.410647119539497</v>
      </c>
      <c r="P286">
        <v>107.775071789466</v>
      </c>
      <c r="Q286">
        <v>0.149512203278935</v>
      </c>
    </row>
    <row r="287" spans="1:17" x14ac:dyDescent="0.3">
      <c r="A287" t="s">
        <v>675</v>
      </c>
      <c r="B287" t="s">
        <v>676</v>
      </c>
      <c r="C287" t="s">
        <v>3106</v>
      </c>
      <c r="D287" t="s">
        <v>253</v>
      </c>
      <c r="E287">
        <v>25613.935691024999</v>
      </c>
      <c r="F287">
        <v>1261.1500000000001</v>
      </c>
      <c r="G287">
        <v>-14.2744807234094</v>
      </c>
      <c r="H287">
        <v>5.7790342280906604</v>
      </c>
      <c r="I287">
        <v>-5.45634163169606</v>
      </c>
      <c r="J287">
        <v>0.94572643374103404</v>
      </c>
      <c r="K287">
        <v>1255.21376536816</v>
      </c>
      <c r="L287">
        <v>1228.05391381962</v>
      </c>
      <c r="M287">
        <v>49.979432680730298</v>
      </c>
      <c r="N287">
        <v>0.98770685099298705</v>
      </c>
      <c r="O287">
        <v>14.5700352852555</v>
      </c>
      <c r="P287">
        <v>16.773148148148099</v>
      </c>
      <c r="Q287">
        <v>0.103085453465337</v>
      </c>
    </row>
    <row r="288" spans="1:17" x14ac:dyDescent="0.3">
      <c r="A288" t="s">
        <v>677</v>
      </c>
      <c r="B288" t="s">
        <v>678</v>
      </c>
      <c r="C288" t="s">
        <v>3109</v>
      </c>
      <c r="D288" t="s">
        <v>679</v>
      </c>
      <c r="E288">
        <v>25568.115088800001</v>
      </c>
      <c r="F288">
        <v>264.39999999999998</v>
      </c>
      <c r="G288">
        <v>48.515193717487001</v>
      </c>
      <c r="H288">
        <v>-10.167391397646099</v>
      </c>
      <c r="I288">
        <v>-36.567257697577197</v>
      </c>
      <c r="J288">
        <v>-2.9438274413291801</v>
      </c>
      <c r="K288">
        <v>301.43086395672299</v>
      </c>
      <c r="L288">
        <v>296.07037313345199</v>
      </c>
      <c r="M288">
        <v>25.2345018712059</v>
      </c>
      <c r="N288">
        <v>0.71077034029948305</v>
      </c>
      <c r="O288">
        <v>57.2617246596066</v>
      </c>
      <c r="P288">
        <v>68.945686900958407</v>
      </c>
      <c r="Q288">
        <v>8.9457867233906002E-2</v>
      </c>
    </row>
    <row r="289" spans="1:17" x14ac:dyDescent="0.3">
      <c r="A289" t="s">
        <v>680</v>
      </c>
      <c r="B289" t="s">
        <v>681</v>
      </c>
      <c r="C289" t="s">
        <v>3116</v>
      </c>
      <c r="D289" t="s">
        <v>414</v>
      </c>
      <c r="E289">
        <v>25557.21945764</v>
      </c>
      <c r="F289">
        <v>5686.7</v>
      </c>
      <c r="G289">
        <v>-8.7830941586839106</v>
      </c>
      <c r="H289">
        <v>-5.7538224054679903</v>
      </c>
      <c r="I289">
        <v>1.2879076273433401</v>
      </c>
      <c r="J289">
        <v>-7.6502808635893702</v>
      </c>
      <c r="K289">
        <v>6433.1246525592796</v>
      </c>
      <c r="L289">
        <v>6092.7990543737997</v>
      </c>
      <c r="M289">
        <v>13.906012732686399</v>
      </c>
      <c r="N289">
        <v>0.74510979281768397</v>
      </c>
      <c r="O289">
        <v>26.555823236675</v>
      </c>
      <c r="P289">
        <v>16.026687341875402</v>
      </c>
      <c r="Q289">
        <v>-6.1937993963029998E-3</v>
      </c>
    </row>
    <row r="290" spans="1:17" x14ac:dyDescent="0.3">
      <c r="A290" t="s">
        <v>682</v>
      </c>
      <c r="B290" t="s">
        <v>683</v>
      </c>
      <c r="C290" t="s">
        <v>3113</v>
      </c>
      <c r="D290" t="s">
        <v>684</v>
      </c>
      <c r="E290">
        <v>24982.4270956</v>
      </c>
      <c r="F290">
        <v>1098.5</v>
      </c>
      <c r="G290">
        <v>137.86205932657799</v>
      </c>
      <c r="H290">
        <v>4.1665521934573704</v>
      </c>
      <c r="I290">
        <v>16.933197242370699</v>
      </c>
      <c r="J290">
        <v>1.2239530752018899</v>
      </c>
      <c r="K290">
        <v>1107.0203820301399</v>
      </c>
      <c r="L290">
        <v>959.25323794552003</v>
      </c>
      <c r="M290">
        <v>52.3406745625852</v>
      </c>
      <c r="N290">
        <v>0.86338443028702405</v>
      </c>
      <c r="O290">
        <v>31.993627674100999</v>
      </c>
      <c r="P290">
        <v>198.50543478260801</v>
      </c>
    </row>
    <row r="291" spans="1:17" x14ac:dyDescent="0.3">
      <c r="A291" t="s">
        <v>685</v>
      </c>
      <c r="B291" t="s">
        <v>686</v>
      </c>
      <c r="C291" t="s">
        <v>3111</v>
      </c>
      <c r="D291" t="s">
        <v>289</v>
      </c>
      <c r="E291">
        <v>24734.290695299998</v>
      </c>
      <c r="F291">
        <v>384.25</v>
      </c>
      <c r="G291">
        <v>10.4002423765542</v>
      </c>
      <c r="H291">
        <v>-4.7405054816297696</v>
      </c>
      <c r="I291">
        <v>-11.9173695596866</v>
      </c>
      <c r="J291">
        <v>-2.7854487018799099</v>
      </c>
      <c r="K291">
        <v>410.49512546203601</v>
      </c>
      <c r="L291">
        <v>388.78372142143701</v>
      </c>
      <c r="M291">
        <v>44.165214633154697</v>
      </c>
      <c r="N291">
        <v>1.0012280305828201</v>
      </c>
      <c r="O291">
        <v>25.9596616785946</v>
      </c>
      <c r="P291">
        <v>47.081339712918599</v>
      </c>
      <c r="Q291">
        <v>-5.2501669210002003E-2</v>
      </c>
    </row>
    <row r="292" spans="1:17" x14ac:dyDescent="0.3">
      <c r="A292" t="s">
        <v>687</v>
      </c>
      <c r="B292" t="s">
        <v>688</v>
      </c>
      <c r="C292" t="s">
        <v>3106</v>
      </c>
      <c r="D292" t="s">
        <v>253</v>
      </c>
      <c r="E292">
        <v>24721.768830149998</v>
      </c>
      <c r="F292">
        <v>2967.75</v>
      </c>
      <c r="G292">
        <v>-8.8321795357307504</v>
      </c>
      <c r="H292">
        <v>-5.5666620150932298</v>
      </c>
      <c r="I292">
        <v>12.3635321877882</v>
      </c>
      <c r="J292">
        <v>-0.22421361337840801</v>
      </c>
      <c r="K292">
        <v>3178.5621247804802</v>
      </c>
      <c r="L292">
        <v>2923.3161755246101</v>
      </c>
      <c r="M292">
        <v>29.276798179243599</v>
      </c>
      <c r="N292">
        <v>0.64778292361228695</v>
      </c>
      <c r="O292">
        <v>23.121893690506202</v>
      </c>
      <c r="P292">
        <v>52.685599629572401</v>
      </c>
      <c r="Q292">
        <v>-4.8144979840527E-2</v>
      </c>
    </row>
    <row r="293" spans="1:17" hidden="1" x14ac:dyDescent="0.3">
      <c r="A293" t="s">
        <v>689</v>
      </c>
      <c r="B293" t="s">
        <v>690</v>
      </c>
      <c r="C293" t="s">
        <v>3106</v>
      </c>
      <c r="D293" t="s">
        <v>51</v>
      </c>
      <c r="E293">
        <v>24682.061742174999</v>
      </c>
      <c r="F293">
        <v>1305.25</v>
      </c>
      <c r="G293">
        <v>-18.962278973975501</v>
      </c>
      <c r="H293">
        <v>-2.0301691899546901</v>
      </c>
      <c r="I293">
        <v>-4.3291730210132</v>
      </c>
      <c r="J293">
        <v>-0.85431084772092503</v>
      </c>
      <c r="K293">
        <v>1407.3972187178999</v>
      </c>
      <c r="M293">
        <v>27.799798729701902</v>
      </c>
      <c r="N293">
        <v>0.89383854855604405</v>
      </c>
      <c r="O293">
        <v>21.049607354912801</v>
      </c>
      <c r="P293">
        <v>6.5510204081632599</v>
      </c>
    </row>
    <row r="294" spans="1:17" x14ac:dyDescent="0.3">
      <c r="A294" t="s">
        <v>691</v>
      </c>
      <c r="B294" t="s">
        <v>692</v>
      </c>
      <c r="C294" t="s">
        <v>3113</v>
      </c>
      <c r="D294" t="s">
        <v>178</v>
      </c>
      <c r="E294">
        <v>24624.68173</v>
      </c>
      <c r="F294">
        <v>188.87</v>
      </c>
      <c r="G294">
        <v>182.771968446068</v>
      </c>
      <c r="H294">
        <v>-5.8812890818827803</v>
      </c>
      <c r="I294">
        <v>16.631312576041399</v>
      </c>
      <c r="J294">
        <v>-5.3502508209966901</v>
      </c>
      <c r="K294">
        <v>212.76908681448899</v>
      </c>
      <c r="L294">
        <v>173.803064696804</v>
      </c>
      <c r="M294">
        <v>27.243263910903099</v>
      </c>
      <c r="N294">
        <v>0.51287816857659596</v>
      </c>
      <c r="O294">
        <v>38.666807857256202</v>
      </c>
      <c r="P294">
        <v>213.73754152823901</v>
      </c>
      <c r="Q294">
        <v>0.17390429990612399</v>
      </c>
    </row>
    <row r="295" spans="1:17" x14ac:dyDescent="0.3">
      <c r="A295" t="s">
        <v>693</v>
      </c>
      <c r="B295" t="s">
        <v>694</v>
      </c>
      <c r="C295" t="s">
        <v>3116</v>
      </c>
      <c r="D295" t="s">
        <v>292</v>
      </c>
      <c r="E295">
        <v>24601.357923039999</v>
      </c>
      <c r="F295">
        <v>498.35</v>
      </c>
      <c r="G295">
        <v>75.305177321582406</v>
      </c>
      <c r="H295">
        <v>-13.4311499967705</v>
      </c>
      <c r="I295">
        <v>36.476867545028497</v>
      </c>
      <c r="J295">
        <v>-4.5905839319865196</v>
      </c>
      <c r="K295">
        <v>565.01971339694899</v>
      </c>
      <c r="L295">
        <v>456.17219648956598</v>
      </c>
      <c r="M295">
        <v>19.444959323514698</v>
      </c>
      <c r="N295">
        <v>0.46187748370416498</v>
      </c>
      <c r="O295">
        <v>38.196046954951299</v>
      </c>
      <c r="P295">
        <v>99.300139972005596</v>
      </c>
      <c r="Q295">
        <v>0.23273620415568799</v>
      </c>
    </row>
    <row r="296" spans="1:17" x14ac:dyDescent="0.3">
      <c r="A296" t="s">
        <v>695</v>
      </c>
      <c r="B296" t="s">
        <v>696</v>
      </c>
      <c r="C296" t="s">
        <v>3108</v>
      </c>
      <c r="D296" t="s">
        <v>211</v>
      </c>
      <c r="E296">
        <v>24463.144835399999</v>
      </c>
      <c r="F296">
        <v>1164.2</v>
      </c>
      <c r="G296">
        <v>-22.260635586535901</v>
      </c>
      <c r="H296">
        <v>-10.9016806645746</v>
      </c>
      <c r="I296">
        <v>-4.2845094265385102</v>
      </c>
      <c r="J296">
        <v>-5.0992030556961101</v>
      </c>
      <c r="K296">
        <v>1340.73580679569</v>
      </c>
      <c r="L296">
        <v>1293.5816491170399</v>
      </c>
      <c r="M296">
        <v>11.2137075492126</v>
      </c>
      <c r="N296">
        <v>0.978862053423323</v>
      </c>
      <c r="O296">
        <v>29.354921834736199</v>
      </c>
      <c r="P296">
        <v>16.0659987039529</v>
      </c>
      <c r="Q296">
        <v>2.3590943105875999E-2</v>
      </c>
    </row>
    <row r="297" spans="1:17" x14ac:dyDescent="0.3">
      <c r="A297" t="s">
        <v>697</v>
      </c>
      <c r="B297" t="s">
        <v>698</v>
      </c>
      <c r="C297" t="s">
        <v>3105</v>
      </c>
      <c r="D297" t="s">
        <v>48</v>
      </c>
      <c r="E297">
        <v>24297.3</v>
      </c>
      <c r="F297">
        <v>89.99</v>
      </c>
      <c r="G297">
        <v>81.582482109588497</v>
      </c>
      <c r="H297">
        <v>-11.789726191946199</v>
      </c>
      <c r="I297">
        <v>-10.349456806126501</v>
      </c>
      <c r="J297">
        <v>-3.3533296185789698</v>
      </c>
      <c r="K297">
        <v>104.365575072955</v>
      </c>
      <c r="L297">
        <v>97.615428275055393</v>
      </c>
      <c r="M297">
        <v>29.772545508106699</v>
      </c>
      <c r="N297">
        <v>0.27622731357270802</v>
      </c>
      <c r="O297">
        <v>55.387635663221801</v>
      </c>
      <c r="P297">
        <v>111.575235109717</v>
      </c>
      <c r="Q297">
        <v>0.119185507933286</v>
      </c>
    </row>
    <row r="298" spans="1:17" x14ac:dyDescent="0.3">
      <c r="A298" t="s">
        <v>699</v>
      </c>
      <c r="B298" t="s">
        <v>700</v>
      </c>
      <c r="C298" t="s">
        <v>3112</v>
      </c>
      <c r="D298" t="s">
        <v>460</v>
      </c>
      <c r="E298">
        <v>24286.42872951</v>
      </c>
      <c r="F298">
        <v>327.3</v>
      </c>
      <c r="G298">
        <v>-35.538021510758199</v>
      </c>
      <c r="H298">
        <v>-11.323777980957701</v>
      </c>
      <c r="I298">
        <v>-28.215128517136499</v>
      </c>
      <c r="J298">
        <v>-1.2432901082102701</v>
      </c>
      <c r="K298">
        <v>379.78259550884098</v>
      </c>
      <c r="L298">
        <v>405.010450310294</v>
      </c>
      <c r="M298">
        <v>12.276585957131401</v>
      </c>
      <c r="N298">
        <v>0.71199849026229001</v>
      </c>
      <c r="O298">
        <v>49.098686220592697</v>
      </c>
      <c r="P298">
        <v>0.55299539170508005</v>
      </c>
      <c r="Q298">
        <v>-9.1150635501707003E-2</v>
      </c>
    </row>
    <row r="299" spans="1:17" x14ac:dyDescent="0.3">
      <c r="A299" t="s">
        <v>701</v>
      </c>
      <c r="B299" t="s">
        <v>702</v>
      </c>
      <c r="C299" t="s">
        <v>3106</v>
      </c>
      <c r="D299" t="s">
        <v>51</v>
      </c>
      <c r="E299">
        <v>24279.238427849999</v>
      </c>
      <c r="F299">
        <v>1355.55</v>
      </c>
      <c r="G299">
        <v>57.4144200739212</v>
      </c>
      <c r="H299">
        <v>4.8411264289232996</v>
      </c>
      <c r="I299">
        <v>33.507796349661099</v>
      </c>
      <c r="J299">
        <v>0.188975811959606</v>
      </c>
      <c r="K299">
        <v>1400.3867937595801</v>
      </c>
      <c r="L299">
        <v>1228.3312090009199</v>
      </c>
      <c r="M299">
        <v>36.962154720483099</v>
      </c>
      <c r="N299">
        <v>0.988670367458372</v>
      </c>
      <c r="O299">
        <v>20.910331599719601</v>
      </c>
      <c r="P299">
        <v>80.151505083394198</v>
      </c>
      <c r="Q299">
        <v>4.5703323425359002E-2</v>
      </c>
    </row>
    <row r="300" spans="1:17" x14ac:dyDescent="0.3">
      <c r="A300" t="s">
        <v>703</v>
      </c>
      <c r="B300" t="s">
        <v>704</v>
      </c>
      <c r="C300" t="s">
        <v>3113</v>
      </c>
      <c r="D300" t="s">
        <v>472</v>
      </c>
      <c r="E300">
        <v>24198.211619999998</v>
      </c>
      <c r="F300">
        <v>3452.35</v>
      </c>
      <c r="G300">
        <v>-17.988751151276201</v>
      </c>
      <c r="H300">
        <v>4.3547882693442004</v>
      </c>
      <c r="I300">
        <v>2.3669553148731302</v>
      </c>
      <c r="J300">
        <v>0.115833118078933</v>
      </c>
      <c r="K300">
        <v>3600.47769988562</v>
      </c>
      <c r="L300">
        <v>3405.66260591424</v>
      </c>
      <c r="M300">
        <v>25.0404775432288</v>
      </c>
      <c r="N300">
        <v>0.46813748687715201</v>
      </c>
      <c r="O300">
        <v>15.2403435341144</v>
      </c>
      <c r="P300">
        <v>33.734263025372798</v>
      </c>
      <c r="Q300">
        <v>0.107323241608807</v>
      </c>
    </row>
    <row r="301" spans="1:17" x14ac:dyDescent="0.3">
      <c r="A301" t="s">
        <v>705</v>
      </c>
      <c r="B301" t="s">
        <v>706</v>
      </c>
      <c r="C301" t="s">
        <v>3102</v>
      </c>
      <c r="D301" t="s">
        <v>506</v>
      </c>
      <c r="E301">
        <v>24069.458736159999</v>
      </c>
      <c r="F301">
        <v>2669.05</v>
      </c>
      <c r="G301">
        <v>-29.778809469984601</v>
      </c>
      <c r="H301">
        <v>-7.3057469783764697</v>
      </c>
      <c r="I301">
        <v>-6.4373557588359001</v>
      </c>
      <c r="J301">
        <v>-2.1680394249329198</v>
      </c>
      <c r="K301">
        <v>2748.65461515876</v>
      </c>
      <c r="L301">
        <v>2601.8953398389299</v>
      </c>
      <c r="M301">
        <v>34.399568511564702</v>
      </c>
      <c r="N301">
        <v>0.554467833591343</v>
      </c>
      <c r="O301">
        <v>45.969539723871698</v>
      </c>
      <c r="P301">
        <v>31.8049382716049</v>
      </c>
      <c r="Q301">
        <v>9.0059697922680995E-2</v>
      </c>
    </row>
    <row r="302" spans="1:17" x14ac:dyDescent="0.3">
      <c r="A302" t="s">
        <v>707</v>
      </c>
      <c r="B302" t="s">
        <v>708</v>
      </c>
      <c r="C302" t="s">
        <v>3113</v>
      </c>
      <c r="D302" t="s">
        <v>268</v>
      </c>
      <c r="E302">
        <v>23998.913176369999</v>
      </c>
      <c r="F302">
        <v>3190.55</v>
      </c>
      <c r="G302">
        <v>-8.9963171949608292</v>
      </c>
      <c r="H302">
        <v>-8.7155055023978694</v>
      </c>
      <c r="I302">
        <v>-26.3526437582907</v>
      </c>
      <c r="J302">
        <v>-1.9301243646170301</v>
      </c>
      <c r="K302">
        <v>3567.6899836912698</v>
      </c>
      <c r="L302">
        <v>3593.9438761906799</v>
      </c>
      <c r="M302">
        <v>22.495153054485101</v>
      </c>
      <c r="N302">
        <v>1.5640487456713099</v>
      </c>
      <c r="O302">
        <v>51.005312563664504</v>
      </c>
      <c r="P302">
        <v>26.3834422657952</v>
      </c>
      <c r="Q302">
        <v>5.1712261451979998E-2</v>
      </c>
    </row>
    <row r="303" spans="1:17" x14ac:dyDescent="0.3">
      <c r="A303" t="s">
        <v>709</v>
      </c>
      <c r="B303" t="s">
        <v>710</v>
      </c>
      <c r="C303" t="s">
        <v>3106</v>
      </c>
      <c r="D303" t="s">
        <v>51</v>
      </c>
      <c r="E303">
        <v>23723.858860560002</v>
      </c>
      <c r="F303">
        <v>5185.8</v>
      </c>
      <c r="G303">
        <v>11.208030278728801</v>
      </c>
      <c r="H303">
        <v>-3.5102377707228198</v>
      </c>
      <c r="I303">
        <v>12.1773032482426</v>
      </c>
      <c r="J303">
        <v>1.11162379248178</v>
      </c>
      <c r="K303">
        <v>5447.8131749877903</v>
      </c>
      <c r="L303">
        <v>5076.2102535590202</v>
      </c>
      <c r="M303">
        <v>38.120121245674298</v>
      </c>
      <c r="N303">
        <v>0.42036229173406597</v>
      </c>
      <c r="O303">
        <v>24.4002853947317</v>
      </c>
      <c r="P303">
        <v>31.286075949367099</v>
      </c>
      <c r="Q303">
        <v>-5.5162444909883E-2</v>
      </c>
    </row>
    <row r="304" spans="1:17" x14ac:dyDescent="0.3">
      <c r="A304" t="s">
        <v>711</v>
      </c>
      <c r="B304" t="s">
        <v>712</v>
      </c>
      <c r="C304" t="s">
        <v>3102</v>
      </c>
      <c r="D304" t="s">
        <v>408</v>
      </c>
      <c r="E304">
        <v>23654.081079</v>
      </c>
      <c r="F304">
        <v>6606</v>
      </c>
      <c r="G304">
        <v>90.540207098362501</v>
      </c>
      <c r="H304">
        <v>0.88587459802177904</v>
      </c>
      <c r="I304">
        <v>32.493317605917703</v>
      </c>
      <c r="J304">
        <v>-0.429422227474757</v>
      </c>
      <c r="K304">
        <v>6670.4510556248697</v>
      </c>
      <c r="L304">
        <v>5457.97012981442</v>
      </c>
      <c r="M304">
        <v>42.686090678789</v>
      </c>
      <c r="N304">
        <v>0.768073960321354</v>
      </c>
      <c r="O304">
        <v>13.377989706327501</v>
      </c>
      <c r="P304">
        <v>116.16492146596801</v>
      </c>
    </row>
    <row r="305" spans="1:17" hidden="1" x14ac:dyDescent="0.3">
      <c r="A305" t="s">
        <v>713</v>
      </c>
      <c r="B305" t="s">
        <v>714</v>
      </c>
      <c r="C305" t="s">
        <v>3117</v>
      </c>
      <c r="D305" t="s">
        <v>123</v>
      </c>
      <c r="E305">
        <v>23646.95613088</v>
      </c>
      <c r="F305">
        <v>1061.5999999999999</v>
      </c>
      <c r="G305">
        <v>-22.598897056462199</v>
      </c>
      <c r="H305">
        <v>-1.00927054514293</v>
      </c>
      <c r="I305">
        <v>2.1545920021420799</v>
      </c>
      <c r="J305">
        <v>-1.42026078955739</v>
      </c>
      <c r="K305">
        <v>1139.77440549166</v>
      </c>
      <c r="L305">
        <v>1133.64392610958</v>
      </c>
      <c r="M305">
        <v>36.821014615172501</v>
      </c>
      <c r="N305">
        <v>2.5700045434516001</v>
      </c>
      <c r="O305">
        <v>31.8764129615674</v>
      </c>
      <c r="P305">
        <v>10.5890931819365</v>
      </c>
      <c r="Q305">
        <v>-6.4254645063014995E-2</v>
      </c>
    </row>
    <row r="306" spans="1:17" x14ac:dyDescent="0.3">
      <c r="A306" t="s">
        <v>715</v>
      </c>
      <c r="B306" t="s">
        <v>716</v>
      </c>
      <c r="C306" t="s">
        <v>3102</v>
      </c>
      <c r="D306" t="s">
        <v>408</v>
      </c>
      <c r="E306">
        <v>23544.726161769999</v>
      </c>
      <c r="F306">
        <v>1048.55</v>
      </c>
      <c r="G306">
        <v>-6.7287240009330498</v>
      </c>
      <c r="H306">
        <v>6.4837626899486303</v>
      </c>
      <c r="I306">
        <v>21.7731703553617</v>
      </c>
      <c r="J306">
        <v>3.5275314281281198</v>
      </c>
      <c r="K306">
        <v>1047.7414301378799</v>
      </c>
      <c r="L306">
        <v>984.20992671676504</v>
      </c>
      <c r="M306">
        <v>49.790366757377697</v>
      </c>
      <c r="N306">
        <v>0.55903105875813197</v>
      </c>
      <c r="O306">
        <v>9.0839731057174191</v>
      </c>
      <c r="P306">
        <v>42.349986424110703</v>
      </c>
      <c r="Q306">
        <v>-5.8094270913629002E-2</v>
      </c>
    </row>
    <row r="307" spans="1:17" x14ac:dyDescent="0.3">
      <c r="A307" t="s">
        <v>717</v>
      </c>
      <c r="B307" t="s">
        <v>718</v>
      </c>
      <c r="C307" t="s">
        <v>3112</v>
      </c>
      <c r="D307" t="s">
        <v>719</v>
      </c>
      <c r="E307">
        <v>23371.687739550001</v>
      </c>
      <c r="F307">
        <v>339.1</v>
      </c>
      <c r="G307">
        <v>85.492710172216803</v>
      </c>
      <c r="H307">
        <v>8.7721562691604706</v>
      </c>
      <c r="I307">
        <v>68.742439551040903</v>
      </c>
      <c r="J307">
        <v>-3.4985488269129701</v>
      </c>
      <c r="K307">
        <v>331.27347087801098</v>
      </c>
      <c r="L307">
        <v>264.99943783217702</v>
      </c>
      <c r="M307">
        <v>38.747120388730103</v>
      </c>
      <c r="N307">
        <v>1.08667959728006</v>
      </c>
      <c r="O307">
        <v>15.260984960188701</v>
      </c>
      <c r="P307">
        <v>107.210510235258</v>
      </c>
      <c r="Q307">
        <v>8.3177931808623998E-2</v>
      </c>
    </row>
    <row r="308" spans="1:17" x14ac:dyDescent="0.3">
      <c r="A308" t="s">
        <v>720</v>
      </c>
      <c r="B308" t="s">
        <v>721</v>
      </c>
      <c r="C308" t="s">
        <v>3102</v>
      </c>
      <c r="D308" t="s">
        <v>204</v>
      </c>
      <c r="E308">
        <v>23278.918928849998</v>
      </c>
      <c r="F308">
        <v>807.3</v>
      </c>
      <c r="G308">
        <v>58.553188628151801</v>
      </c>
      <c r="H308">
        <v>11.5209075020006</v>
      </c>
      <c r="I308">
        <v>46.603094940580398</v>
      </c>
      <c r="J308">
        <v>2.1168951071954498</v>
      </c>
      <c r="K308">
        <v>756.37222374224996</v>
      </c>
      <c r="L308">
        <v>647.55911877048504</v>
      </c>
      <c r="M308">
        <v>58.737360292131001</v>
      </c>
      <c r="N308">
        <v>0.70078935389780295</v>
      </c>
      <c r="O308">
        <v>3.8027994549733699</v>
      </c>
      <c r="P308">
        <v>82.647058823529406</v>
      </c>
      <c r="Q308">
        <v>1.6230287483548E-2</v>
      </c>
    </row>
    <row r="309" spans="1:17" x14ac:dyDescent="0.3">
      <c r="A309" t="s">
        <v>722</v>
      </c>
      <c r="B309" t="s">
        <v>723</v>
      </c>
      <c r="C309" t="s">
        <v>3111</v>
      </c>
      <c r="D309" t="s">
        <v>289</v>
      </c>
      <c r="E309">
        <v>23218.179249149998</v>
      </c>
      <c r="F309">
        <v>1830.05</v>
      </c>
      <c r="G309">
        <v>-5.1408631261554003</v>
      </c>
      <c r="H309">
        <v>-16.545408379513201</v>
      </c>
      <c r="I309">
        <v>9.9061965583997296</v>
      </c>
      <c r="J309">
        <v>-10.137221798184999</v>
      </c>
      <c r="K309">
        <v>2093.4553466116799</v>
      </c>
      <c r="L309">
        <v>1877.7203409932799</v>
      </c>
      <c r="M309">
        <v>27.813340064124802</v>
      </c>
      <c r="N309">
        <v>0.73523834808927702</v>
      </c>
      <c r="O309">
        <v>33.859730608453297</v>
      </c>
      <c r="P309">
        <v>54.291375094848597</v>
      </c>
      <c r="Q309">
        <v>-6.5349576756473002E-2</v>
      </c>
    </row>
    <row r="310" spans="1:17" x14ac:dyDescent="0.3">
      <c r="A310" t="s">
        <v>724</v>
      </c>
      <c r="B310" t="s">
        <v>725</v>
      </c>
      <c r="C310" t="s">
        <v>3113</v>
      </c>
      <c r="D310" t="s">
        <v>268</v>
      </c>
      <c r="E310">
        <v>23207.4656</v>
      </c>
      <c r="F310">
        <v>2096.0500000000002</v>
      </c>
      <c r="G310">
        <v>-20.229946683229201</v>
      </c>
      <c r="H310">
        <v>-8.0407744671690207</v>
      </c>
      <c r="I310">
        <v>-16.036606251119199</v>
      </c>
      <c r="J310">
        <v>0.26837755951710501</v>
      </c>
      <c r="K310">
        <v>2294.5897376664202</v>
      </c>
      <c r="L310">
        <v>2340.0271448305698</v>
      </c>
      <c r="M310">
        <v>32.747272649832198</v>
      </c>
      <c r="N310">
        <v>0.56055124025201997</v>
      </c>
      <c r="O310">
        <v>41.218005295675098</v>
      </c>
      <c r="P310">
        <v>11.7774104095563</v>
      </c>
      <c r="Q310">
        <v>2.1950827931899999E-3</v>
      </c>
    </row>
    <row r="311" spans="1:17" hidden="1" x14ac:dyDescent="0.3">
      <c r="A311" t="s">
        <v>726</v>
      </c>
      <c r="B311" t="s">
        <v>727</v>
      </c>
      <c r="C311" t="s">
        <v>3117</v>
      </c>
      <c r="D311" t="s">
        <v>728</v>
      </c>
      <c r="E311">
        <v>23025.673136879999</v>
      </c>
      <c r="F311">
        <v>87.59</v>
      </c>
      <c r="G311">
        <v>35.830853742012501</v>
      </c>
      <c r="H311">
        <v>-1.83875134740628</v>
      </c>
      <c r="I311">
        <v>-5.55064319134123</v>
      </c>
      <c r="J311">
        <v>-1.87039758926297E-2</v>
      </c>
      <c r="K311">
        <v>94.677673478541607</v>
      </c>
      <c r="L311">
        <v>88.8763571351069</v>
      </c>
      <c r="M311">
        <v>50.681017208567297</v>
      </c>
      <c r="N311">
        <v>0.59479798519600102</v>
      </c>
      <c r="O311">
        <v>21.7033907980362</v>
      </c>
      <c r="P311">
        <v>56.131907308377798</v>
      </c>
      <c r="Q311">
        <v>2.0612820630179999E-2</v>
      </c>
    </row>
    <row r="312" spans="1:17" x14ac:dyDescent="0.3">
      <c r="A312" t="s">
        <v>729</v>
      </c>
      <c r="B312" t="s">
        <v>730</v>
      </c>
      <c r="C312" t="s">
        <v>3100</v>
      </c>
      <c r="D312" t="s">
        <v>198</v>
      </c>
      <c r="E312">
        <v>22753.526003999999</v>
      </c>
      <c r="F312">
        <v>325.05</v>
      </c>
      <c r="G312">
        <v>-13.5150809531308</v>
      </c>
      <c r="H312">
        <v>-9.8860427282730896</v>
      </c>
      <c r="I312">
        <v>-12.833449839493699</v>
      </c>
      <c r="J312">
        <v>-5.00867728442255</v>
      </c>
      <c r="K312">
        <v>468.59117517908197</v>
      </c>
      <c r="L312">
        <v>480.34689951934803</v>
      </c>
      <c r="M312">
        <v>11.172145178129</v>
      </c>
      <c r="N312">
        <v>2.1856459628133802</v>
      </c>
      <c r="O312">
        <v>75.465313028764797</v>
      </c>
      <c r="P312">
        <v>0.60352831940575502</v>
      </c>
      <c r="Q312">
        <v>-7.9910938884370994E-2</v>
      </c>
    </row>
    <row r="313" spans="1:17" x14ac:dyDescent="0.3">
      <c r="A313" t="s">
        <v>731</v>
      </c>
      <c r="B313" t="s">
        <v>732</v>
      </c>
      <c r="C313" t="s">
        <v>3107</v>
      </c>
      <c r="D313" t="s">
        <v>57</v>
      </c>
      <c r="E313">
        <v>22679.184486869999</v>
      </c>
      <c r="F313">
        <v>171.09</v>
      </c>
      <c r="G313">
        <v>60.583201657301302</v>
      </c>
      <c r="H313">
        <v>-2.64876818469495</v>
      </c>
      <c r="I313">
        <v>14.548157837429599</v>
      </c>
      <c r="J313">
        <v>-0.77672874284513405</v>
      </c>
      <c r="K313">
        <v>185.32101999678301</v>
      </c>
      <c r="L313">
        <v>162.63039257469001</v>
      </c>
      <c r="M313">
        <v>26.098890103522201</v>
      </c>
      <c r="N313">
        <v>0.427123968907067</v>
      </c>
      <c r="O313">
        <v>24.197790636507101</v>
      </c>
      <c r="P313">
        <v>77.295336787564693</v>
      </c>
      <c r="Q313">
        <v>7.7549841550627996E-2</v>
      </c>
    </row>
    <row r="314" spans="1:17" x14ac:dyDescent="0.3">
      <c r="A314" t="s">
        <v>733</v>
      </c>
      <c r="B314" t="s">
        <v>734</v>
      </c>
      <c r="C314" t="s">
        <v>3102</v>
      </c>
      <c r="D314" t="s">
        <v>562</v>
      </c>
      <c r="E314">
        <v>22636.209964865</v>
      </c>
      <c r="F314">
        <v>871.15</v>
      </c>
      <c r="G314">
        <v>-12.618669000853201</v>
      </c>
      <c r="H314">
        <v>3.98027881725646</v>
      </c>
      <c r="I314">
        <v>16.7389748533645</v>
      </c>
      <c r="J314">
        <v>-1.79353339911691</v>
      </c>
      <c r="K314">
        <v>943.59085619977498</v>
      </c>
      <c r="L314">
        <v>848.89416358077005</v>
      </c>
      <c r="M314">
        <v>30.292669242246301</v>
      </c>
      <c r="N314">
        <v>1.4972962382320001</v>
      </c>
      <c r="O314">
        <v>38.001492280319098</v>
      </c>
      <c r="P314">
        <v>44.230132450331098</v>
      </c>
      <c r="Q314">
        <v>7.9905646823762E-2</v>
      </c>
    </row>
    <row r="315" spans="1:17" x14ac:dyDescent="0.3">
      <c r="A315" t="s">
        <v>735</v>
      </c>
      <c r="B315" t="s">
        <v>736</v>
      </c>
      <c r="C315" t="s">
        <v>3103</v>
      </c>
      <c r="D315" t="s">
        <v>635</v>
      </c>
      <c r="E315">
        <v>22493.73022922</v>
      </c>
      <c r="F315">
        <v>1281.55</v>
      </c>
      <c r="G315">
        <v>34.3024459022432</v>
      </c>
      <c r="H315">
        <v>18.608983110081098</v>
      </c>
      <c r="I315">
        <v>1.1393928448562201</v>
      </c>
      <c r="J315">
        <v>-3.3212306309708102</v>
      </c>
      <c r="K315">
        <v>1270.65222294303</v>
      </c>
      <c r="L315">
        <v>1148.2281343816101</v>
      </c>
      <c r="M315">
        <v>46.497311408216099</v>
      </c>
      <c r="N315">
        <v>2.1523112710317598</v>
      </c>
      <c r="O315">
        <v>16.655612344426601</v>
      </c>
      <c r="P315">
        <v>96.783109404990398</v>
      </c>
      <c r="Q315">
        <v>0.102767779541757</v>
      </c>
    </row>
    <row r="316" spans="1:17" x14ac:dyDescent="0.3">
      <c r="A316" t="s">
        <v>737</v>
      </c>
      <c r="B316" t="s">
        <v>738</v>
      </c>
      <c r="C316" t="s">
        <v>3108</v>
      </c>
      <c r="D316" t="s">
        <v>545</v>
      </c>
      <c r="E316">
        <v>22416.0314559</v>
      </c>
      <c r="F316">
        <v>1224.75</v>
      </c>
      <c r="G316">
        <v>77.094909691756101</v>
      </c>
      <c r="H316">
        <v>-1.9168217124503</v>
      </c>
      <c r="I316">
        <v>4.1610377420103903</v>
      </c>
      <c r="J316">
        <v>-0.64180655478750603</v>
      </c>
      <c r="K316">
        <v>1354.44278329862</v>
      </c>
      <c r="L316">
        <v>1245.67771512679</v>
      </c>
      <c r="M316">
        <v>26.541066145658501</v>
      </c>
      <c r="N316">
        <v>1.01410979961153</v>
      </c>
      <c r="O316">
        <v>45.005103082261599</v>
      </c>
      <c r="P316">
        <v>91.6666666666666</v>
      </c>
      <c r="Q316">
        <v>7.8092059063547006E-2</v>
      </c>
    </row>
    <row r="317" spans="1:17" x14ac:dyDescent="0.3">
      <c r="A317" t="s">
        <v>739</v>
      </c>
      <c r="B317" t="s">
        <v>740</v>
      </c>
      <c r="C317" t="s">
        <v>3113</v>
      </c>
      <c r="D317" t="s">
        <v>114</v>
      </c>
      <c r="E317">
        <v>22355.690979635001</v>
      </c>
      <c r="F317">
        <v>804.05</v>
      </c>
      <c r="G317">
        <v>59.167931613578702</v>
      </c>
      <c r="H317">
        <v>-5.2628425189139598</v>
      </c>
      <c r="I317">
        <v>21.9323578774199</v>
      </c>
      <c r="J317">
        <v>3.2554758606490899</v>
      </c>
      <c r="K317">
        <v>839.55165020453501</v>
      </c>
      <c r="L317">
        <v>725.34285650164497</v>
      </c>
      <c r="M317">
        <v>38.546187176035701</v>
      </c>
      <c r="N317">
        <v>0.42677143053879202</v>
      </c>
      <c r="O317">
        <v>19.010011815185599</v>
      </c>
      <c r="P317">
        <v>82.076539855072397</v>
      </c>
      <c r="Q317">
        <v>0.113444933084382</v>
      </c>
    </row>
    <row r="318" spans="1:17" x14ac:dyDescent="0.3">
      <c r="A318" t="s">
        <v>741</v>
      </c>
      <c r="B318" t="s">
        <v>742</v>
      </c>
      <c r="C318" t="s">
        <v>3114</v>
      </c>
      <c r="D318" t="s">
        <v>229</v>
      </c>
      <c r="E318">
        <v>22334.88176013</v>
      </c>
      <c r="F318">
        <v>357.15</v>
      </c>
      <c r="G318">
        <v>28.1366367959399</v>
      </c>
      <c r="H318">
        <v>-6.0574673710554299</v>
      </c>
      <c r="I318">
        <v>-29.897517440296198</v>
      </c>
      <c r="J318">
        <v>1.7691278338421901</v>
      </c>
      <c r="K318">
        <v>378.36842900275201</v>
      </c>
      <c r="L318">
        <v>378.496182173997</v>
      </c>
      <c r="M318">
        <v>41.681001744729897</v>
      </c>
      <c r="N318">
        <v>1.31119837786815</v>
      </c>
      <c r="O318">
        <v>40.613187736245202</v>
      </c>
      <c r="P318">
        <v>60.5529332434254</v>
      </c>
      <c r="Q318">
        <v>0.11865799162287299</v>
      </c>
    </row>
    <row r="319" spans="1:17" x14ac:dyDescent="0.3">
      <c r="A319" t="s">
        <v>743</v>
      </c>
      <c r="B319" t="s">
        <v>744</v>
      </c>
      <c r="C319" t="s">
        <v>3106</v>
      </c>
      <c r="D319" t="s">
        <v>253</v>
      </c>
      <c r="E319">
        <v>22317.749099625002</v>
      </c>
      <c r="F319">
        <v>557.75</v>
      </c>
      <c r="G319">
        <v>25.641691773995699</v>
      </c>
      <c r="H319">
        <v>9.6450327149172601</v>
      </c>
      <c r="I319">
        <v>39.223693360462597</v>
      </c>
      <c r="J319">
        <v>-1.8160129753804899</v>
      </c>
      <c r="K319">
        <v>535.15238120944002</v>
      </c>
      <c r="L319">
        <v>466.60959361230499</v>
      </c>
      <c r="M319">
        <v>56.0459971278068</v>
      </c>
      <c r="N319">
        <v>1.28869139635603</v>
      </c>
      <c r="O319">
        <v>8.1936351411922903</v>
      </c>
      <c r="P319">
        <v>59.357142857142797</v>
      </c>
      <c r="Q319">
        <v>0.10349487419442099</v>
      </c>
    </row>
    <row r="320" spans="1:17" hidden="1" x14ac:dyDescent="0.3">
      <c r="A320" t="s">
        <v>745</v>
      </c>
      <c r="B320" t="s">
        <v>746</v>
      </c>
      <c r="C320" t="s">
        <v>3117</v>
      </c>
      <c r="D320" t="s">
        <v>114</v>
      </c>
      <c r="E320">
        <v>22283.193934840001</v>
      </c>
      <c r="F320">
        <v>366.65</v>
      </c>
      <c r="G320">
        <v>-0.60783204693993298</v>
      </c>
      <c r="H320">
        <v>6.2571593516968598</v>
      </c>
      <c r="I320">
        <v>-25.279618024631699</v>
      </c>
      <c r="J320">
        <v>2.5048812837328298</v>
      </c>
      <c r="K320">
        <v>371.07900044723499</v>
      </c>
      <c r="L320">
        <v>390.01813856522301</v>
      </c>
      <c r="M320">
        <v>52.286440841157997</v>
      </c>
      <c r="N320">
        <v>3.94743349615378</v>
      </c>
      <c r="O320">
        <v>57.4662484658393</v>
      </c>
      <c r="P320">
        <v>21.086525759577199</v>
      </c>
      <c r="Q320">
        <v>4.1233345295915998E-2</v>
      </c>
    </row>
    <row r="321" spans="1:17" x14ac:dyDescent="0.3">
      <c r="A321" t="s">
        <v>747</v>
      </c>
      <c r="B321" t="s">
        <v>748</v>
      </c>
      <c r="C321" t="s">
        <v>3115</v>
      </c>
      <c r="D321" t="s">
        <v>141</v>
      </c>
      <c r="E321">
        <v>22281.02037301</v>
      </c>
      <c r="F321">
        <v>651.70000000000005</v>
      </c>
      <c r="G321">
        <v>146.84570922847001</v>
      </c>
      <c r="H321">
        <v>-5.55763510463765</v>
      </c>
      <c r="I321">
        <v>70.705353349387195</v>
      </c>
      <c r="J321">
        <v>-4.4716009305249296</v>
      </c>
      <c r="K321">
        <v>689.28288098602195</v>
      </c>
      <c r="L321">
        <v>522.97139874240497</v>
      </c>
      <c r="M321">
        <v>26.382156952095102</v>
      </c>
      <c r="N321">
        <v>0.51801457738377699</v>
      </c>
      <c r="O321">
        <v>22.180451127819499</v>
      </c>
      <c r="P321">
        <v>161.884669479606</v>
      </c>
      <c r="Q321">
        <v>0.24507011352667299</v>
      </c>
    </row>
    <row r="322" spans="1:17" x14ac:dyDescent="0.3">
      <c r="A322" t="s">
        <v>749</v>
      </c>
      <c r="B322" t="s">
        <v>750</v>
      </c>
      <c r="C322" t="s">
        <v>3102</v>
      </c>
      <c r="D322" t="s">
        <v>408</v>
      </c>
      <c r="E322">
        <v>22153.919447324999</v>
      </c>
      <c r="F322">
        <v>4495.25</v>
      </c>
      <c r="G322">
        <v>38.6026752741477</v>
      </c>
      <c r="H322">
        <v>1.33342175841154</v>
      </c>
      <c r="I322">
        <v>33.907599308962801</v>
      </c>
      <c r="J322">
        <v>1.0002095970812499</v>
      </c>
      <c r="K322">
        <v>4473.8949788919499</v>
      </c>
      <c r="L322">
        <v>3862.2986347545898</v>
      </c>
      <c r="M322">
        <v>43.517605635487797</v>
      </c>
      <c r="N322">
        <v>1.0439962629691699</v>
      </c>
      <c r="O322">
        <v>10.557811022746201</v>
      </c>
      <c r="P322">
        <v>71.702221118771604</v>
      </c>
      <c r="Q322">
        <v>3.1314070912776E-2</v>
      </c>
    </row>
    <row r="323" spans="1:17" x14ac:dyDescent="0.3">
      <c r="A323" t="s">
        <v>751</v>
      </c>
      <c r="B323" t="s">
        <v>752</v>
      </c>
      <c r="C323" t="s">
        <v>3113</v>
      </c>
      <c r="D323" t="s">
        <v>268</v>
      </c>
      <c r="E323">
        <v>21948.972433110001</v>
      </c>
      <c r="F323">
        <v>4439.7</v>
      </c>
      <c r="G323">
        <v>-23.503450497395701</v>
      </c>
      <c r="H323">
        <v>-9.1104489690055797</v>
      </c>
      <c r="I323">
        <v>-30.980215033205599</v>
      </c>
      <c r="J323">
        <v>-8.3799707344377392</v>
      </c>
      <c r="K323">
        <v>5194.2526762934804</v>
      </c>
      <c r="L323">
        <v>5242.8160607391001</v>
      </c>
      <c r="M323">
        <v>12.3335463237719</v>
      </c>
      <c r="N323">
        <v>0.96121947051279699</v>
      </c>
      <c r="O323">
        <v>65.551726468004603</v>
      </c>
      <c r="P323">
        <v>10.3168095415579</v>
      </c>
      <c r="Q323">
        <v>-3.393301924207E-3</v>
      </c>
    </row>
    <row r="324" spans="1:17" x14ac:dyDescent="0.3">
      <c r="A324" t="s">
        <v>753</v>
      </c>
      <c r="B324" t="s">
        <v>754</v>
      </c>
      <c r="C324" t="s">
        <v>3101</v>
      </c>
      <c r="D324" t="s">
        <v>755</v>
      </c>
      <c r="E324">
        <v>21641.6550814</v>
      </c>
      <c r="F324">
        <v>1541.9</v>
      </c>
      <c r="G324">
        <v>32.9042395130299</v>
      </c>
      <c r="H324">
        <v>6.12675211186989</v>
      </c>
      <c r="I324">
        <v>23.840826860515399</v>
      </c>
      <c r="J324">
        <v>-1.0913929145902199</v>
      </c>
      <c r="K324">
        <v>1547.74485872578</v>
      </c>
      <c r="L324">
        <v>1388.4098913784901</v>
      </c>
      <c r="M324">
        <v>45.719251456336202</v>
      </c>
      <c r="N324">
        <v>1.10635720743823</v>
      </c>
      <c r="O324">
        <v>11.2264089759387</v>
      </c>
      <c r="P324">
        <v>54.468042476457597</v>
      </c>
      <c r="Q324">
        <v>1.6098516097862999E-2</v>
      </c>
    </row>
    <row r="325" spans="1:17" x14ac:dyDescent="0.3">
      <c r="A325" t="s">
        <v>756</v>
      </c>
      <c r="B325" t="s">
        <v>757</v>
      </c>
      <c r="C325" t="s">
        <v>3106</v>
      </c>
      <c r="D325" t="s">
        <v>253</v>
      </c>
      <c r="E325">
        <v>21432.351379349999</v>
      </c>
      <c r="F325">
        <v>430.35</v>
      </c>
      <c r="G325">
        <v>8.4743259176563495</v>
      </c>
      <c r="H325">
        <v>8.6250368608625294</v>
      </c>
      <c r="I325">
        <v>19.466087087863201</v>
      </c>
      <c r="J325">
        <v>0.66599863003535797</v>
      </c>
      <c r="K325">
        <v>422.39460457157497</v>
      </c>
      <c r="L325">
        <v>394.25546111462199</v>
      </c>
      <c r="M325">
        <v>41.843836464094501</v>
      </c>
      <c r="N325">
        <v>0.71822853843520895</v>
      </c>
      <c r="O325">
        <v>29.6619031021261</v>
      </c>
      <c r="P325">
        <v>38.331726133076103</v>
      </c>
      <c r="Q325">
        <v>0.115336729716015</v>
      </c>
    </row>
    <row r="326" spans="1:17" x14ac:dyDescent="0.3">
      <c r="A326" t="s">
        <v>758</v>
      </c>
      <c r="B326" t="s">
        <v>759</v>
      </c>
      <c r="C326" t="s">
        <v>3111</v>
      </c>
      <c r="D326" t="s">
        <v>105</v>
      </c>
      <c r="E326">
        <v>21151.942780679899</v>
      </c>
      <c r="F326">
        <v>261.64999999999998</v>
      </c>
      <c r="G326">
        <v>-37.885285470126902</v>
      </c>
      <c r="H326">
        <v>-3.4331033835440099</v>
      </c>
      <c r="I326">
        <v>-10.924105728421999</v>
      </c>
      <c r="J326">
        <v>1.04857438761112</v>
      </c>
      <c r="K326">
        <v>284.54563143696498</v>
      </c>
      <c r="L326">
        <v>291.16940216405999</v>
      </c>
      <c r="M326">
        <v>25.011503434903599</v>
      </c>
      <c r="N326">
        <v>0.48332530983515698</v>
      </c>
      <c r="O326">
        <v>36.556468564876702</v>
      </c>
      <c r="P326">
        <v>3.8912050823903099</v>
      </c>
      <c r="Q326">
        <v>-0.11317027646121899</v>
      </c>
    </row>
    <row r="327" spans="1:17" x14ac:dyDescent="0.3">
      <c r="A327" t="s">
        <v>760</v>
      </c>
      <c r="B327" t="s">
        <v>761</v>
      </c>
      <c r="C327" t="s">
        <v>3110</v>
      </c>
      <c r="D327" t="s">
        <v>75</v>
      </c>
      <c r="E327">
        <v>21128.083157699999</v>
      </c>
      <c r="F327">
        <v>894.15</v>
      </c>
      <c r="G327">
        <v>-28.0401995225244</v>
      </c>
      <c r="H327">
        <v>12.0368150095111</v>
      </c>
      <c r="I327">
        <v>11.285739759117201</v>
      </c>
      <c r="J327">
        <v>7.0392607238678702</v>
      </c>
      <c r="K327">
        <v>861.40089773196701</v>
      </c>
      <c r="L327">
        <v>849.76152000862703</v>
      </c>
      <c r="M327">
        <v>57.047170382970499</v>
      </c>
      <c r="N327">
        <v>1.4407756963690601</v>
      </c>
      <c r="O327">
        <v>18.347033495498501</v>
      </c>
      <c r="P327">
        <v>27.735714285714199</v>
      </c>
      <c r="Q327">
        <v>-5.5296531898201003E-2</v>
      </c>
    </row>
    <row r="328" spans="1:17" x14ac:dyDescent="0.3">
      <c r="A328" t="s">
        <v>762</v>
      </c>
      <c r="B328" t="s">
        <v>763</v>
      </c>
      <c r="C328" t="s">
        <v>3116</v>
      </c>
      <c r="D328" t="s">
        <v>163</v>
      </c>
      <c r="E328">
        <v>21124.75363005</v>
      </c>
      <c r="F328">
        <v>7175.1</v>
      </c>
      <c r="G328">
        <v>-9.3553859701303992</v>
      </c>
      <c r="H328">
        <v>-2.5365543643604601E-2</v>
      </c>
      <c r="I328">
        <v>18.0137638941669</v>
      </c>
      <c r="J328">
        <v>-4.7066135678932897</v>
      </c>
      <c r="K328">
        <v>7646.6779162516405</v>
      </c>
      <c r="L328">
        <v>7174.9089497986497</v>
      </c>
      <c r="M328">
        <v>28.280823573343099</v>
      </c>
      <c r="N328">
        <v>0.77523582605303099</v>
      </c>
      <c r="O328">
        <v>14.0053797159621</v>
      </c>
      <c r="P328">
        <v>38.653294298385397</v>
      </c>
      <c r="Q328">
        <v>-7.4372231290775997E-2</v>
      </c>
    </row>
    <row r="329" spans="1:17" x14ac:dyDescent="0.3">
      <c r="A329" t="s">
        <v>764</v>
      </c>
      <c r="B329" t="s">
        <v>765</v>
      </c>
      <c r="C329" t="s">
        <v>3111</v>
      </c>
      <c r="D329" t="s">
        <v>289</v>
      </c>
      <c r="E329">
        <v>20971.708395400001</v>
      </c>
      <c r="F329">
        <v>6209</v>
      </c>
      <c r="G329">
        <v>61.905369673316201</v>
      </c>
      <c r="H329">
        <v>16.742883518170999</v>
      </c>
      <c r="I329">
        <v>50.193106941747097</v>
      </c>
      <c r="J329">
        <v>3.1683086151322302</v>
      </c>
      <c r="K329">
        <v>5511.3502895573502</v>
      </c>
      <c r="L329">
        <v>4459.1126370396996</v>
      </c>
      <c r="M329">
        <v>59.534110027081603</v>
      </c>
      <c r="N329">
        <v>0.60224278695298705</v>
      </c>
      <c r="O329">
        <v>15.3003704300209</v>
      </c>
      <c r="P329">
        <v>107.48538011695901</v>
      </c>
      <c r="Q329">
        <v>6.4275220413644002E-2</v>
      </c>
    </row>
    <row r="330" spans="1:17" x14ac:dyDescent="0.3">
      <c r="A330" t="s">
        <v>766</v>
      </c>
      <c r="B330" t="s">
        <v>767</v>
      </c>
      <c r="C330" t="s">
        <v>3113</v>
      </c>
      <c r="D330" t="s">
        <v>178</v>
      </c>
      <c r="E330">
        <v>20531.669810669999</v>
      </c>
      <c r="F330">
        <v>645.9</v>
      </c>
      <c r="G330">
        <v>33.471953471524799</v>
      </c>
      <c r="H330">
        <v>-8.8781375098688695</v>
      </c>
      <c r="I330">
        <v>-1.59208793908362</v>
      </c>
      <c r="J330">
        <v>6.9192453832821101</v>
      </c>
      <c r="K330">
        <v>696.25794901393704</v>
      </c>
      <c r="L330">
        <v>617.90002993878102</v>
      </c>
      <c r="M330">
        <v>40.325625295336501</v>
      </c>
      <c r="N330">
        <v>2.0749330960346999</v>
      </c>
      <c r="O330">
        <v>30.662641275739301</v>
      </c>
      <c r="P330">
        <v>84.358498644212901</v>
      </c>
      <c r="Q330">
        <v>0.13844937476488101</v>
      </c>
    </row>
    <row r="331" spans="1:17" hidden="1" x14ac:dyDescent="0.3">
      <c r="A331" t="s">
        <v>768</v>
      </c>
      <c r="B331" t="s">
        <v>769</v>
      </c>
      <c r="C331" t="s">
        <v>3117</v>
      </c>
      <c r="D331" t="s">
        <v>204</v>
      </c>
      <c r="E331">
        <v>20474.93507444</v>
      </c>
      <c r="F331">
        <v>18449.2</v>
      </c>
      <c r="G331">
        <v>236.250323271659</v>
      </c>
      <c r="H331">
        <v>108.982511624924</v>
      </c>
      <c r="I331">
        <v>194.917546263936</v>
      </c>
      <c r="J331">
        <v>26.544933972581699</v>
      </c>
      <c r="K331">
        <v>10915.3008518609</v>
      </c>
      <c r="L331">
        <v>7969.3938704898501</v>
      </c>
      <c r="M331">
        <v>81.768321517447404</v>
      </c>
      <c r="N331">
        <v>3.5720466996037299</v>
      </c>
      <c r="O331">
        <v>10.526201678121501</v>
      </c>
      <c r="P331">
        <v>288.56781802864299</v>
      </c>
      <c r="Q331">
        <v>0.13865086654412301</v>
      </c>
    </row>
    <row r="332" spans="1:17" x14ac:dyDescent="0.3">
      <c r="A332" t="s">
        <v>770</v>
      </c>
      <c r="B332" t="s">
        <v>771</v>
      </c>
      <c r="C332" t="s">
        <v>3118</v>
      </c>
      <c r="D332" t="s">
        <v>163</v>
      </c>
      <c r="E332">
        <v>20462.792547879999</v>
      </c>
      <c r="F332">
        <v>1321.7</v>
      </c>
      <c r="G332">
        <v>29.977137901237501</v>
      </c>
      <c r="H332">
        <v>24.506551539076298</v>
      </c>
      <c r="I332">
        <v>25.625067260644698</v>
      </c>
      <c r="J332">
        <v>7.6651059296899797</v>
      </c>
      <c r="K332">
        <v>1109.46312992965</v>
      </c>
      <c r="L332">
        <v>1041.4462696757701</v>
      </c>
      <c r="M332">
        <v>74.905093575681505</v>
      </c>
      <c r="N332">
        <v>3.1544790958792999</v>
      </c>
      <c r="O332">
        <v>1.3505334039494601</v>
      </c>
      <c r="P332">
        <v>58.7818356559346</v>
      </c>
      <c r="Q332">
        <v>2.0679464795686001E-2</v>
      </c>
    </row>
    <row r="333" spans="1:17" hidden="1" x14ac:dyDescent="0.3">
      <c r="A333" t="s">
        <v>772</v>
      </c>
      <c r="B333" t="s">
        <v>773</v>
      </c>
      <c r="C333" t="s">
        <v>3117</v>
      </c>
      <c r="D333" t="s">
        <v>141</v>
      </c>
      <c r="E333">
        <v>20173.740000000002</v>
      </c>
      <c r="F333">
        <v>141.16999999999999</v>
      </c>
      <c r="G333">
        <v>-11.9807595783134</v>
      </c>
      <c r="H333">
        <v>4.8828475381978098</v>
      </c>
      <c r="I333">
        <v>6.0126997242519797</v>
      </c>
      <c r="J333">
        <v>3.5321201628235599</v>
      </c>
      <c r="K333">
        <v>142.62225112787999</v>
      </c>
      <c r="L333">
        <v>137.07014631176099</v>
      </c>
      <c r="M333">
        <v>53.328059728626101</v>
      </c>
      <c r="N333">
        <v>0.12838459712432501</v>
      </c>
      <c r="O333">
        <v>9.6904441453566594</v>
      </c>
      <c r="P333">
        <v>17.397089397089299</v>
      </c>
    </row>
    <row r="334" spans="1:17" hidden="1" x14ac:dyDescent="0.3">
      <c r="A334" t="s">
        <v>774</v>
      </c>
      <c r="B334" t="s">
        <v>775</v>
      </c>
      <c r="C334" t="s">
        <v>3117</v>
      </c>
      <c r="D334" t="s">
        <v>141</v>
      </c>
      <c r="E334">
        <v>20155.501969815999</v>
      </c>
      <c r="F334">
        <v>376.68</v>
      </c>
      <c r="G334">
        <v>-1.67778543922583</v>
      </c>
      <c r="H334">
        <v>8.6370245955898799</v>
      </c>
      <c r="I334">
        <v>3.16324937428177</v>
      </c>
      <c r="J334">
        <v>1.98748894300109</v>
      </c>
      <c r="K334">
        <v>365.75662708543899</v>
      </c>
      <c r="L334">
        <v>347.90218762108702</v>
      </c>
      <c r="M334">
        <v>42.778347382377802</v>
      </c>
      <c r="N334">
        <v>0.85563977271646696</v>
      </c>
      <c r="O334">
        <v>2.2061165976425601</v>
      </c>
      <c r="P334">
        <v>21.411764705882302</v>
      </c>
      <c r="Q334">
        <v>-0.10379904096142301</v>
      </c>
    </row>
    <row r="335" spans="1:17" x14ac:dyDescent="0.3">
      <c r="A335" t="s">
        <v>776</v>
      </c>
      <c r="B335" t="s">
        <v>777</v>
      </c>
      <c r="C335" t="s">
        <v>3106</v>
      </c>
      <c r="D335" t="s">
        <v>51</v>
      </c>
      <c r="E335">
        <v>20140.840500660001</v>
      </c>
      <c r="F335">
        <v>1024.6500000000001</v>
      </c>
      <c r="G335">
        <v>17.893804567904201</v>
      </c>
      <c r="H335">
        <v>-6.3674789748523404</v>
      </c>
      <c r="I335">
        <v>1.9959352159310899</v>
      </c>
      <c r="J335">
        <v>0.40416319382270299</v>
      </c>
      <c r="K335">
        <v>1109.95039441881</v>
      </c>
      <c r="L335">
        <v>1029.51031669653</v>
      </c>
      <c r="M335">
        <v>29.382615409320401</v>
      </c>
      <c r="N335">
        <v>0.61482197042898201</v>
      </c>
      <c r="O335">
        <v>27.253208412628702</v>
      </c>
      <c r="P335">
        <v>44.2661034846885</v>
      </c>
      <c r="Q335">
        <v>9.0666533211100006E-3</v>
      </c>
    </row>
    <row r="336" spans="1:17" x14ac:dyDescent="0.3">
      <c r="A336" t="s">
        <v>778</v>
      </c>
      <c r="B336" t="s">
        <v>779</v>
      </c>
      <c r="C336" t="s">
        <v>3106</v>
      </c>
      <c r="D336" t="s">
        <v>51</v>
      </c>
      <c r="E336">
        <v>20034.003066000001</v>
      </c>
      <c r="F336">
        <v>1915</v>
      </c>
      <c r="G336">
        <v>35.106460816705003</v>
      </c>
      <c r="H336">
        <v>0.31073467568686203</v>
      </c>
      <c r="I336">
        <v>22.9268424303968</v>
      </c>
      <c r="J336">
        <v>5.9275810768110402</v>
      </c>
      <c r="K336">
        <v>1874.2371609890999</v>
      </c>
      <c r="L336">
        <v>1659.0623401545799</v>
      </c>
      <c r="M336">
        <v>64.447545960231494</v>
      </c>
      <c r="N336">
        <v>0.28572408293048102</v>
      </c>
      <c r="O336">
        <v>39.112271540469898</v>
      </c>
      <c r="P336">
        <v>58.861835828943498</v>
      </c>
    </row>
    <row r="337" spans="1:17" x14ac:dyDescent="0.3">
      <c r="A337" t="s">
        <v>780</v>
      </c>
      <c r="B337" t="s">
        <v>781</v>
      </c>
      <c r="C337" t="s">
        <v>3101</v>
      </c>
      <c r="D337" t="s">
        <v>250</v>
      </c>
      <c r="E337">
        <v>19559.319950069999</v>
      </c>
      <c r="F337">
        <v>1776.85</v>
      </c>
      <c r="G337">
        <v>-20.6563563861814</v>
      </c>
      <c r="H337">
        <v>2.7054712457854899</v>
      </c>
      <c r="I337">
        <v>-2.90251215265054</v>
      </c>
      <c r="J337">
        <v>-2.57752243589574</v>
      </c>
      <c r="K337">
        <v>1862.8580254660101</v>
      </c>
      <c r="L337">
        <v>1859.6829720855101</v>
      </c>
      <c r="M337">
        <v>33.249246597873103</v>
      </c>
      <c r="N337">
        <v>0.52348966404298503</v>
      </c>
      <c r="O337">
        <v>38.388158820384298</v>
      </c>
      <c r="P337">
        <v>7.5900696336663502</v>
      </c>
      <c r="Q337">
        <v>4.9667717220103998E-2</v>
      </c>
    </row>
    <row r="338" spans="1:17" x14ac:dyDescent="0.3">
      <c r="A338" t="s">
        <v>782</v>
      </c>
      <c r="B338" t="s">
        <v>783</v>
      </c>
      <c r="C338" t="s">
        <v>3105</v>
      </c>
      <c r="D338" t="s">
        <v>234</v>
      </c>
      <c r="E338">
        <v>19442.367702119998</v>
      </c>
      <c r="F338">
        <v>1196.8499999999999</v>
      </c>
      <c r="G338">
        <v>65.7690157815817</v>
      </c>
      <c r="H338">
        <v>-1.9184436691984099</v>
      </c>
      <c r="I338">
        <v>-4.2465240210802699</v>
      </c>
      <c r="J338">
        <v>5.8778381498422398E-2</v>
      </c>
      <c r="K338">
        <v>1273.9062526245</v>
      </c>
      <c r="L338">
        <v>1164.6470205994201</v>
      </c>
      <c r="M338">
        <v>35.247329471568399</v>
      </c>
      <c r="N338">
        <v>0.476777662045273</v>
      </c>
      <c r="O338">
        <v>21.0678029828299</v>
      </c>
      <c r="P338">
        <v>91.052757602362405</v>
      </c>
      <c r="Q338">
        <v>0.150809104172864</v>
      </c>
    </row>
    <row r="339" spans="1:17" x14ac:dyDescent="0.3">
      <c r="A339" t="s">
        <v>784</v>
      </c>
      <c r="B339" t="s">
        <v>785</v>
      </c>
      <c r="C339" t="s">
        <v>3114</v>
      </c>
      <c r="D339" t="s">
        <v>513</v>
      </c>
      <c r="E339">
        <v>19417.269886665999</v>
      </c>
      <c r="F339">
        <v>160.97</v>
      </c>
      <c r="G339">
        <v>-30.732648329011202</v>
      </c>
      <c r="H339">
        <v>-1.09572991636235</v>
      </c>
      <c r="I339">
        <v>3.3907642006047798</v>
      </c>
      <c r="J339">
        <v>-1.05559427711609</v>
      </c>
      <c r="K339">
        <v>175.33289328266301</v>
      </c>
      <c r="L339">
        <v>174.92329311283899</v>
      </c>
      <c r="M339">
        <v>27.842121057554699</v>
      </c>
      <c r="N339">
        <v>0.57419717229957601</v>
      </c>
      <c r="O339">
        <v>38.373609989438997</v>
      </c>
      <c r="P339">
        <v>13.159929701230199</v>
      </c>
      <c r="Q339">
        <v>-9.3980726794000002E-3</v>
      </c>
    </row>
    <row r="340" spans="1:17" x14ac:dyDescent="0.3">
      <c r="A340" t="s">
        <v>786</v>
      </c>
      <c r="B340" t="s">
        <v>787</v>
      </c>
      <c r="C340" t="s">
        <v>3113</v>
      </c>
      <c r="D340" t="s">
        <v>472</v>
      </c>
      <c r="E340">
        <v>19329.86994131</v>
      </c>
      <c r="F340">
        <v>303.64999999999998</v>
      </c>
      <c r="G340">
        <v>5.7805462795112703</v>
      </c>
      <c r="H340">
        <v>-13.322153302407999</v>
      </c>
      <c r="I340">
        <v>2.5188420217541401</v>
      </c>
      <c r="J340">
        <v>-1.65202132346532</v>
      </c>
      <c r="K340">
        <v>327.40151328104599</v>
      </c>
      <c r="L340">
        <v>291.59057929552802</v>
      </c>
      <c r="M340">
        <v>43.354546782005599</v>
      </c>
      <c r="N340">
        <v>0.64248132517429701</v>
      </c>
      <c r="O340">
        <v>26.411987485591901</v>
      </c>
      <c r="P340">
        <v>59.8368206342939</v>
      </c>
      <c r="Q340">
        <v>0.18016839466991499</v>
      </c>
    </row>
    <row r="341" spans="1:17" x14ac:dyDescent="0.3">
      <c r="A341" t="s">
        <v>788</v>
      </c>
      <c r="B341" t="s">
        <v>789</v>
      </c>
      <c r="C341" t="s">
        <v>3106</v>
      </c>
      <c r="D341" t="s">
        <v>51</v>
      </c>
      <c r="E341">
        <v>19200.057187390001</v>
      </c>
      <c r="F341">
        <v>14965.1</v>
      </c>
      <c r="G341">
        <v>170.037981767118</v>
      </c>
      <c r="H341">
        <v>7.7903467529469204</v>
      </c>
      <c r="I341">
        <v>146.20789070428799</v>
      </c>
      <c r="J341">
        <v>15.987482913677599</v>
      </c>
      <c r="K341">
        <v>13462.4066651822</v>
      </c>
      <c r="L341">
        <v>9867.2221917254992</v>
      </c>
      <c r="M341">
        <v>54.810914182948601</v>
      </c>
      <c r="N341">
        <v>1.90847551731561</v>
      </c>
      <c r="O341">
        <v>10.6624746911146</v>
      </c>
      <c r="P341">
        <v>203.79512997229</v>
      </c>
      <c r="Q341">
        <v>0.192440329829587</v>
      </c>
    </row>
    <row r="342" spans="1:17" x14ac:dyDescent="0.3">
      <c r="A342" t="s">
        <v>790</v>
      </c>
      <c r="B342" t="s">
        <v>791</v>
      </c>
      <c r="C342" t="s">
        <v>3104</v>
      </c>
      <c r="D342" t="s">
        <v>123</v>
      </c>
      <c r="E342">
        <v>18982.724976699999</v>
      </c>
      <c r="F342">
        <v>758.15</v>
      </c>
      <c r="G342">
        <v>24.847653456529699</v>
      </c>
      <c r="H342">
        <v>-7.0776446068645402</v>
      </c>
      <c r="I342">
        <v>40.113671518032199</v>
      </c>
      <c r="J342">
        <v>-5.9627558753711201</v>
      </c>
      <c r="K342">
        <v>852.63102071045796</v>
      </c>
      <c r="L342">
        <v>727.24091283102905</v>
      </c>
      <c r="M342">
        <v>16.058521321443401</v>
      </c>
      <c r="N342">
        <v>0.46529107836938999</v>
      </c>
      <c r="O342">
        <v>32.948624942293698</v>
      </c>
      <c r="P342">
        <v>59.241755933627303</v>
      </c>
      <c r="Q342">
        <v>0.144560178990115</v>
      </c>
    </row>
    <row r="343" spans="1:17" x14ac:dyDescent="0.3">
      <c r="A343" t="s">
        <v>792</v>
      </c>
      <c r="B343" t="s">
        <v>793</v>
      </c>
      <c r="C343" t="s">
        <v>3100</v>
      </c>
      <c r="D343" t="s">
        <v>292</v>
      </c>
      <c r="E343">
        <v>18746.836543951998</v>
      </c>
      <c r="F343">
        <v>189.53</v>
      </c>
      <c r="G343">
        <v>22.7584684136019</v>
      </c>
      <c r="H343">
        <v>-7.4288433432593397</v>
      </c>
      <c r="I343">
        <v>-6.6087234468616902</v>
      </c>
      <c r="J343">
        <v>-4.5628323493426599</v>
      </c>
      <c r="K343">
        <v>221.49987462422899</v>
      </c>
      <c r="L343">
        <v>215.52020707417901</v>
      </c>
      <c r="M343">
        <v>24.515720205023602</v>
      </c>
      <c r="N343">
        <v>0.59969848975156004</v>
      </c>
      <c r="O343">
        <v>50.055400200495903</v>
      </c>
      <c r="P343">
        <v>42.289789789789801</v>
      </c>
      <c r="Q343">
        <v>3.1762508735348999E-2</v>
      </c>
    </row>
    <row r="344" spans="1:17" x14ac:dyDescent="0.3">
      <c r="A344" t="s">
        <v>794</v>
      </c>
      <c r="B344" t="s">
        <v>795</v>
      </c>
      <c r="C344" t="s">
        <v>3102</v>
      </c>
      <c r="D344" t="s">
        <v>54</v>
      </c>
      <c r="E344">
        <v>18681.317777699998</v>
      </c>
      <c r="F344">
        <v>638.70000000000005</v>
      </c>
      <c r="G344">
        <v>-38.244460551111899</v>
      </c>
      <c r="H344">
        <v>-21.336455495873501</v>
      </c>
      <c r="I344">
        <v>-16.7737295737243</v>
      </c>
      <c r="J344">
        <v>3.8457896794662201</v>
      </c>
      <c r="K344">
        <v>752.29074515820901</v>
      </c>
      <c r="L344">
        <v>748.27552193360304</v>
      </c>
      <c r="M344">
        <v>23.1310891917046</v>
      </c>
      <c r="N344">
        <v>0.72479721791676899</v>
      </c>
      <c r="O344">
        <v>47.761077188038101</v>
      </c>
      <c r="P344">
        <v>6.4411299058412004</v>
      </c>
      <c r="Q344">
        <v>2.3439557669842001E-2</v>
      </c>
    </row>
    <row r="345" spans="1:17" x14ac:dyDescent="0.3">
      <c r="A345" t="s">
        <v>796</v>
      </c>
      <c r="B345" t="s">
        <v>797</v>
      </c>
      <c r="C345" t="s">
        <v>3116</v>
      </c>
      <c r="D345" t="s">
        <v>414</v>
      </c>
      <c r="E345">
        <v>18602.286149709998</v>
      </c>
      <c r="F345">
        <v>464.3</v>
      </c>
      <c r="G345">
        <v>35.363208979701497</v>
      </c>
      <c r="H345">
        <v>-0.207792713097535</v>
      </c>
      <c r="I345">
        <v>13.0128237578715</v>
      </c>
      <c r="J345">
        <v>0.145393949977389</v>
      </c>
      <c r="K345">
        <v>488.83099850786903</v>
      </c>
      <c r="L345">
        <v>449.72479142932798</v>
      </c>
      <c r="M345">
        <v>39.938439113438001</v>
      </c>
      <c r="N345">
        <v>1.0257649005273699</v>
      </c>
      <c r="O345">
        <v>23.702347620073201</v>
      </c>
      <c r="P345">
        <v>53.234323432343203</v>
      </c>
      <c r="Q345">
        <v>1.1495577643629001E-2</v>
      </c>
    </row>
    <row r="346" spans="1:17" x14ac:dyDescent="0.3">
      <c r="A346" t="s">
        <v>798</v>
      </c>
      <c r="B346" t="s">
        <v>799</v>
      </c>
      <c r="C346" t="s">
        <v>3113</v>
      </c>
      <c r="D346" t="s">
        <v>800</v>
      </c>
      <c r="E346">
        <v>18525.09485836</v>
      </c>
      <c r="F346">
        <v>436.4</v>
      </c>
      <c r="G346">
        <v>7.2793265850052</v>
      </c>
      <c r="H346">
        <v>-10.433071055042101</v>
      </c>
      <c r="I346">
        <v>-19.719529467508799</v>
      </c>
      <c r="J346">
        <v>-5.6768764879262603</v>
      </c>
      <c r="K346">
        <v>503.80353979965702</v>
      </c>
      <c r="L346">
        <v>487.88801573323502</v>
      </c>
      <c r="M346">
        <v>26.287113077535899</v>
      </c>
      <c r="N346">
        <v>1.04448360037086</v>
      </c>
      <c r="O346">
        <v>71.425297891842305</v>
      </c>
      <c r="P346">
        <v>45.224625623960002</v>
      </c>
      <c r="Q346">
        <v>0.23069519083020401</v>
      </c>
    </row>
    <row r="347" spans="1:17" x14ac:dyDescent="0.3">
      <c r="A347" t="s">
        <v>801</v>
      </c>
      <c r="B347" t="s">
        <v>802</v>
      </c>
      <c r="C347" t="s">
        <v>3106</v>
      </c>
      <c r="D347" t="s">
        <v>51</v>
      </c>
      <c r="E347">
        <v>18458.48016159</v>
      </c>
      <c r="F347">
        <v>1136.0999999999999</v>
      </c>
      <c r="G347">
        <v>234.87042145080801</v>
      </c>
      <c r="H347">
        <v>16.722322798696901</v>
      </c>
      <c r="I347">
        <v>111.128578352312</v>
      </c>
      <c r="J347">
        <v>-3.2396631239409799</v>
      </c>
      <c r="K347">
        <v>1087.14054935542</v>
      </c>
      <c r="L347">
        <v>813.19515399577006</v>
      </c>
      <c r="M347">
        <v>39.291007715957001</v>
      </c>
      <c r="N347">
        <v>1.8350362075361</v>
      </c>
      <c r="O347">
        <v>17.4764545374527</v>
      </c>
      <c r="P347">
        <v>253.92523364485899</v>
      </c>
      <c r="Q347">
        <v>0.10420644683880601</v>
      </c>
    </row>
    <row r="348" spans="1:17" x14ac:dyDescent="0.3">
      <c r="A348" t="s">
        <v>803</v>
      </c>
      <c r="B348" t="s">
        <v>804</v>
      </c>
      <c r="C348" t="s">
        <v>3114</v>
      </c>
      <c r="D348" t="s">
        <v>229</v>
      </c>
      <c r="E348">
        <v>18440.764735525001</v>
      </c>
      <c r="F348">
        <v>844.25</v>
      </c>
      <c r="G348">
        <v>21.384597237962499</v>
      </c>
      <c r="H348">
        <v>3.7965745306055099</v>
      </c>
      <c r="I348">
        <v>1.4937432186780699</v>
      </c>
      <c r="J348">
        <v>-2.6172148248562399</v>
      </c>
      <c r="K348">
        <v>859.43630894212902</v>
      </c>
      <c r="L348">
        <v>802.73975504481098</v>
      </c>
      <c r="M348">
        <v>43.411314318503798</v>
      </c>
      <c r="N348">
        <v>0.82026495568837299</v>
      </c>
      <c r="O348">
        <v>13.4734971868522</v>
      </c>
      <c r="P348">
        <v>50.476784600302999</v>
      </c>
      <c r="Q348">
        <v>0.164122949047285</v>
      </c>
    </row>
    <row r="349" spans="1:17" x14ac:dyDescent="0.3">
      <c r="A349" t="s">
        <v>805</v>
      </c>
      <c r="B349" t="s">
        <v>806</v>
      </c>
      <c r="C349" t="s">
        <v>3106</v>
      </c>
      <c r="D349" t="s">
        <v>51</v>
      </c>
      <c r="E349">
        <v>18419.877360319999</v>
      </c>
      <c r="F349">
        <v>1353.35</v>
      </c>
      <c r="G349">
        <v>28.656131780613102</v>
      </c>
      <c r="H349">
        <v>6.6042209391369502</v>
      </c>
      <c r="I349">
        <v>46.536383911783297</v>
      </c>
      <c r="J349">
        <v>5.9576914259775497</v>
      </c>
      <c r="K349">
        <v>1313.7247810802901</v>
      </c>
      <c r="L349">
        <v>1127.98317452417</v>
      </c>
      <c r="M349">
        <v>59.506147962359996</v>
      </c>
      <c r="N349">
        <v>0.32110524527974199</v>
      </c>
      <c r="O349">
        <v>12.465363727047601</v>
      </c>
      <c r="P349">
        <v>67.255762219613104</v>
      </c>
      <c r="Q349">
        <v>6.6170966194236E-2</v>
      </c>
    </row>
    <row r="350" spans="1:17" x14ac:dyDescent="0.3">
      <c r="A350" t="s">
        <v>807</v>
      </c>
      <c r="B350" t="s">
        <v>808</v>
      </c>
      <c r="C350" t="s">
        <v>3103</v>
      </c>
      <c r="D350" t="s">
        <v>635</v>
      </c>
      <c r="E350">
        <v>18419.620186487999</v>
      </c>
      <c r="F350">
        <v>127.74</v>
      </c>
      <c r="G350">
        <v>67.192766286220703</v>
      </c>
      <c r="H350">
        <v>2.72624661048037</v>
      </c>
      <c r="I350">
        <v>21.466042818096899</v>
      </c>
      <c r="J350">
        <v>3.6021442693729999</v>
      </c>
      <c r="K350">
        <v>131.04444746029699</v>
      </c>
      <c r="L350">
        <v>118.555857020394</v>
      </c>
      <c r="M350">
        <v>55.811995563522501</v>
      </c>
      <c r="N350">
        <v>0.82180156307690799</v>
      </c>
      <c r="O350">
        <v>33.865664631282201</v>
      </c>
      <c r="P350">
        <v>93.986332574031906</v>
      </c>
      <c r="Q350">
        <v>5.8828290980916E-2</v>
      </c>
    </row>
    <row r="351" spans="1:17" x14ac:dyDescent="0.3">
      <c r="A351" t="s">
        <v>809</v>
      </c>
      <c r="B351" t="s">
        <v>810</v>
      </c>
      <c r="C351" t="s">
        <v>3100</v>
      </c>
      <c r="D351" t="s">
        <v>198</v>
      </c>
      <c r="E351">
        <v>18308.659151200001</v>
      </c>
      <c r="F351">
        <v>324.5</v>
      </c>
      <c r="G351">
        <v>8.1074021133889698</v>
      </c>
      <c r="H351">
        <v>-3.9787718093675499</v>
      </c>
      <c r="I351">
        <v>13.860268088252401</v>
      </c>
      <c r="J351">
        <v>-4.7311305565674999</v>
      </c>
      <c r="K351">
        <v>385.40416801107898</v>
      </c>
      <c r="L351">
        <v>354.18011789521501</v>
      </c>
      <c r="M351">
        <v>9.0996672079114092</v>
      </c>
      <c r="N351">
        <v>0.23348901717770701</v>
      </c>
      <c r="O351">
        <v>44.745762711864401</v>
      </c>
      <c r="P351">
        <v>24.783695443183898</v>
      </c>
      <c r="Q351">
        <v>-8.8752590897830004E-3</v>
      </c>
    </row>
    <row r="352" spans="1:17" x14ac:dyDescent="0.3">
      <c r="A352" t="s">
        <v>811</v>
      </c>
      <c r="B352" t="s">
        <v>812</v>
      </c>
      <c r="C352" t="s">
        <v>3116</v>
      </c>
      <c r="D352" t="s">
        <v>481</v>
      </c>
      <c r="E352">
        <v>18257.072779679998</v>
      </c>
      <c r="F352">
        <v>1761.15</v>
      </c>
      <c r="G352">
        <v>-12.888363681777699</v>
      </c>
      <c r="H352">
        <v>-1.27105848514796</v>
      </c>
      <c r="I352">
        <v>5.8319339944361497</v>
      </c>
      <c r="J352">
        <v>-0.164947796090638</v>
      </c>
      <c r="K352">
        <v>1930.1810219869999</v>
      </c>
      <c r="L352">
        <v>1878.5927309640499</v>
      </c>
      <c r="M352">
        <v>26.1172146269185</v>
      </c>
      <c r="N352">
        <v>0.87749332238851596</v>
      </c>
      <c r="O352">
        <v>32.299917667433199</v>
      </c>
      <c r="P352">
        <v>20.445219532211699</v>
      </c>
      <c r="Q352">
        <v>-5.3595671588903999E-2</v>
      </c>
    </row>
    <row r="353" spans="1:17" hidden="1" x14ac:dyDescent="0.3">
      <c r="A353" t="s">
        <v>813</v>
      </c>
      <c r="B353" t="s">
        <v>814</v>
      </c>
      <c r="C353" t="s">
        <v>3102</v>
      </c>
      <c r="D353" t="s">
        <v>54</v>
      </c>
      <c r="E353">
        <v>18156.632313599999</v>
      </c>
      <c r="F353">
        <v>422.4</v>
      </c>
      <c r="G353">
        <v>13.1297629424269</v>
      </c>
      <c r="H353">
        <v>5.3701291857460198</v>
      </c>
      <c r="I353">
        <v>20.619421636633501</v>
      </c>
      <c r="J353">
        <v>-2.3103075065761098</v>
      </c>
      <c r="K353">
        <v>438.62734351079098</v>
      </c>
      <c r="M353">
        <v>36.784185368361101</v>
      </c>
      <c r="N353">
        <v>0.74125311764611601</v>
      </c>
      <c r="O353">
        <v>22.348484848484802</v>
      </c>
      <c r="P353">
        <v>44.657534246575302</v>
      </c>
    </row>
    <row r="354" spans="1:17" x14ac:dyDescent="0.3">
      <c r="A354" t="s">
        <v>815</v>
      </c>
      <c r="B354" t="s">
        <v>816</v>
      </c>
      <c r="C354" t="s">
        <v>3106</v>
      </c>
      <c r="D354" t="s">
        <v>51</v>
      </c>
      <c r="E354">
        <v>18141.969356015001</v>
      </c>
      <c r="F354">
        <v>1145.3499999999999</v>
      </c>
      <c r="G354">
        <v>149.59920469641199</v>
      </c>
      <c r="H354">
        <v>5.7066708574204803</v>
      </c>
      <c r="I354">
        <v>58.900867700881399</v>
      </c>
      <c r="J354">
        <v>-2.4437029806994199</v>
      </c>
      <c r="K354">
        <v>1127.1101651660799</v>
      </c>
      <c r="L354">
        <v>867.26684978446099</v>
      </c>
      <c r="M354">
        <v>37.9217344194482</v>
      </c>
      <c r="N354">
        <v>0.59174359915252095</v>
      </c>
      <c r="O354">
        <v>14.3667874448858</v>
      </c>
      <c r="P354">
        <v>179.76306790424999</v>
      </c>
      <c r="Q354">
        <v>6.7981452801192999E-2</v>
      </c>
    </row>
    <row r="355" spans="1:17" x14ac:dyDescent="0.3">
      <c r="A355" t="s">
        <v>817</v>
      </c>
      <c r="B355" t="s">
        <v>818</v>
      </c>
      <c r="C355" t="s">
        <v>3115</v>
      </c>
      <c r="D355" t="s">
        <v>141</v>
      </c>
      <c r="E355">
        <v>18137.119994279899</v>
      </c>
      <c r="F355">
        <v>1290.8</v>
      </c>
      <c r="G355">
        <v>58.4569186813995</v>
      </c>
      <c r="H355">
        <v>-6.7374860361212798</v>
      </c>
      <c r="I355">
        <v>-4.40605768963463</v>
      </c>
      <c r="J355">
        <v>4.5454440363305899</v>
      </c>
      <c r="K355">
        <v>1417.7846203773099</v>
      </c>
      <c r="L355">
        <v>1296.2375649452999</v>
      </c>
      <c r="M355">
        <v>38.824252851653497</v>
      </c>
      <c r="N355">
        <v>0.89613480546944602</v>
      </c>
      <c r="O355">
        <v>27.595289742795099</v>
      </c>
      <c r="P355">
        <v>83.4695472958567</v>
      </c>
    </row>
    <row r="356" spans="1:17" x14ac:dyDescent="0.3">
      <c r="A356" t="s">
        <v>819</v>
      </c>
      <c r="B356" t="s">
        <v>820</v>
      </c>
      <c r="C356" t="s">
        <v>3111</v>
      </c>
      <c r="D356" t="s">
        <v>821</v>
      </c>
      <c r="E356">
        <v>17964.3215891</v>
      </c>
      <c r="F356">
        <v>1127.9000000000001</v>
      </c>
      <c r="G356">
        <v>-27.089316294881201</v>
      </c>
      <c r="H356">
        <v>-11.3932723242312</v>
      </c>
      <c r="I356">
        <v>-13.537469061166</v>
      </c>
      <c r="J356">
        <v>-1.3306064246609599</v>
      </c>
      <c r="K356">
        <v>1304.80137382767</v>
      </c>
      <c r="L356">
        <v>1330.8588032672101</v>
      </c>
      <c r="M356">
        <v>19.873986985793099</v>
      </c>
      <c r="N356">
        <v>0.32292210679449002</v>
      </c>
      <c r="O356">
        <v>39.968082276797503</v>
      </c>
      <c r="P356">
        <v>1.58058269914893</v>
      </c>
      <c r="Q356">
        <v>-2.9025878984531999E-2</v>
      </c>
    </row>
    <row r="357" spans="1:17" x14ac:dyDescent="0.3">
      <c r="A357" t="s">
        <v>822</v>
      </c>
      <c r="B357" t="s">
        <v>823</v>
      </c>
      <c r="C357" t="s">
        <v>3104</v>
      </c>
      <c r="D357" t="s">
        <v>273</v>
      </c>
      <c r="E357">
        <v>17791.834500000001</v>
      </c>
      <c r="F357">
        <v>2550</v>
      </c>
      <c r="G357">
        <v>53.399427058597297</v>
      </c>
      <c r="H357">
        <v>2.7885470149301601</v>
      </c>
      <c r="I357">
        <v>60.8999109925212</v>
      </c>
      <c r="J357">
        <v>-2.16755526652552</v>
      </c>
      <c r="K357">
        <v>2635.2048833287599</v>
      </c>
      <c r="L357">
        <v>2158.0708265794901</v>
      </c>
      <c r="M357">
        <v>32.232455485631696</v>
      </c>
      <c r="N357">
        <v>0.451478983900646</v>
      </c>
      <c r="O357">
        <v>16.6666666666666</v>
      </c>
      <c r="P357">
        <v>102.49344874136401</v>
      </c>
      <c r="Q357">
        <v>9.7971455844946001E-2</v>
      </c>
    </row>
    <row r="358" spans="1:17" x14ac:dyDescent="0.3">
      <c r="A358" t="s">
        <v>824</v>
      </c>
      <c r="B358" t="s">
        <v>825</v>
      </c>
      <c r="C358" t="s">
        <v>3113</v>
      </c>
      <c r="D358" t="s">
        <v>114</v>
      </c>
      <c r="E358">
        <v>17726.33440602</v>
      </c>
      <c r="F358">
        <v>675.9</v>
      </c>
      <c r="G358">
        <v>7.4144882595360802</v>
      </c>
      <c r="H358">
        <v>-0.18393772736936101</v>
      </c>
      <c r="I358">
        <v>3.6079916019476901</v>
      </c>
      <c r="J358">
        <v>-4.2789032538683696</v>
      </c>
      <c r="K358">
        <v>711.841543622583</v>
      </c>
      <c r="L358">
        <v>623.82219299934195</v>
      </c>
      <c r="M358">
        <v>29.436075746691699</v>
      </c>
      <c r="N358">
        <v>1.17369095004208</v>
      </c>
      <c r="O358">
        <v>19.248409528036699</v>
      </c>
      <c r="P358">
        <v>53.561285925252697</v>
      </c>
      <c r="Q358">
        <v>0.14135659651892901</v>
      </c>
    </row>
    <row r="359" spans="1:17" x14ac:dyDescent="0.3">
      <c r="A359" t="s">
        <v>826</v>
      </c>
      <c r="B359" t="s">
        <v>827</v>
      </c>
      <c r="C359" t="s">
        <v>3102</v>
      </c>
      <c r="D359" t="s">
        <v>506</v>
      </c>
      <c r="E359">
        <v>17725.254163199999</v>
      </c>
      <c r="F359">
        <v>417.6</v>
      </c>
      <c r="G359">
        <v>-47.561822060979303</v>
      </c>
      <c r="H359">
        <v>-1.9717123229453799</v>
      </c>
      <c r="I359">
        <v>0.91336671554198301</v>
      </c>
      <c r="J359">
        <v>-1.42655960538001</v>
      </c>
      <c r="K359">
        <v>448.20691711730399</v>
      </c>
      <c r="L359">
        <v>467.031684921661</v>
      </c>
      <c r="M359">
        <v>32.673342014183199</v>
      </c>
      <c r="N359">
        <v>0.40589949035977702</v>
      </c>
      <c r="O359">
        <v>56.936811505291402</v>
      </c>
      <c r="P359">
        <v>37.242013934533901</v>
      </c>
      <c r="Q359">
        <v>3.5497481135780003E-2</v>
      </c>
    </row>
    <row r="360" spans="1:17" x14ac:dyDescent="0.3">
      <c r="A360" t="s">
        <v>828</v>
      </c>
      <c r="B360" t="s">
        <v>829</v>
      </c>
      <c r="C360" t="s">
        <v>3113</v>
      </c>
      <c r="D360" t="s">
        <v>268</v>
      </c>
      <c r="E360">
        <v>17710.6253648399</v>
      </c>
      <c r="F360">
        <v>559.79999999999995</v>
      </c>
      <c r="G360">
        <v>-6.3701651144151104</v>
      </c>
      <c r="H360">
        <v>-5.9534109336656504</v>
      </c>
      <c r="I360">
        <v>-12.3156548167482</v>
      </c>
      <c r="J360">
        <v>-5.0498209834220402</v>
      </c>
      <c r="K360">
        <v>647.27929283998003</v>
      </c>
      <c r="L360">
        <v>640.24629344941195</v>
      </c>
      <c r="M360">
        <v>24.8742509545507</v>
      </c>
      <c r="N360">
        <v>0.38240678523345401</v>
      </c>
      <c r="O360">
        <v>42.7206145051804</v>
      </c>
      <c r="P360">
        <v>11.270125223613499</v>
      </c>
      <c r="Q360">
        <v>7.7821147298180002E-2</v>
      </c>
    </row>
    <row r="361" spans="1:17" x14ac:dyDescent="0.3">
      <c r="A361" t="s">
        <v>830</v>
      </c>
      <c r="B361" t="s">
        <v>831</v>
      </c>
      <c r="C361" t="s">
        <v>3108</v>
      </c>
      <c r="D361" t="s">
        <v>211</v>
      </c>
      <c r="E361">
        <v>17594.827045260001</v>
      </c>
      <c r="F361">
        <v>463.8</v>
      </c>
      <c r="G361">
        <v>-26.214130774549599</v>
      </c>
      <c r="H361">
        <v>-4.6637227342123202</v>
      </c>
      <c r="I361">
        <v>-8.9754035864555597</v>
      </c>
      <c r="J361">
        <v>1.2724386167570301</v>
      </c>
      <c r="K361">
        <v>519.36304722660498</v>
      </c>
      <c r="L361">
        <v>523.38147202438802</v>
      </c>
      <c r="M361">
        <v>23.4488540240873</v>
      </c>
      <c r="N361">
        <v>0.72551691408512398</v>
      </c>
      <c r="O361">
        <v>34.195774040534701</v>
      </c>
      <c r="P361">
        <v>14.0117994100295</v>
      </c>
      <c r="Q361">
        <v>6.3388014223072997E-2</v>
      </c>
    </row>
    <row r="362" spans="1:17" x14ac:dyDescent="0.3">
      <c r="A362" t="s">
        <v>832</v>
      </c>
      <c r="B362" t="s">
        <v>833</v>
      </c>
      <c r="C362" t="s">
        <v>3112</v>
      </c>
      <c r="D362" t="s">
        <v>460</v>
      </c>
      <c r="E362">
        <v>17518.570951539899</v>
      </c>
      <c r="F362">
        <v>7383.1</v>
      </c>
      <c r="G362">
        <v>-5.8114503914198501</v>
      </c>
      <c r="H362">
        <v>-2.06583452837071</v>
      </c>
      <c r="I362">
        <v>2.7348136328066102</v>
      </c>
      <c r="J362">
        <v>5.7556065922156098E-2</v>
      </c>
      <c r="K362">
        <v>8025.4797963514202</v>
      </c>
      <c r="L362">
        <v>7632.7469195284102</v>
      </c>
      <c r="M362">
        <v>30.189950076938601</v>
      </c>
      <c r="N362">
        <v>0.240558143521449</v>
      </c>
      <c r="O362">
        <v>28.519185707900402</v>
      </c>
      <c r="P362">
        <v>34.566033609156797</v>
      </c>
      <c r="Q362">
        <v>-2.3268792980813999E-2</v>
      </c>
    </row>
    <row r="363" spans="1:17" x14ac:dyDescent="0.3">
      <c r="A363" t="s">
        <v>834</v>
      </c>
      <c r="B363" t="s">
        <v>835</v>
      </c>
      <c r="C363" t="s">
        <v>3113</v>
      </c>
      <c r="D363" t="s">
        <v>114</v>
      </c>
      <c r="E363">
        <v>17510.6757645</v>
      </c>
      <c r="F363">
        <v>11191.8</v>
      </c>
      <c r="G363">
        <v>77.553334227433794</v>
      </c>
      <c r="H363">
        <v>-10.874973925768</v>
      </c>
      <c r="I363">
        <v>44.319127575838799</v>
      </c>
      <c r="J363">
        <v>-1.37804114635519</v>
      </c>
      <c r="K363">
        <v>12611.518595922</v>
      </c>
      <c r="L363">
        <v>11168.4971113871</v>
      </c>
      <c r="M363">
        <v>33.952541590448199</v>
      </c>
      <c r="N363">
        <v>1.02038952901006</v>
      </c>
      <c r="O363">
        <v>40.300041101520698</v>
      </c>
      <c r="P363">
        <v>110.174647887323</v>
      </c>
    </row>
    <row r="364" spans="1:17" x14ac:dyDescent="0.3">
      <c r="A364" t="s">
        <v>836</v>
      </c>
      <c r="B364" t="s">
        <v>837</v>
      </c>
      <c r="C364" t="s">
        <v>3111</v>
      </c>
      <c r="D364" t="s">
        <v>43</v>
      </c>
      <c r="E364">
        <v>17473.11061457</v>
      </c>
      <c r="F364">
        <v>791.05</v>
      </c>
      <c r="G364">
        <v>-16.223171004449402</v>
      </c>
      <c r="H364">
        <v>-1.6304771624560299</v>
      </c>
      <c r="I364">
        <v>-18.600468184520999</v>
      </c>
      <c r="J364">
        <v>-3.3436836823037699</v>
      </c>
      <c r="K364">
        <v>859.75371701151596</v>
      </c>
      <c r="L364">
        <v>861.94275808203099</v>
      </c>
      <c r="M364">
        <v>24.5918800023538</v>
      </c>
      <c r="N364">
        <v>0.83031173501719302</v>
      </c>
      <c r="O364">
        <v>29.574616016686601</v>
      </c>
      <c r="P364">
        <v>11.2275028121484</v>
      </c>
    </row>
    <row r="365" spans="1:17" x14ac:dyDescent="0.3">
      <c r="A365" t="s">
        <v>838</v>
      </c>
      <c r="B365" t="s">
        <v>839</v>
      </c>
      <c r="C365" t="s">
        <v>3113</v>
      </c>
      <c r="D365" t="s">
        <v>565</v>
      </c>
      <c r="E365">
        <v>17468.940085455</v>
      </c>
      <c r="F365">
        <v>1545.15</v>
      </c>
      <c r="G365">
        <v>-25.7339403454387</v>
      </c>
      <c r="H365">
        <v>-5.3249735194202499</v>
      </c>
      <c r="I365">
        <v>-18.3146306180106</v>
      </c>
      <c r="J365">
        <v>1.3926495160125301</v>
      </c>
      <c r="K365">
        <v>1608.03878080861</v>
      </c>
      <c r="L365">
        <v>1610.3567835349099</v>
      </c>
      <c r="M365">
        <v>52.600661324051401</v>
      </c>
      <c r="N365">
        <v>0.79287826163528996</v>
      </c>
      <c r="O365">
        <v>23.091609228877399</v>
      </c>
      <c r="P365">
        <v>17.923376326032201</v>
      </c>
    </row>
    <row r="366" spans="1:17" x14ac:dyDescent="0.3">
      <c r="A366" t="s">
        <v>840</v>
      </c>
      <c r="B366" t="s">
        <v>841</v>
      </c>
      <c r="C366" t="s">
        <v>3105</v>
      </c>
      <c r="D366" t="s">
        <v>48</v>
      </c>
      <c r="E366">
        <v>17432.16051582</v>
      </c>
      <c r="F366">
        <v>277.64999999999998</v>
      </c>
      <c r="G366">
        <v>44.879737869627</v>
      </c>
      <c r="H366">
        <v>-4.0435287012027796</v>
      </c>
      <c r="I366">
        <v>-3.4197652277893198</v>
      </c>
      <c r="J366">
        <v>-5.5141534057867698</v>
      </c>
      <c r="K366">
        <v>302.1674399547</v>
      </c>
      <c r="L366">
        <v>278.80573620004498</v>
      </c>
      <c r="M366">
        <v>27.7295383127774</v>
      </c>
      <c r="N366">
        <v>1.02641090804908</v>
      </c>
      <c r="O366">
        <v>31.280388978930301</v>
      </c>
      <c r="P366">
        <v>79.534432589718705</v>
      </c>
      <c r="Q366">
        <v>0.15573850837782499</v>
      </c>
    </row>
    <row r="367" spans="1:17" x14ac:dyDescent="0.3">
      <c r="A367" t="s">
        <v>842</v>
      </c>
      <c r="B367" t="s">
        <v>843</v>
      </c>
      <c r="C367" t="s">
        <v>3105</v>
      </c>
      <c r="D367" t="s">
        <v>48</v>
      </c>
      <c r="E367">
        <v>17336.526635419999</v>
      </c>
      <c r="F367">
        <v>184.33</v>
      </c>
      <c r="G367">
        <v>-2.4562754058479599</v>
      </c>
      <c r="H367">
        <v>-8.6428838859671409</v>
      </c>
      <c r="I367">
        <v>-34.122004890615003</v>
      </c>
      <c r="J367">
        <v>-2.7025402430590399</v>
      </c>
      <c r="K367">
        <v>219.903616744716</v>
      </c>
      <c r="L367">
        <v>227.30076459634199</v>
      </c>
      <c r="M367">
        <v>23.061688697131199</v>
      </c>
      <c r="N367">
        <v>0.97706047729483603</v>
      </c>
      <c r="O367">
        <v>90.744859762382603</v>
      </c>
      <c r="P367">
        <v>16.9977784830212</v>
      </c>
      <c r="Q367">
        <v>0.13927817114779201</v>
      </c>
    </row>
    <row r="368" spans="1:17" x14ac:dyDescent="0.3">
      <c r="A368" t="s">
        <v>844</v>
      </c>
      <c r="B368" t="s">
        <v>845</v>
      </c>
      <c r="C368" t="s">
        <v>3111</v>
      </c>
      <c r="D368" t="s">
        <v>239</v>
      </c>
      <c r="E368">
        <v>17262.603971839999</v>
      </c>
      <c r="F368">
        <v>396.8</v>
      </c>
      <c r="G368">
        <v>20.429508741939099</v>
      </c>
      <c r="H368">
        <v>-1.1362242888928</v>
      </c>
      <c r="I368">
        <v>6.0638714687603903</v>
      </c>
      <c r="J368">
        <v>-2.56326190534761</v>
      </c>
      <c r="K368">
        <v>435.63959453587</v>
      </c>
      <c r="L368">
        <v>404.35422905393602</v>
      </c>
      <c r="M368">
        <v>22.877526907257302</v>
      </c>
      <c r="N368">
        <v>0.65363388412225198</v>
      </c>
      <c r="O368">
        <v>45.526713709677402</v>
      </c>
      <c r="P368">
        <v>40.038821245808997</v>
      </c>
      <c r="Q368">
        <v>5.6713776956838997E-2</v>
      </c>
    </row>
    <row r="369" spans="1:17" hidden="1" x14ac:dyDescent="0.3">
      <c r="A369" t="s">
        <v>846</v>
      </c>
      <c r="B369" t="s">
        <v>847</v>
      </c>
      <c r="C369" t="s">
        <v>3117</v>
      </c>
      <c r="D369" t="s">
        <v>48</v>
      </c>
      <c r="E369">
        <v>17204.965038179998</v>
      </c>
      <c r="F369">
        <v>467.8</v>
      </c>
      <c r="G369">
        <v>-20.2125936903286</v>
      </c>
      <c r="H369">
        <v>17.339773006577101</v>
      </c>
      <c r="I369">
        <v>-4.1138614193570202</v>
      </c>
      <c r="J369">
        <v>0.52295311470304395</v>
      </c>
      <c r="O369">
        <v>9.7691321077383506</v>
      </c>
      <c r="P369">
        <v>11.3146936347412</v>
      </c>
    </row>
    <row r="370" spans="1:17" x14ac:dyDescent="0.3">
      <c r="A370" t="s">
        <v>848</v>
      </c>
      <c r="B370" t="s">
        <v>849</v>
      </c>
      <c r="C370" t="s">
        <v>3108</v>
      </c>
      <c r="D370" t="s">
        <v>211</v>
      </c>
      <c r="E370">
        <v>17203.183999019999</v>
      </c>
      <c r="F370">
        <v>1454.85</v>
      </c>
      <c r="G370">
        <v>-3.5628173859026999</v>
      </c>
      <c r="H370">
        <v>-8.7304899229417092</v>
      </c>
      <c r="I370">
        <v>-24.905768878480298</v>
      </c>
      <c r="J370">
        <v>-4.39278157416285</v>
      </c>
      <c r="K370">
        <v>1698.7743220464199</v>
      </c>
      <c r="L370">
        <v>1775.6178607423401</v>
      </c>
      <c r="M370">
        <v>22.434130052266202</v>
      </c>
      <c r="N370">
        <v>0.65564460918852496</v>
      </c>
      <c r="O370">
        <v>66.914114857201696</v>
      </c>
      <c r="P370">
        <v>22.359125315391001</v>
      </c>
      <c r="Q370">
        <v>0.140727206520318</v>
      </c>
    </row>
    <row r="371" spans="1:17" x14ac:dyDescent="0.3">
      <c r="A371" t="s">
        <v>850</v>
      </c>
      <c r="B371" t="s">
        <v>851</v>
      </c>
      <c r="C371" t="s">
        <v>3113</v>
      </c>
      <c r="D371" t="s">
        <v>565</v>
      </c>
      <c r="E371">
        <v>17137.618303974999</v>
      </c>
      <c r="F371">
        <v>1120.55</v>
      </c>
      <c r="G371">
        <v>5.3832789669263699</v>
      </c>
      <c r="H371">
        <v>-6.6177777489409397</v>
      </c>
      <c r="I371">
        <v>3.6423024813290001</v>
      </c>
      <c r="J371">
        <v>-3.3849215532892898</v>
      </c>
      <c r="K371">
        <v>1291.2575821423</v>
      </c>
      <c r="L371">
        <v>1272.5393544953199</v>
      </c>
      <c r="M371">
        <v>22.537853960840501</v>
      </c>
      <c r="N371">
        <v>0.57717159564012399</v>
      </c>
      <c r="O371">
        <v>51.711213243496502</v>
      </c>
      <c r="P371">
        <v>34.803007518796903</v>
      </c>
      <c r="Q371">
        <v>7.9499913495128E-2</v>
      </c>
    </row>
    <row r="372" spans="1:17" x14ac:dyDescent="0.3">
      <c r="A372" t="s">
        <v>852</v>
      </c>
      <c r="B372" t="s">
        <v>853</v>
      </c>
      <c r="C372" t="s">
        <v>3102</v>
      </c>
      <c r="D372" t="s">
        <v>24</v>
      </c>
      <c r="E372">
        <v>17128.158809279899</v>
      </c>
      <c r="F372">
        <v>212.82</v>
      </c>
      <c r="G372">
        <v>21.097299550133901</v>
      </c>
      <c r="H372">
        <v>5.05506712422416</v>
      </c>
      <c r="I372">
        <v>2.6611226485014599</v>
      </c>
      <c r="J372">
        <v>-4.4004051567126101</v>
      </c>
      <c r="K372">
        <v>217.10645135649699</v>
      </c>
      <c r="L372">
        <v>199.91734153297301</v>
      </c>
      <c r="M372">
        <v>35.178524952191701</v>
      </c>
      <c r="N372">
        <v>1.00495474532476</v>
      </c>
      <c r="O372">
        <v>12.677379945493801</v>
      </c>
      <c r="P372">
        <v>43.554806070826302</v>
      </c>
      <c r="Q372">
        <v>0.185606743062252</v>
      </c>
    </row>
    <row r="373" spans="1:17" x14ac:dyDescent="0.3">
      <c r="A373" t="s">
        <v>854</v>
      </c>
      <c r="B373" t="s">
        <v>855</v>
      </c>
      <c r="C373" t="s">
        <v>3118</v>
      </c>
      <c r="D373" t="s">
        <v>580</v>
      </c>
      <c r="E373">
        <v>17095.938562439998</v>
      </c>
      <c r="F373">
        <v>545.4</v>
      </c>
      <c r="G373">
        <v>7.3267550439840706E-2</v>
      </c>
      <c r="H373">
        <v>0.606009612743731</v>
      </c>
      <c r="I373">
        <v>-19.057317481097598</v>
      </c>
      <c r="J373">
        <v>1.3347096414603301</v>
      </c>
      <c r="K373">
        <v>549.56340082536894</v>
      </c>
      <c r="L373">
        <v>573.73960745241595</v>
      </c>
      <c r="M373">
        <v>63.981678747528598</v>
      </c>
      <c r="N373">
        <v>2.9090539896273002</v>
      </c>
      <c r="O373">
        <v>43.426842684268401</v>
      </c>
      <c r="P373">
        <v>32.058111380145199</v>
      </c>
      <c r="Q373">
        <v>0.14061219239629399</v>
      </c>
    </row>
    <row r="374" spans="1:17" x14ac:dyDescent="0.3">
      <c r="A374" t="s">
        <v>856</v>
      </c>
      <c r="B374" t="s">
        <v>857</v>
      </c>
      <c r="C374" t="s">
        <v>3115</v>
      </c>
      <c r="D374" t="s">
        <v>141</v>
      </c>
      <c r="E374">
        <v>17072.283758995</v>
      </c>
      <c r="F374">
        <v>1522.05</v>
      </c>
      <c r="G374">
        <v>59.708194289088397</v>
      </c>
      <c r="H374">
        <v>-5.4588677572134197</v>
      </c>
      <c r="I374">
        <v>-18.159547387921702</v>
      </c>
      <c r="J374">
        <v>-0.76501344795607396</v>
      </c>
      <c r="K374">
        <v>1686.64240002068</v>
      </c>
      <c r="L374">
        <v>1605.46997654914</v>
      </c>
      <c r="M374">
        <v>31.562664850610901</v>
      </c>
      <c r="N374">
        <v>0.78561001365905603</v>
      </c>
      <c r="O374">
        <v>41.966651126572501</v>
      </c>
      <c r="P374">
        <v>80.989297419829697</v>
      </c>
      <c r="Q374">
        <v>6.9136711781104004E-2</v>
      </c>
    </row>
    <row r="375" spans="1:17" x14ac:dyDescent="0.3">
      <c r="A375" t="s">
        <v>858</v>
      </c>
      <c r="B375" t="s">
        <v>859</v>
      </c>
      <c r="C375" t="s">
        <v>3108</v>
      </c>
      <c r="D375" t="s">
        <v>800</v>
      </c>
      <c r="E375">
        <v>17001.77193834</v>
      </c>
      <c r="F375">
        <v>940.6</v>
      </c>
      <c r="G375">
        <v>3.0079988347287299</v>
      </c>
      <c r="H375">
        <v>-2.8441782306737502</v>
      </c>
      <c r="I375">
        <v>21.895914413197001</v>
      </c>
      <c r="J375">
        <v>-0.19792123388449501</v>
      </c>
      <c r="K375">
        <v>949.779750842613</v>
      </c>
      <c r="L375">
        <v>850.77093791679704</v>
      </c>
      <c r="M375">
        <v>49.678890924495597</v>
      </c>
      <c r="N375">
        <v>0.32265732461478402</v>
      </c>
      <c r="O375">
        <v>13.1246013183074</v>
      </c>
      <c r="P375">
        <v>56.232871024001298</v>
      </c>
      <c r="Q375">
        <v>0.19351790297944399</v>
      </c>
    </row>
    <row r="376" spans="1:17" x14ac:dyDescent="0.3">
      <c r="A376" t="s">
        <v>860</v>
      </c>
      <c r="B376" t="s">
        <v>861</v>
      </c>
      <c r="C376" t="s">
        <v>3105</v>
      </c>
      <c r="D376" t="s">
        <v>48</v>
      </c>
      <c r="E376">
        <v>16873.32369379</v>
      </c>
      <c r="F376">
        <v>1450.85</v>
      </c>
      <c r="G376">
        <v>80.063185348147499</v>
      </c>
      <c r="H376">
        <v>-12.222846128626699</v>
      </c>
      <c r="I376">
        <v>25.0156477486351</v>
      </c>
      <c r="J376">
        <v>-6.5401174663353299</v>
      </c>
      <c r="K376">
        <v>1577.06031302579</v>
      </c>
      <c r="L376">
        <v>1324.28397035638</v>
      </c>
      <c r="M376">
        <v>34.749134279326597</v>
      </c>
      <c r="N376">
        <v>0.916948727620851</v>
      </c>
      <c r="O376">
        <v>25.581555639797301</v>
      </c>
      <c r="P376">
        <v>138.94104084321401</v>
      </c>
      <c r="Q376">
        <v>0.193986558370639</v>
      </c>
    </row>
    <row r="377" spans="1:17" hidden="1" x14ac:dyDescent="0.3">
      <c r="A377" t="s">
        <v>862</v>
      </c>
      <c r="B377" t="s">
        <v>863</v>
      </c>
      <c r="C377" t="s">
        <v>3117</v>
      </c>
      <c r="D377" t="s">
        <v>481</v>
      </c>
      <c r="E377">
        <v>16867.67690246</v>
      </c>
      <c r="F377">
        <v>3703.9</v>
      </c>
      <c r="G377">
        <v>29.333515936896799</v>
      </c>
      <c r="H377">
        <v>-4.1111588513145598</v>
      </c>
      <c r="I377">
        <v>35.1467185635288</v>
      </c>
      <c r="J377">
        <v>-7.12008442271435</v>
      </c>
      <c r="K377">
        <v>3813.72897540547</v>
      </c>
      <c r="L377">
        <v>3220.2237706874298</v>
      </c>
      <c r="M377">
        <v>34.316931353437298</v>
      </c>
      <c r="N377">
        <v>1.20395268952769</v>
      </c>
      <c r="O377">
        <v>26.191311860471298</v>
      </c>
      <c r="P377">
        <v>63.383325981473298</v>
      </c>
      <c r="Q377">
        <v>5.8027420534166999E-2</v>
      </c>
    </row>
    <row r="378" spans="1:17" x14ac:dyDescent="0.3">
      <c r="A378" t="s">
        <v>864</v>
      </c>
      <c r="B378" t="s">
        <v>865</v>
      </c>
      <c r="C378" t="s">
        <v>3113</v>
      </c>
      <c r="D378" t="s">
        <v>178</v>
      </c>
      <c r="E378">
        <v>16847.270306099999</v>
      </c>
      <c r="F378">
        <v>704.6</v>
      </c>
      <c r="G378">
        <v>91.334320802154096</v>
      </c>
      <c r="H378">
        <v>-6.62694732166075</v>
      </c>
      <c r="I378">
        <v>-25.465850149358999</v>
      </c>
      <c r="J378">
        <v>-4.2790177712394497</v>
      </c>
      <c r="K378">
        <v>784.77923335693595</v>
      </c>
      <c r="L378">
        <v>722.82208807868199</v>
      </c>
      <c r="M378">
        <v>27.2334679444714</v>
      </c>
      <c r="N378">
        <v>0.590391959916446</v>
      </c>
      <c r="O378">
        <v>39.086006244677797</v>
      </c>
      <c r="P378">
        <v>115.47400611620699</v>
      </c>
      <c r="Q378">
        <v>0.18339282296525</v>
      </c>
    </row>
    <row r="379" spans="1:17" x14ac:dyDescent="0.3">
      <c r="A379" t="s">
        <v>866</v>
      </c>
      <c r="B379" t="s">
        <v>867</v>
      </c>
      <c r="C379" t="s">
        <v>3102</v>
      </c>
      <c r="D379" t="s">
        <v>431</v>
      </c>
      <c r="E379">
        <v>16812.315102695</v>
      </c>
      <c r="F379">
        <v>978.95</v>
      </c>
      <c r="G379">
        <v>64.598442113996001</v>
      </c>
      <c r="H379">
        <v>-2.83560698202117</v>
      </c>
      <c r="I379">
        <v>24.770483688227301</v>
      </c>
      <c r="J379">
        <v>-0.27408606227925902</v>
      </c>
      <c r="K379">
        <v>1001.03806200588</v>
      </c>
      <c r="L379">
        <v>832.30603279673096</v>
      </c>
      <c r="M379">
        <v>41.966148808789796</v>
      </c>
      <c r="N379">
        <v>0.38501639944782101</v>
      </c>
      <c r="O379">
        <v>21.456662750906499</v>
      </c>
      <c r="P379">
        <v>114.564383561643</v>
      </c>
    </row>
    <row r="380" spans="1:17" x14ac:dyDescent="0.3">
      <c r="A380" t="s">
        <v>868</v>
      </c>
      <c r="B380" t="s">
        <v>869</v>
      </c>
      <c r="C380" t="s">
        <v>3109</v>
      </c>
      <c r="D380" t="s">
        <v>114</v>
      </c>
      <c r="E380">
        <v>16633.992574619999</v>
      </c>
      <c r="F380">
        <v>911.7</v>
      </c>
      <c r="G380">
        <v>31.881095430195099</v>
      </c>
      <c r="H380">
        <v>-6.7631496925877199</v>
      </c>
      <c r="I380">
        <v>-6.6859320434449296</v>
      </c>
      <c r="J380">
        <v>-6.6430240939592302</v>
      </c>
      <c r="K380">
        <v>1034.6634927949699</v>
      </c>
      <c r="L380">
        <v>929.90280626687399</v>
      </c>
      <c r="M380">
        <v>18.711553243909702</v>
      </c>
      <c r="N380">
        <v>0.55631667810242502</v>
      </c>
      <c r="O380">
        <v>44.126357354392802</v>
      </c>
      <c r="P380">
        <v>58.556521739130403</v>
      </c>
      <c r="Q380">
        <v>0.230456229997687</v>
      </c>
    </row>
    <row r="381" spans="1:17" x14ac:dyDescent="0.3">
      <c r="A381" t="s">
        <v>870</v>
      </c>
      <c r="B381" t="s">
        <v>871</v>
      </c>
      <c r="C381" t="s">
        <v>3111</v>
      </c>
      <c r="D381" t="s">
        <v>601</v>
      </c>
      <c r="E381">
        <v>16571.055732199999</v>
      </c>
      <c r="F381">
        <v>1289.3</v>
      </c>
      <c r="G381">
        <v>-36.187305568982701</v>
      </c>
      <c r="H381">
        <v>-2.6254686670896601</v>
      </c>
      <c r="I381">
        <v>-9.0875712922906899</v>
      </c>
      <c r="J381">
        <v>0.85006568741575705</v>
      </c>
      <c r="K381">
        <v>1386.87419316862</v>
      </c>
      <c r="L381">
        <v>1445.52988250164</v>
      </c>
      <c r="M381">
        <v>18.969939432401901</v>
      </c>
      <c r="N381">
        <v>1.1649690036815801</v>
      </c>
      <c r="O381">
        <v>33.735360273016298</v>
      </c>
      <c r="P381">
        <v>1.5996847911741301</v>
      </c>
      <c r="Q381">
        <v>-0.151255607998345</v>
      </c>
    </row>
    <row r="382" spans="1:17" x14ac:dyDescent="0.3">
      <c r="A382" t="s">
        <v>872</v>
      </c>
      <c r="B382" t="s">
        <v>873</v>
      </c>
      <c r="C382" t="s">
        <v>3102</v>
      </c>
      <c r="D382" t="s">
        <v>204</v>
      </c>
      <c r="E382">
        <v>16542.483979254899</v>
      </c>
      <c r="F382">
        <v>3985.15</v>
      </c>
      <c r="G382">
        <v>46.676407654304697</v>
      </c>
      <c r="H382">
        <v>1.6584651125157399</v>
      </c>
      <c r="I382">
        <v>-5.78856428533825</v>
      </c>
      <c r="J382">
        <v>2.3113251345168</v>
      </c>
      <c r="K382">
        <v>3954.71686202612</v>
      </c>
      <c r="L382">
        <v>3609.3303944296299</v>
      </c>
      <c r="M382">
        <v>53.195099305128103</v>
      </c>
      <c r="N382">
        <v>0.596833176262898</v>
      </c>
      <c r="O382">
        <v>9.9582198913466193</v>
      </c>
      <c r="P382">
        <v>81.473132969034594</v>
      </c>
      <c r="Q382">
        <v>0.26545945423146999</v>
      </c>
    </row>
    <row r="383" spans="1:17" x14ac:dyDescent="0.3">
      <c r="A383" t="s">
        <v>874</v>
      </c>
      <c r="B383" t="s">
        <v>875</v>
      </c>
      <c r="C383" t="s">
        <v>3111</v>
      </c>
      <c r="D383" t="s">
        <v>876</v>
      </c>
      <c r="E383">
        <v>16538.557375600001</v>
      </c>
      <c r="F383">
        <v>744.4</v>
      </c>
      <c r="G383">
        <v>-2.1508156232589499</v>
      </c>
      <c r="H383">
        <v>-8.3143852084330394</v>
      </c>
      <c r="I383">
        <v>6.2964695535835302</v>
      </c>
      <c r="J383">
        <v>-7.9581640066369497</v>
      </c>
      <c r="K383">
        <v>828.40526849225103</v>
      </c>
      <c r="L383">
        <v>757.36871212732001</v>
      </c>
      <c r="M383">
        <v>9.8530804775120195</v>
      </c>
      <c r="N383">
        <v>0.40256055065072199</v>
      </c>
      <c r="O383">
        <v>25.604513702310499</v>
      </c>
      <c r="P383">
        <v>19.6592187751165</v>
      </c>
      <c r="Q383">
        <v>-6.944651662503E-3</v>
      </c>
    </row>
    <row r="384" spans="1:17" hidden="1" x14ac:dyDescent="0.3">
      <c r="A384" t="s">
        <v>877</v>
      </c>
      <c r="B384" t="s">
        <v>878</v>
      </c>
      <c r="C384" t="s">
        <v>3117</v>
      </c>
      <c r="D384" t="s">
        <v>601</v>
      </c>
      <c r="E384">
        <v>16494.670708360001</v>
      </c>
      <c r="F384">
        <v>662.6</v>
      </c>
      <c r="G384">
        <v>-43.642449609388301</v>
      </c>
      <c r="H384">
        <v>-8.0406700797483293</v>
      </c>
      <c r="I384">
        <v>-22.528333914386199</v>
      </c>
      <c r="J384">
        <v>-6.9626254894434201</v>
      </c>
      <c r="K384">
        <v>771.76880706032603</v>
      </c>
      <c r="L384">
        <v>818.44029875254398</v>
      </c>
      <c r="M384">
        <v>13.670091577115301</v>
      </c>
      <c r="N384">
        <v>1.12031297574043</v>
      </c>
      <c r="O384">
        <v>43.2236643525505</v>
      </c>
      <c r="P384">
        <v>0.77566539923954403</v>
      </c>
      <c r="Q384">
        <v>-0.208262474676189</v>
      </c>
    </row>
    <row r="385" spans="1:17" x14ac:dyDescent="0.3">
      <c r="A385" t="s">
        <v>879</v>
      </c>
      <c r="B385" t="s">
        <v>880</v>
      </c>
      <c r="C385" t="s">
        <v>3113</v>
      </c>
      <c r="D385" t="s">
        <v>268</v>
      </c>
      <c r="E385">
        <v>16476.794157155</v>
      </c>
      <c r="F385">
        <v>1135.45</v>
      </c>
      <c r="G385">
        <v>91.105665127004897</v>
      </c>
      <c r="H385">
        <v>0.81380697162756599</v>
      </c>
      <c r="I385">
        <v>-16.1378352379425</v>
      </c>
      <c r="J385">
        <v>-0.14164968991624799</v>
      </c>
      <c r="K385">
        <v>1175.02539591389</v>
      </c>
      <c r="L385">
        <v>1087.0140644683199</v>
      </c>
      <c r="M385">
        <v>48.690978442077203</v>
      </c>
      <c r="N385">
        <v>0.88462038543347798</v>
      </c>
      <c r="O385">
        <v>27.702672949050999</v>
      </c>
      <c r="P385">
        <v>115.721478103923</v>
      </c>
      <c r="Q385">
        <v>0.190442612698282</v>
      </c>
    </row>
    <row r="386" spans="1:17" x14ac:dyDescent="0.3">
      <c r="A386" t="s">
        <v>881</v>
      </c>
      <c r="B386" t="s">
        <v>882</v>
      </c>
      <c r="C386" t="s">
        <v>3104</v>
      </c>
      <c r="D386" t="s">
        <v>883</v>
      </c>
      <c r="E386">
        <v>16446.54439218</v>
      </c>
      <c r="F386">
        <v>2710.05</v>
      </c>
      <c r="G386">
        <v>83.791548018530307</v>
      </c>
      <c r="H386">
        <v>1.3030908885991801</v>
      </c>
      <c r="I386">
        <v>43.6148983519018</v>
      </c>
      <c r="J386">
        <v>-1.85616730133993</v>
      </c>
      <c r="K386">
        <v>2667.5092957801799</v>
      </c>
      <c r="L386">
        <v>2115.7389639553398</v>
      </c>
      <c r="M386">
        <v>48.757497253271197</v>
      </c>
      <c r="N386">
        <v>0.477119613798272</v>
      </c>
      <c r="O386">
        <v>12.123392557332799</v>
      </c>
      <c r="P386">
        <v>121.12026762402</v>
      </c>
    </row>
    <row r="387" spans="1:17" hidden="1" x14ac:dyDescent="0.3">
      <c r="A387" t="s">
        <v>884</v>
      </c>
      <c r="B387" t="s">
        <v>885</v>
      </c>
      <c r="C387" t="s">
        <v>3114</v>
      </c>
      <c r="D387" t="s">
        <v>886</v>
      </c>
      <c r="E387">
        <v>16425.347257429999</v>
      </c>
      <c r="F387">
        <v>1546.9</v>
      </c>
      <c r="G387">
        <v>-7.3966932113939299</v>
      </c>
      <c r="H387">
        <v>-2.42769292407668</v>
      </c>
      <c r="I387">
        <v>2.8066850034406801</v>
      </c>
      <c r="J387">
        <v>-4.2960981246153702</v>
      </c>
      <c r="K387">
        <v>1669.3432065484401</v>
      </c>
      <c r="M387">
        <v>33.163482341668903</v>
      </c>
      <c r="N387">
        <v>2.0522253448078298</v>
      </c>
      <c r="O387">
        <v>29.3554851638761</v>
      </c>
      <c r="P387">
        <v>25.5957455445946</v>
      </c>
    </row>
    <row r="388" spans="1:17" x14ac:dyDescent="0.3">
      <c r="A388" t="s">
        <v>887</v>
      </c>
      <c r="B388" t="s">
        <v>888</v>
      </c>
      <c r="C388" t="s">
        <v>3113</v>
      </c>
      <c r="D388" t="s">
        <v>268</v>
      </c>
      <c r="E388">
        <v>16329.49965</v>
      </c>
      <c r="F388">
        <v>15285.5</v>
      </c>
      <c r="G388">
        <v>-1.3224179870985</v>
      </c>
      <c r="H388">
        <v>-2.1105984426636901</v>
      </c>
      <c r="I388">
        <v>-15.2689248428204</v>
      </c>
      <c r="J388">
        <v>-2.0188373634009702</v>
      </c>
      <c r="K388">
        <v>16247.5894226649</v>
      </c>
      <c r="L388">
        <v>15654.7776479697</v>
      </c>
      <c r="M388">
        <v>22.029411910220901</v>
      </c>
      <c r="N388">
        <v>0.83721459928216702</v>
      </c>
      <c r="O388">
        <v>25.608910405286</v>
      </c>
      <c r="P388">
        <v>18.698820816071301</v>
      </c>
      <c r="Q388">
        <v>6.2154295325577001E-2</v>
      </c>
    </row>
    <row r="389" spans="1:17" x14ac:dyDescent="0.3">
      <c r="A389" t="s">
        <v>889</v>
      </c>
      <c r="B389" t="s">
        <v>890</v>
      </c>
      <c r="C389" t="s">
        <v>3111</v>
      </c>
      <c r="D389" t="s">
        <v>129</v>
      </c>
      <c r="E389">
        <v>16302.818744820001</v>
      </c>
      <c r="F389">
        <v>624.29999999999995</v>
      </c>
      <c r="G389">
        <v>150.23612763139101</v>
      </c>
      <c r="H389">
        <v>12.021369503043701</v>
      </c>
      <c r="I389">
        <v>182.23619927974801</v>
      </c>
      <c r="J389">
        <v>-6.0289947823493497</v>
      </c>
      <c r="K389">
        <v>598.48593436830197</v>
      </c>
      <c r="L389">
        <v>427.60055469060899</v>
      </c>
      <c r="M389">
        <v>44.838894126876298</v>
      </c>
      <c r="N389">
        <v>0.99733678167819095</v>
      </c>
      <c r="O389">
        <v>13.7273746596187</v>
      </c>
      <c r="P389">
        <v>325.54786817081799</v>
      </c>
      <c r="Q389">
        <v>0.25285696754515202</v>
      </c>
    </row>
    <row r="390" spans="1:17" x14ac:dyDescent="0.3">
      <c r="A390" t="s">
        <v>891</v>
      </c>
      <c r="B390" t="s">
        <v>892</v>
      </c>
      <c r="C390" t="s">
        <v>3113</v>
      </c>
      <c r="D390" t="s">
        <v>472</v>
      </c>
      <c r="E390">
        <v>16286.3882577</v>
      </c>
      <c r="F390">
        <v>263.39999999999998</v>
      </c>
      <c r="G390">
        <v>11.3930793227181</v>
      </c>
      <c r="H390">
        <v>-8.3895087613786892</v>
      </c>
      <c r="I390">
        <v>-15.1707652730892</v>
      </c>
      <c r="J390">
        <v>-5.1507921257225204</v>
      </c>
      <c r="K390">
        <v>294.16685591075799</v>
      </c>
      <c r="L390">
        <v>281.13638164679202</v>
      </c>
      <c r="M390">
        <v>21.325380857745898</v>
      </c>
      <c r="N390">
        <v>0.367447108875188</v>
      </c>
      <c r="O390">
        <v>35.1176917236142</v>
      </c>
      <c r="P390">
        <v>33.030303030303003</v>
      </c>
      <c r="Q390">
        <v>2.2490827184699001E-2</v>
      </c>
    </row>
    <row r="391" spans="1:17" x14ac:dyDescent="0.3">
      <c r="A391" t="s">
        <v>893</v>
      </c>
      <c r="B391" t="s">
        <v>894</v>
      </c>
      <c r="C391" t="s">
        <v>3106</v>
      </c>
      <c r="D391" t="s">
        <v>253</v>
      </c>
      <c r="E391">
        <v>16208.20696</v>
      </c>
      <c r="F391">
        <v>1596.05</v>
      </c>
      <c r="G391">
        <v>29.309312944971701</v>
      </c>
      <c r="H391">
        <v>20.9727937193191</v>
      </c>
      <c r="I391">
        <v>14.120883704208101</v>
      </c>
      <c r="J391">
        <v>5.8927887044206901</v>
      </c>
      <c r="K391">
        <v>1454.3301586222301</v>
      </c>
      <c r="L391">
        <v>1303.2094957353399</v>
      </c>
      <c r="M391">
        <v>54.953957724934703</v>
      </c>
      <c r="N391">
        <v>1.6895797766476901</v>
      </c>
      <c r="O391">
        <v>5.8112214529620001</v>
      </c>
      <c r="P391">
        <v>49.303086997193603</v>
      </c>
      <c r="Q391">
        <v>0.15840741167070399</v>
      </c>
    </row>
    <row r="392" spans="1:17" x14ac:dyDescent="0.3">
      <c r="A392" t="s">
        <v>895</v>
      </c>
      <c r="B392" t="s">
        <v>896</v>
      </c>
      <c r="C392" t="s">
        <v>3102</v>
      </c>
      <c r="D392" t="s">
        <v>204</v>
      </c>
      <c r="E392">
        <v>16180.20672172</v>
      </c>
      <c r="F392">
        <v>1268.5999999999999</v>
      </c>
      <c r="G392">
        <v>47.569017363954302</v>
      </c>
      <c r="H392">
        <v>8.0460686395844103</v>
      </c>
      <c r="I392">
        <v>38.313751308522299</v>
      </c>
      <c r="J392">
        <v>3.2995779144569202</v>
      </c>
      <c r="K392">
        <v>1249.2083693690599</v>
      </c>
      <c r="L392">
        <v>1075.6660334754899</v>
      </c>
      <c r="M392">
        <v>44.322065582135203</v>
      </c>
      <c r="N392">
        <v>0.81064071660085801</v>
      </c>
      <c r="O392">
        <v>10.357874822639101</v>
      </c>
      <c r="P392">
        <v>63.626983103314799</v>
      </c>
      <c r="Q392">
        <v>1.1568222332019E-2</v>
      </c>
    </row>
    <row r="393" spans="1:17" x14ac:dyDescent="0.3">
      <c r="A393" t="s">
        <v>897</v>
      </c>
      <c r="B393" t="s">
        <v>898</v>
      </c>
      <c r="C393" t="s">
        <v>3116</v>
      </c>
      <c r="D393" t="s">
        <v>481</v>
      </c>
      <c r="E393">
        <v>16164.943782</v>
      </c>
      <c r="F393">
        <v>3259.75</v>
      </c>
      <c r="G393">
        <v>-28.4850548837621</v>
      </c>
      <c r="H393">
        <v>5.16029902493176</v>
      </c>
      <c r="I393">
        <v>-7.7327106256220697</v>
      </c>
      <c r="J393">
        <v>-3.3408036090349902</v>
      </c>
      <c r="K393">
        <v>3372.6844084426598</v>
      </c>
      <c r="L393">
        <v>3456.7849607603498</v>
      </c>
      <c r="M393">
        <v>37.080046404963703</v>
      </c>
      <c r="N393">
        <v>0.65187757570291405</v>
      </c>
      <c r="O393">
        <v>22.0783802438837</v>
      </c>
      <c r="P393">
        <v>13.3451555138302</v>
      </c>
      <c r="Q393">
        <v>-4.9529589321958001E-2</v>
      </c>
    </row>
    <row r="394" spans="1:17" x14ac:dyDescent="0.3">
      <c r="A394" t="s">
        <v>899</v>
      </c>
      <c r="B394" t="s">
        <v>900</v>
      </c>
      <c r="C394" t="s">
        <v>3116</v>
      </c>
      <c r="D394" t="s">
        <v>414</v>
      </c>
      <c r="E394">
        <v>16142.661871875</v>
      </c>
      <c r="F394">
        <v>1278.75</v>
      </c>
      <c r="G394">
        <v>95.092670100103106</v>
      </c>
      <c r="H394">
        <v>31.2103900416408</v>
      </c>
      <c r="I394">
        <v>126.426628584253</v>
      </c>
      <c r="J394">
        <v>6.8001066753193796E-3</v>
      </c>
      <c r="K394">
        <v>1136.7394122845001</v>
      </c>
      <c r="L394">
        <v>878.66298659444203</v>
      </c>
      <c r="M394">
        <v>54.153322199311503</v>
      </c>
      <c r="N394">
        <v>0.84372215625176195</v>
      </c>
      <c r="O394">
        <v>9.7908113391984308</v>
      </c>
      <c r="P394">
        <v>184.166666666666</v>
      </c>
      <c r="Q394">
        <v>0.12633428228677501</v>
      </c>
    </row>
    <row r="395" spans="1:17" x14ac:dyDescent="0.3">
      <c r="A395" t="s">
        <v>901</v>
      </c>
      <c r="B395" t="s">
        <v>902</v>
      </c>
      <c r="C395" t="s">
        <v>3113</v>
      </c>
      <c r="D395" t="s">
        <v>268</v>
      </c>
      <c r="E395">
        <v>16075.94002407</v>
      </c>
      <c r="F395">
        <v>2024.45</v>
      </c>
      <c r="G395">
        <v>105.043479266105</v>
      </c>
      <c r="H395">
        <v>20.512763893072499</v>
      </c>
      <c r="I395">
        <v>6.2515559801313003</v>
      </c>
      <c r="J395">
        <v>-0.41838969209578503</v>
      </c>
      <c r="K395">
        <v>1873.9369007364301</v>
      </c>
      <c r="L395">
        <v>1641.99887145143</v>
      </c>
      <c r="M395">
        <v>56.712257307367302</v>
      </c>
      <c r="N395">
        <v>1.9548039514869799</v>
      </c>
      <c r="O395">
        <v>32.579219047148598</v>
      </c>
      <c r="P395">
        <v>141.86977299880499</v>
      </c>
      <c r="Q395">
        <v>0.16515671289276401</v>
      </c>
    </row>
    <row r="396" spans="1:17" x14ac:dyDescent="0.3">
      <c r="A396" t="s">
        <v>903</v>
      </c>
      <c r="B396" t="s">
        <v>904</v>
      </c>
      <c r="C396" t="s">
        <v>3106</v>
      </c>
      <c r="D396" t="s">
        <v>51</v>
      </c>
      <c r="E396">
        <v>16039.125</v>
      </c>
      <c r="F396">
        <v>6415.65</v>
      </c>
      <c r="G396">
        <v>19.004244544788801</v>
      </c>
      <c r="H396">
        <v>-5.5690670845334402</v>
      </c>
      <c r="I396">
        <v>13.070985076891199</v>
      </c>
      <c r="J396">
        <v>-4.7322308107678799</v>
      </c>
      <c r="K396">
        <v>7220.0922204216704</v>
      </c>
      <c r="L396">
        <v>6426.6730184225999</v>
      </c>
      <c r="M396">
        <v>20.971869085318598</v>
      </c>
      <c r="N396">
        <v>0.367734309821237</v>
      </c>
      <c r="O396">
        <v>26.861658600453499</v>
      </c>
      <c r="P396">
        <v>39.449431608233503</v>
      </c>
      <c r="Q396">
        <v>8.0667243676538006E-2</v>
      </c>
    </row>
    <row r="397" spans="1:17" x14ac:dyDescent="0.3">
      <c r="A397" t="s">
        <v>905</v>
      </c>
      <c r="B397" t="s">
        <v>906</v>
      </c>
      <c r="C397" t="s">
        <v>3114</v>
      </c>
      <c r="D397" t="s">
        <v>719</v>
      </c>
      <c r="E397">
        <v>15941.0901447</v>
      </c>
      <c r="F397">
        <v>387.45</v>
      </c>
      <c r="G397">
        <v>25.974257113473001</v>
      </c>
      <c r="H397">
        <v>8.2977440098274098</v>
      </c>
      <c r="I397">
        <v>18.060445941301101</v>
      </c>
      <c r="J397">
        <v>-2.5936990389906098</v>
      </c>
      <c r="K397">
        <v>389.80569122447503</v>
      </c>
      <c r="L397">
        <v>359.95254291241702</v>
      </c>
      <c r="M397">
        <v>42.411142811323103</v>
      </c>
      <c r="N397">
        <v>0.76219681543891904</v>
      </c>
      <c r="O397">
        <v>22.441605368434601</v>
      </c>
      <c r="P397">
        <v>50.349243306169903</v>
      </c>
      <c r="Q397">
        <v>0.20817063503663399</v>
      </c>
    </row>
    <row r="398" spans="1:17" x14ac:dyDescent="0.3">
      <c r="A398" t="s">
        <v>907</v>
      </c>
      <c r="B398" t="s">
        <v>908</v>
      </c>
      <c r="C398" t="s">
        <v>580</v>
      </c>
      <c r="D398" t="s">
        <v>580</v>
      </c>
      <c r="E398">
        <v>15906.685671629901</v>
      </c>
      <c r="F398">
        <v>31.61</v>
      </c>
      <c r="G398">
        <v>-33.202574830361897</v>
      </c>
      <c r="H398">
        <v>-4.7187186552498304</v>
      </c>
      <c r="I398">
        <v>-25.760710433421</v>
      </c>
      <c r="J398">
        <v>-1.9454725829936701</v>
      </c>
      <c r="K398">
        <v>34.5902506888349</v>
      </c>
      <c r="L398">
        <v>36.848983900591897</v>
      </c>
      <c r="M398">
        <v>25.137805073915199</v>
      </c>
      <c r="N398">
        <v>0.813471802214356</v>
      </c>
      <c r="O398">
        <v>67.352103764631394</v>
      </c>
      <c r="P398">
        <v>0.92592592592593004</v>
      </c>
      <c r="Q398">
        <v>-8.4826313766196995E-2</v>
      </c>
    </row>
    <row r="399" spans="1:17" x14ac:dyDescent="0.3">
      <c r="A399" t="s">
        <v>909</v>
      </c>
      <c r="B399" t="s">
        <v>910</v>
      </c>
      <c r="C399" t="s">
        <v>3113</v>
      </c>
      <c r="D399" t="s">
        <v>313</v>
      </c>
      <c r="E399">
        <v>15892.94448</v>
      </c>
      <c r="F399">
        <v>1387.4</v>
      </c>
      <c r="G399">
        <v>57.572477327266199</v>
      </c>
      <c r="H399">
        <v>-13.6336389809899</v>
      </c>
      <c r="I399">
        <v>20.2578722859067</v>
      </c>
      <c r="J399">
        <v>-4.5497140523439796</v>
      </c>
      <c r="K399">
        <v>1647.8744375679801</v>
      </c>
      <c r="L399">
        <v>1511.97956454575</v>
      </c>
      <c r="M399">
        <v>25.7045871647898</v>
      </c>
      <c r="N399">
        <v>0.38382050441152299</v>
      </c>
      <c r="O399">
        <v>104.252558742972</v>
      </c>
      <c r="P399">
        <v>106.013809488454</v>
      </c>
      <c r="Q399">
        <v>0.161341128628641</v>
      </c>
    </row>
    <row r="400" spans="1:17" x14ac:dyDescent="0.3">
      <c r="A400" t="s">
        <v>911</v>
      </c>
      <c r="B400" t="s">
        <v>912</v>
      </c>
      <c r="C400" t="s">
        <v>3101</v>
      </c>
      <c r="D400" t="s">
        <v>21</v>
      </c>
      <c r="E400">
        <v>15883.579444974999</v>
      </c>
      <c r="F400">
        <v>700.15</v>
      </c>
      <c r="G400">
        <v>12.263557783991301</v>
      </c>
      <c r="H400">
        <v>7.8945963995963604</v>
      </c>
      <c r="I400">
        <v>8.9911726168976607</v>
      </c>
      <c r="J400">
        <v>0.17213927237351201</v>
      </c>
      <c r="K400">
        <v>714.33115655593099</v>
      </c>
      <c r="L400">
        <v>668.98506498523898</v>
      </c>
      <c r="M400">
        <v>43.428522593788301</v>
      </c>
      <c r="N400">
        <v>0.93530245739066598</v>
      </c>
      <c r="O400">
        <v>19.902877954723898</v>
      </c>
      <c r="P400">
        <v>36.215953307393001</v>
      </c>
      <c r="Q400">
        <v>4.8945575253990001E-2</v>
      </c>
    </row>
    <row r="401" spans="1:17" x14ac:dyDescent="0.3">
      <c r="A401" t="s">
        <v>913</v>
      </c>
      <c r="B401" t="s">
        <v>914</v>
      </c>
      <c r="C401" t="s">
        <v>3102</v>
      </c>
      <c r="D401" t="s">
        <v>144</v>
      </c>
      <c r="E401">
        <v>15867.111270620901</v>
      </c>
      <c r="F401">
        <v>60.71</v>
      </c>
      <c r="G401">
        <v>114.591593265692</v>
      </c>
      <c r="H401">
        <v>2.0624620822073498</v>
      </c>
      <c r="I401">
        <v>-13.3807896321165</v>
      </c>
      <c r="J401">
        <v>-1.7269148149011899</v>
      </c>
      <c r="K401">
        <v>62.327889997127301</v>
      </c>
      <c r="L401">
        <v>57.0047992689382</v>
      </c>
      <c r="M401">
        <v>51.686628955342499</v>
      </c>
      <c r="N401">
        <v>1.2160719325557801</v>
      </c>
      <c r="O401">
        <v>50.551803656728701</v>
      </c>
      <c r="P401">
        <v>157.24576271186399</v>
      </c>
      <c r="Q401">
        <v>0.14309250903583301</v>
      </c>
    </row>
    <row r="402" spans="1:17" x14ac:dyDescent="0.3">
      <c r="A402" t="s">
        <v>915</v>
      </c>
      <c r="B402" t="s">
        <v>916</v>
      </c>
      <c r="C402" t="s">
        <v>3108</v>
      </c>
      <c r="D402" t="s">
        <v>211</v>
      </c>
      <c r="E402">
        <v>15822.72360879</v>
      </c>
      <c r="F402">
        <v>650.9</v>
      </c>
      <c r="G402">
        <v>-3.5675841966463202</v>
      </c>
      <c r="H402">
        <v>-8.8083710785853406E-2</v>
      </c>
      <c r="I402">
        <v>5.7767642417168599</v>
      </c>
      <c r="J402">
        <v>-1.69111908374375</v>
      </c>
      <c r="K402">
        <v>701.89334589857901</v>
      </c>
      <c r="L402">
        <v>649.42280183685898</v>
      </c>
      <c r="M402">
        <v>27.977986526517899</v>
      </c>
      <c r="N402">
        <v>0.30826361958822801</v>
      </c>
      <c r="O402">
        <v>28.1225994776463</v>
      </c>
      <c r="P402">
        <v>29.7776891635928</v>
      </c>
      <c r="Q402">
        <v>2.2410861959540999E-2</v>
      </c>
    </row>
    <row r="403" spans="1:17" x14ac:dyDescent="0.3">
      <c r="A403" t="s">
        <v>917</v>
      </c>
      <c r="B403" t="s">
        <v>918</v>
      </c>
      <c r="C403" t="s">
        <v>3113</v>
      </c>
      <c r="D403" t="s">
        <v>129</v>
      </c>
      <c r="E403">
        <v>15792.485364079999</v>
      </c>
      <c r="F403">
        <v>1757.3</v>
      </c>
      <c r="G403">
        <v>114.07488974641799</v>
      </c>
      <c r="H403">
        <v>-0.72557833070388</v>
      </c>
      <c r="I403">
        <v>79.196915935811305</v>
      </c>
      <c r="J403">
        <v>-0.64500092805579001</v>
      </c>
      <c r="K403">
        <v>1755.5769665842699</v>
      </c>
      <c r="L403">
        <v>1380.2346875859</v>
      </c>
      <c r="M403">
        <v>42.516974680231101</v>
      </c>
      <c r="N403">
        <v>0.79974835867271499</v>
      </c>
      <c r="O403">
        <v>13.6800773914528</v>
      </c>
      <c r="P403">
        <v>155.40295036697901</v>
      </c>
      <c r="Q403">
        <v>0.20423605796899999</v>
      </c>
    </row>
    <row r="404" spans="1:17" x14ac:dyDescent="0.3">
      <c r="A404" t="s">
        <v>919</v>
      </c>
      <c r="B404" t="s">
        <v>920</v>
      </c>
      <c r="C404" t="s">
        <v>3102</v>
      </c>
      <c r="D404" t="s">
        <v>562</v>
      </c>
      <c r="E404">
        <v>15789.3857721</v>
      </c>
      <c r="F404">
        <v>315.95</v>
      </c>
      <c r="G404">
        <v>-10.1090901909122</v>
      </c>
      <c r="H404">
        <v>-11.412456557675901</v>
      </c>
      <c r="I404">
        <v>-3.9766816789281099</v>
      </c>
      <c r="J404">
        <v>-3.6732808570753299</v>
      </c>
      <c r="K404">
        <v>343.25568961987</v>
      </c>
      <c r="L404">
        <v>330.35544150758699</v>
      </c>
      <c r="M404">
        <v>20.004721197709301</v>
      </c>
      <c r="N404">
        <v>0.46329841953121498</v>
      </c>
      <c r="O404">
        <v>27.124545022946599</v>
      </c>
      <c r="P404">
        <v>12.218078494050699</v>
      </c>
      <c r="Q404">
        <v>-1.8466729397107001E-2</v>
      </c>
    </row>
    <row r="405" spans="1:17" x14ac:dyDescent="0.3">
      <c r="A405" t="s">
        <v>921</v>
      </c>
      <c r="B405" t="s">
        <v>922</v>
      </c>
      <c r="C405" t="s">
        <v>3116</v>
      </c>
      <c r="D405" t="s">
        <v>481</v>
      </c>
      <c r="E405">
        <v>15633.64265625</v>
      </c>
      <c r="F405">
        <v>431.25</v>
      </c>
      <c r="G405">
        <v>-34.111453445862701</v>
      </c>
      <c r="H405">
        <v>-9.9330104156252101</v>
      </c>
      <c r="I405">
        <v>-34.891977396399497</v>
      </c>
      <c r="J405">
        <v>2.4048363484278301</v>
      </c>
      <c r="K405">
        <v>530.02566191927497</v>
      </c>
      <c r="L405">
        <v>600.42732796085795</v>
      </c>
      <c r="M405">
        <v>26.828140914177499</v>
      </c>
      <c r="N405">
        <v>2.2401671557150702</v>
      </c>
      <c r="O405">
        <v>78.376811594202806</v>
      </c>
      <c r="P405">
        <v>1.18488972313468</v>
      </c>
      <c r="Q405">
        <v>-0.12887280124369399</v>
      </c>
    </row>
    <row r="406" spans="1:17" x14ac:dyDescent="0.3">
      <c r="A406" t="s">
        <v>923</v>
      </c>
      <c r="B406" t="s">
        <v>924</v>
      </c>
      <c r="C406" t="s">
        <v>3102</v>
      </c>
      <c r="D406" t="s">
        <v>54</v>
      </c>
      <c r="E406">
        <v>15626.837889596</v>
      </c>
      <c r="F406">
        <v>189.43</v>
      </c>
      <c r="G406">
        <v>-17.961427453517199</v>
      </c>
      <c r="H406">
        <v>3.7331785269900899</v>
      </c>
      <c r="I406">
        <v>-19.691214889311698</v>
      </c>
      <c r="J406">
        <v>-3.99723305435906</v>
      </c>
      <c r="K406">
        <v>201.21739665229401</v>
      </c>
      <c r="L406">
        <v>207.72308666259499</v>
      </c>
      <c r="M406">
        <v>31.154703544358998</v>
      </c>
      <c r="N406">
        <v>0.48953934751095102</v>
      </c>
      <c r="O406">
        <v>52.6949268859209</v>
      </c>
      <c r="P406">
        <v>6.4273273779425804</v>
      </c>
      <c r="Q406">
        <v>3.7670730505695998E-2</v>
      </c>
    </row>
    <row r="407" spans="1:17" hidden="1" x14ac:dyDescent="0.3">
      <c r="A407" t="s">
        <v>925</v>
      </c>
      <c r="B407" t="s">
        <v>926</v>
      </c>
      <c r="C407" t="s">
        <v>3106</v>
      </c>
      <c r="D407" t="s">
        <v>431</v>
      </c>
      <c r="E407">
        <v>15601.529211345</v>
      </c>
      <c r="F407">
        <v>652.04999999999995</v>
      </c>
      <c r="G407">
        <v>-3.0896118490381701</v>
      </c>
      <c r="H407">
        <v>2.78241714735239</v>
      </c>
      <c r="I407">
        <v>14.6139908584189</v>
      </c>
      <c r="J407">
        <v>-1.1048097957174601</v>
      </c>
      <c r="K407">
        <v>656.46972672346897</v>
      </c>
      <c r="M407">
        <v>44.0592973945528</v>
      </c>
      <c r="N407">
        <v>0.66587573268895395</v>
      </c>
      <c r="O407">
        <v>12.9207882831071</v>
      </c>
      <c r="P407">
        <v>38.704530950861503</v>
      </c>
    </row>
    <row r="408" spans="1:17" x14ac:dyDescent="0.3">
      <c r="A408" t="s">
        <v>927</v>
      </c>
      <c r="B408" t="s">
        <v>928</v>
      </c>
      <c r="C408" t="s">
        <v>3113</v>
      </c>
      <c r="D408" t="s">
        <v>800</v>
      </c>
      <c r="E408">
        <v>15531.940942499999</v>
      </c>
      <c r="F408">
        <v>3729.65</v>
      </c>
      <c r="G408">
        <v>47.970201455892102</v>
      </c>
      <c r="H408">
        <v>2.6066880344086401</v>
      </c>
      <c r="I408">
        <v>-13.3072378947624</v>
      </c>
      <c r="J408">
        <v>-6.5619800818143101</v>
      </c>
      <c r="K408">
        <v>3920.9785989449501</v>
      </c>
      <c r="L408">
        <v>3701.35033733213</v>
      </c>
      <c r="M408">
        <v>31.350542446529701</v>
      </c>
      <c r="N408">
        <v>1.1462845844661</v>
      </c>
      <c r="O408">
        <v>47.145174480179001</v>
      </c>
      <c r="P408">
        <v>64.591791703442198</v>
      </c>
      <c r="Q408">
        <v>0.106850694392999</v>
      </c>
    </row>
    <row r="409" spans="1:17" hidden="1" x14ac:dyDescent="0.3">
      <c r="A409" t="s">
        <v>929</v>
      </c>
      <c r="B409" t="s">
        <v>930</v>
      </c>
      <c r="C409" t="s">
        <v>3117</v>
      </c>
      <c r="D409" t="s">
        <v>728</v>
      </c>
      <c r="E409">
        <v>15502.9956089399</v>
      </c>
      <c r="F409">
        <v>843.46</v>
      </c>
      <c r="G409">
        <v>0.85657714275864105</v>
      </c>
      <c r="H409">
        <v>3.3548473734536901</v>
      </c>
      <c r="I409">
        <v>2.5327728087176</v>
      </c>
      <c r="J409">
        <v>2.3306853839446702</v>
      </c>
      <c r="K409">
        <v>875.14653606650302</v>
      </c>
      <c r="L409">
        <v>838.54437404071598</v>
      </c>
      <c r="M409">
        <v>63.673105172010501</v>
      </c>
      <c r="N409">
        <v>0.89381150754976102</v>
      </c>
      <c r="O409">
        <v>11.315296516728701</v>
      </c>
      <c r="P409">
        <v>20.389374973237601</v>
      </c>
      <c r="Q409">
        <v>-2.790653939747E-3</v>
      </c>
    </row>
    <row r="410" spans="1:17" x14ac:dyDescent="0.3">
      <c r="A410" t="s">
        <v>931</v>
      </c>
      <c r="B410" t="s">
        <v>932</v>
      </c>
      <c r="C410" t="s">
        <v>3101</v>
      </c>
      <c r="D410" t="s">
        <v>21</v>
      </c>
      <c r="E410">
        <v>15354.74604756</v>
      </c>
      <c r="F410">
        <v>553.1</v>
      </c>
      <c r="G410">
        <v>-38.938093982862803</v>
      </c>
      <c r="H410">
        <v>-2.980035466011</v>
      </c>
      <c r="I410">
        <v>5.0672275720425597E-2</v>
      </c>
      <c r="J410">
        <v>-5.8481903735796203</v>
      </c>
      <c r="K410">
        <v>611.49152915629099</v>
      </c>
      <c r="L410">
        <v>628.36749171524798</v>
      </c>
      <c r="M410">
        <v>24.979618904697698</v>
      </c>
      <c r="N410">
        <v>0.69208175541147698</v>
      </c>
      <c r="O410">
        <v>57.295244982824002</v>
      </c>
      <c r="P410">
        <v>17.781090289608098</v>
      </c>
      <c r="Q410">
        <v>6.9908523385356997E-2</v>
      </c>
    </row>
    <row r="411" spans="1:17" hidden="1" x14ac:dyDescent="0.3">
      <c r="A411" t="s">
        <v>933</v>
      </c>
      <c r="B411" t="s">
        <v>934</v>
      </c>
      <c r="C411" t="s">
        <v>3117</v>
      </c>
      <c r="D411" t="s">
        <v>48</v>
      </c>
      <c r="E411">
        <v>15291.407973764901</v>
      </c>
      <c r="F411">
        <v>1466.85</v>
      </c>
      <c r="G411">
        <v>406.49430578901303</v>
      </c>
      <c r="H411">
        <v>-9.5322984581119208</v>
      </c>
      <c r="I411">
        <v>-33.348831153294903</v>
      </c>
      <c r="J411">
        <v>-2.2609938031908401</v>
      </c>
      <c r="K411">
        <v>1616.1366077615301</v>
      </c>
      <c r="L411">
        <v>1523.4952858998399</v>
      </c>
      <c r="M411">
        <v>39.847947419337203</v>
      </c>
      <c r="N411">
        <v>1.72734336719833</v>
      </c>
      <c r="O411">
        <v>107.09343150287999</v>
      </c>
      <c r="P411">
        <v>447.127937336814</v>
      </c>
      <c r="Q411">
        <v>0.27490978168623298</v>
      </c>
    </row>
    <row r="412" spans="1:17" x14ac:dyDescent="0.3">
      <c r="A412" t="s">
        <v>935</v>
      </c>
      <c r="B412" t="s">
        <v>936</v>
      </c>
      <c r="C412" t="s">
        <v>3104</v>
      </c>
      <c r="D412" t="s">
        <v>43</v>
      </c>
      <c r="E412">
        <v>15279.551676839999</v>
      </c>
      <c r="F412">
        <v>416.1</v>
      </c>
      <c r="G412">
        <v>-23.6354767205206</v>
      </c>
      <c r="H412">
        <v>-12.013168169893399</v>
      </c>
      <c r="I412">
        <v>-8.8534781322493004</v>
      </c>
      <c r="J412">
        <v>-9.5444687851919898</v>
      </c>
      <c r="K412">
        <v>503.92725651897598</v>
      </c>
      <c r="L412">
        <v>479.00595943278898</v>
      </c>
      <c r="M412">
        <v>15.324321465499301</v>
      </c>
      <c r="N412">
        <v>1.0935201660549101</v>
      </c>
      <c r="O412">
        <v>43.198750300408499</v>
      </c>
      <c r="P412">
        <v>13.440567066521201</v>
      </c>
      <c r="Q412">
        <v>0.11771451203021401</v>
      </c>
    </row>
    <row r="413" spans="1:17" x14ac:dyDescent="0.3">
      <c r="A413" t="s">
        <v>937</v>
      </c>
      <c r="B413" t="s">
        <v>938</v>
      </c>
      <c r="C413" t="s">
        <v>3112</v>
      </c>
      <c r="D413" t="s">
        <v>467</v>
      </c>
      <c r="E413">
        <v>15246.818958995</v>
      </c>
      <c r="F413">
        <v>1067.95</v>
      </c>
      <c r="G413">
        <v>23.741394800953199</v>
      </c>
      <c r="H413">
        <v>-9.4081261530867604</v>
      </c>
      <c r="I413">
        <v>-0.21750055687780701</v>
      </c>
      <c r="J413">
        <v>-4.4424170258355904</v>
      </c>
      <c r="K413">
        <v>1237.93277848403</v>
      </c>
      <c r="L413">
        <v>1155.9369769278601</v>
      </c>
      <c r="M413">
        <v>23.229729647905199</v>
      </c>
      <c r="N413">
        <v>1.3157374449066299</v>
      </c>
      <c r="O413">
        <v>44.547965728732599</v>
      </c>
      <c r="P413">
        <v>38.694805194805099</v>
      </c>
      <c r="Q413">
        <v>0.156334249064388</v>
      </c>
    </row>
    <row r="414" spans="1:17" hidden="1" x14ac:dyDescent="0.3">
      <c r="A414" t="s">
        <v>939</v>
      </c>
      <c r="B414" t="s">
        <v>940</v>
      </c>
      <c r="C414" t="s">
        <v>3117</v>
      </c>
      <c r="D414" t="s">
        <v>117</v>
      </c>
      <c r="E414">
        <v>15230.05944777</v>
      </c>
      <c r="F414">
        <v>251.7</v>
      </c>
      <c r="G414">
        <v>-28.462004134339299</v>
      </c>
      <c r="H414">
        <v>-3.1908105415831902</v>
      </c>
      <c r="I414">
        <v>-13.828898181376999</v>
      </c>
      <c r="J414">
        <v>-5.9768843833655696</v>
      </c>
      <c r="O414">
        <v>9.6940802542709594</v>
      </c>
      <c r="P414">
        <v>10.4674127715602</v>
      </c>
    </row>
    <row r="415" spans="1:17" x14ac:dyDescent="0.3">
      <c r="A415" t="s">
        <v>941</v>
      </c>
      <c r="B415" t="s">
        <v>942</v>
      </c>
      <c r="C415" t="s">
        <v>3101</v>
      </c>
      <c r="D415" t="s">
        <v>21</v>
      </c>
      <c r="E415">
        <v>15188.317171819999</v>
      </c>
      <c r="F415">
        <v>2694.55</v>
      </c>
      <c r="G415">
        <v>205.112059941181</v>
      </c>
      <c r="H415">
        <v>9.8825245334173406</v>
      </c>
      <c r="I415">
        <v>19.229140983006399</v>
      </c>
      <c r="J415">
        <v>-2.72747795048052</v>
      </c>
      <c r="K415">
        <v>2630.5561861083202</v>
      </c>
      <c r="L415">
        <v>2176.8999158941901</v>
      </c>
      <c r="M415">
        <v>47.2041147983972</v>
      </c>
      <c r="N415">
        <v>1.17877799030824</v>
      </c>
      <c r="O415">
        <v>10.593605611326501</v>
      </c>
      <c r="P415">
        <v>235.14303482586999</v>
      </c>
    </row>
    <row r="416" spans="1:17" x14ac:dyDescent="0.3">
      <c r="A416" t="s">
        <v>943</v>
      </c>
      <c r="B416" t="s">
        <v>944</v>
      </c>
      <c r="C416" t="s">
        <v>3105</v>
      </c>
      <c r="D416" t="s">
        <v>48</v>
      </c>
      <c r="E416">
        <v>15148.028795445</v>
      </c>
      <c r="F416">
        <v>1566.15</v>
      </c>
      <c r="G416">
        <v>25.649158537790999</v>
      </c>
      <c r="H416">
        <v>3.0222281226185599</v>
      </c>
      <c r="I416">
        <v>-2.1590422958361599</v>
      </c>
      <c r="J416">
        <v>-0.89244929888285696</v>
      </c>
      <c r="K416">
        <v>1606.2317494756401</v>
      </c>
      <c r="L416">
        <v>1523.42196090787</v>
      </c>
      <c r="M416">
        <v>41.784514830491297</v>
      </c>
      <c r="N416">
        <v>0.76523496489766696</v>
      </c>
      <c r="O416">
        <v>18.762570634996599</v>
      </c>
      <c r="P416">
        <v>52.802575735401703</v>
      </c>
      <c r="Q416">
        <v>-4.6098304310022001E-2</v>
      </c>
    </row>
    <row r="417" spans="1:17" x14ac:dyDescent="0.3">
      <c r="A417" t="s">
        <v>945</v>
      </c>
      <c r="B417" t="s">
        <v>946</v>
      </c>
      <c r="C417" t="s">
        <v>3106</v>
      </c>
      <c r="D417" t="s">
        <v>51</v>
      </c>
      <c r="E417">
        <v>15116.826042000001</v>
      </c>
      <c r="F417">
        <v>1988.75</v>
      </c>
      <c r="G417">
        <v>34.846877678822302</v>
      </c>
      <c r="H417">
        <v>8.9972381112630408</v>
      </c>
      <c r="I417">
        <v>44.1788385049745</v>
      </c>
      <c r="J417">
        <v>0.17463342947860599</v>
      </c>
      <c r="K417">
        <v>1915.7626675609099</v>
      </c>
      <c r="L417">
        <v>1620.4885361942499</v>
      </c>
      <c r="M417">
        <v>51.068074208082798</v>
      </c>
      <c r="N417">
        <v>0.29288672390138598</v>
      </c>
      <c r="O417">
        <v>9.4531741043369006</v>
      </c>
      <c r="P417">
        <v>68.824278438030504</v>
      </c>
      <c r="Q417">
        <v>0.115773234241266</v>
      </c>
    </row>
    <row r="418" spans="1:17" x14ac:dyDescent="0.3">
      <c r="A418" t="s">
        <v>947</v>
      </c>
      <c r="B418" t="s">
        <v>948</v>
      </c>
      <c r="C418" t="s">
        <v>3101</v>
      </c>
      <c r="D418" t="s">
        <v>21</v>
      </c>
      <c r="E418">
        <v>15114.847546589999</v>
      </c>
      <c r="F418">
        <v>546.45000000000005</v>
      </c>
      <c r="G418">
        <v>-30.924426279615201</v>
      </c>
      <c r="H418">
        <v>-6.5460159954825195E-2</v>
      </c>
      <c r="I418">
        <v>-13.1690304742683</v>
      </c>
      <c r="J418">
        <v>1.83887796770803</v>
      </c>
      <c r="K418">
        <v>590.47559120725703</v>
      </c>
      <c r="L418">
        <v>625.28699729283198</v>
      </c>
      <c r="M418">
        <v>36.825907796071803</v>
      </c>
      <c r="N418">
        <v>0.42945779055445499</v>
      </c>
      <c r="O418">
        <v>57.717997987007003</v>
      </c>
      <c r="P418">
        <v>1.8925974268133501</v>
      </c>
      <c r="Q418">
        <v>2.9108817572920001E-3</v>
      </c>
    </row>
    <row r="419" spans="1:17" x14ac:dyDescent="0.3">
      <c r="A419" t="s">
        <v>949</v>
      </c>
      <c r="B419" t="s">
        <v>950</v>
      </c>
      <c r="C419" t="s">
        <v>3108</v>
      </c>
      <c r="D419" t="s">
        <v>545</v>
      </c>
      <c r="E419">
        <v>14993.474629139901</v>
      </c>
      <c r="F419">
        <v>540.9</v>
      </c>
      <c r="G419">
        <v>39.1101786522689</v>
      </c>
      <c r="H419">
        <v>-3.90704086237713</v>
      </c>
      <c r="I419">
        <v>-3.87734159767122</v>
      </c>
      <c r="J419">
        <v>2.94960269137606</v>
      </c>
      <c r="K419">
        <v>577.30211731530301</v>
      </c>
      <c r="L419">
        <v>530.28766966829801</v>
      </c>
      <c r="M419">
        <v>44.297022836505299</v>
      </c>
      <c r="N419">
        <v>0.79154954798230004</v>
      </c>
      <c r="O419">
        <v>33.850989092253599</v>
      </c>
      <c r="P419">
        <v>63.859436534383498</v>
      </c>
      <c r="Q419">
        <v>0.21651574866484899</v>
      </c>
    </row>
    <row r="420" spans="1:17" x14ac:dyDescent="0.3">
      <c r="A420" t="s">
        <v>951</v>
      </c>
      <c r="B420" t="s">
        <v>952</v>
      </c>
      <c r="C420" t="s">
        <v>3112</v>
      </c>
      <c r="D420" t="s">
        <v>953</v>
      </c>
      <c r="E420">
        <v>14949.872444013001</v>
      </c>
      <c r="F420">
        <v>191.23</v>
      </c>
      <c r="G420">
        <v>0.43211955163405902</v>
      </c>
      <c r="H420">
        <v>16.568432561730699</v>
      </c>
      <c r="I420">
        <v>-12.563574607542099</v>
      </c>
      <c r="J420">
        <v>4.6965474554856899</v>
      </c>
      <c r="K420">
        <v>187.872206293186</v>
      </c>
      <c r="L420">
        <v>193.19436114918901</v>
      </c>
      <c r="M420">
        <v>55.0804743763738</v>
      </c>
      <c r="N420">
        <v>1.76418120597329</v>
      </c>
      <c r="O420">
        <v>24.222140877477401</v>
      </c>
      <c r="P420">
        <v>21.725015913430902</v>
      </c>
      <c r="Q420">
        <v>1.7172671428704999E-2</v>
      </c>
    </row>
    <row r="421" spans="1:17" x14ac:dyDescent="0.3">
      <c r="A421" t="s">
        <v>954</v>
      </c>
      <c r="B421" t="s">
        <v>955</v>
      </c>
      <c r="C421" t="s">
        <v>3109</v>
      </c>
      <c r="D421" t="s">
        <v>114</v>
      </c>
      <c r="E421">
        <v>14895.156282899999</v>
      </c>
      <c r="F421">
        <v>422.7</v>
      </c>
      <c r="G421">
        <v>56.932431466793098</v>
      </c>
      <c r="H421">
        <v>-7.9107197621896601</v>
      </c>
      <c r="I421">
        <v>54.576234594662303</v>
      </c>
      <c r="J421">
        <v>-3.9725900194311099</v>
      </c>
      <c r="K421">
        <v>433.50310368688997</v>
      </c>
      <c r="L421">
        <v>328.454436974896</v>
      </c>
      <c r="M421">
        <v>32.720624630824801</v>
      </c>
      <c r="N421">
        <v>0.45226349939759902</v>
      </c>
      <c r="O421">
        <v>24.2015613910574</v>
      </c>
      <c r="P421">
        <v>134.50762829403601</v>
      </c>
      <c r="Q421">
        <v>0.17757189424047301</v>
      </c>
    </row>
    <row r="422" spans="1:17" x14ac:dyDescent="0.3">
      <c r="A422" t="s">
        <v>956</v>
      </c>
      <c r="B422" t="s">
        <v>957</v>
      </c>
      <c r="C422" t="s">
        <v>3113</v>
      </c>
      <c r="D422" t="s">
        <v>800</v>
      </c>
      <c r="E422">
        <v>14794.586783639999</v>
      </c>
      <c r="F422">
        <v>1098.55</v>
      </c>
      <c r="G422">
        <v>-0.224136012774728</v>
      </c>
      <c r="H422">
        <v>0.80831424153341902</v>
      </c>
      <c r="I422">
        <v>-17.146480225381101</v>
      </c>
      <c r="J422">
        <v>-0.64601249459524801</v>
      </c>
      <c r="K422">
        <v>1214.7539147319201</v>
      </c>
      <c r="L422">
        <v>1203.8050754745</v>
      </c>
      <c r="M422">
        <v>36.786620812155199</v>
      </c>
      <c r="N422">
        <v>0.585695135304515</v>
      </c>
      <c r="O422">
        <v>72.677620499749594</v>
      </c>
      <c r="P422">
        <v>40.677423485721597</v>
      </c>
      <c r="Q422">
        <v>0.22444933133221201</v>
      </c>
    </row>
    <row r="423" spans="1:17" x14ac:dyDescent="0.3">
      <c r="A423" t="s">
        <v>958</v>
      </c>
      <c r="B423" t="s">
        <v>959</v>
      </c>
      <c r="C423" t="s">
        <v>3112</v>
      </c>
      <c r="D423" t="s">
        <v>719</v>
      </c>
      <c r="E423">
        <v>14697.944648864999</v>
      </c>
      <c r="F423">
        <v>3128.85</v>
      </c>
      <c r="G423">
        <v>20.451219101456601</v>
      </c>
      <c r="H423">
        <v>16.946846888428102</v>
      </c>
      <c r="I423">
        <v>36.903616700463502</v>
      </c>
      <c r="J423">
        <v>6.72836739899095</v>
      </c>
      <c r="K423">
        <v>2980.56466959504</v>
      </c>
      <c r="L423">
        <v>2621.97318949994</v>
      </c>
      <c r="M423">
        <v>45.907130550139598</v>
      </c>
      <c r="N423">
        <v>1.6368220656132</v>
      </c>
      <c r="O423">
        <v>10.0404301900059</v>
      </c>
      <c r="P423">
        <v>48.006149479659399</v>
      </c>
      <c r="Q423">
        <v>7.9661219057154994E-2</v>
      </c>
    </row>
    <row r="424" spans="1:17" x14ac:dyDescent="0.3">
      <c r="A424" t="s">
        <v>960</v>
      </c>
      <c r="B424" t="s">
        <v>961</v>
      </c>
      <c r="C424" t="s">
        <v>3109</v>
      </c>
      <c r="D424" t="s">
        <v>962</v>
      </c>
      <c r="E424">
        <v>14631.21321613</v>
      </c>
      <c r="F424">
        <v>2150.4499999999998</v>
      </c>
      <c r="G424">
        <v>66.728131796818104</v>
      </c>
      <c r="H424">
        <v>-10.097664830519999</v>
      </c>
      <c r="I424">
        <v>112.503962254968</v>
      </c>
      <c r="J424">
        <v>-1.1949893712617901</v>
      </c>
      <c r="K424">
        <v>2202.62465049912</v>
      </c>
      <c r="L424">
        <v>1693.0307248710801</v>
      </c>
      <c r="M424">
        <v>46.112659325053201</v>
      </c>
      <c r="N424">
        <v>0.50079614867120203</v>
      </c>
      <c r="O424">
        <v>25.555116370992099</v>
      </c>
      <c r="P424">
        <v>194.58219178082101</v>
      </c>
      <c r="Q424">
        <v>0.23696642920351901</v>
      </c>
    </row>
    <row r="425" spans="1:17" x14ac:dyDescent="0.3">
      <c r="A425" t="s">
        <v>963</v>
      </c>
      <c r="B425" t="s">
        <v>964</v>
      </c>
      <c r="C425" t="s">
        <v>3101</v>
      </c>
      <c r="D425" t="s">
        <v>250</v>
      </c>
      <c r="E425">
        <v>14607.557279965</v>
      </c>
      <c r="F425">
        <v>1044.3499999999999</v>
      </c>
      <c r="G425">
        <v>69.335592628487703</v>
      </c>
      <c r="H425">
        <v>5.9262170848173996</v>
      </c>
      <c r="I425">
        <v>20.9703565010586</v>
      </c>
      <c r="J425">
        <v>2.45265552153095</v>
      </c>
      <c r="K425">
        <v>1222.13186168317</v>
      </c>
      <c r="L425">
        <v>1012.59107564064</v>
      </c>
      <c r="M425">
        <v>22.0446350026514</v>
      </c>
      <c r="N425">
        <v>0.70222266326663096</v>
      </c>
      <c r="O425">
        <v>48.2261693876574</v>
      </c>
      <c r="P425">
        <v>69.125506072874401</v>
      </c>
      <c r="Q425">
        <v>0.14195438316242701</v>
      </c>
    </row>
    <row r="426" spans="1:17" x14ac:dyDescent="0.3">
      <c r="A426" t="s">
        <v>965</v>
      </c>
      <c r="B426" t="s">
        <v>966</v>
      </c>
      <c r="C426" t="s">
        <v>3116</v>
      </c>
      <c r="D426" t="s">
        <v>292</v>
      </c>
      <c r="E426">
        <v>14579.4930795</v>
      </c>
      <c r="F426">
        <v>386.25</v>
      </c>
      <c r="G426">
        <v>47.301814427624102</v>
      </c>
      <c r="H426">
        <v>-12.330618740936099</v>
      </c>
      <c r="I426">
        <v>41.739693140038497</v>
      </c>
      <c r="J426">
        <v>-2.7270960801325099</v>
      </c>
      <c r="K426">
        <v>445.43645630944798</v>
      </c>
      <c r="L426">
        <v>363.34661288738999</v>
      </c>
      <c r="M426">
        <v>30.2187051079428</v>
      </c>
      <c r="N426">
        <v>0.44826770509067299</v>
      </c>
      <c r="O426">
        <v>51.300970873786397</v>
      </c>
      <c r="P426">
        <v>84.808612440191297</v>
      </c>
      <c r="Q426">
        <v>0.13467660987803601</v>
      </c>
    </row>
    <row r="427" spans="1:17" x14ac:dyDescent="0.3">
      <c r="A427" t="s">
        <v>967</v>
      </c>
      <c r="B427" t="s">
        <v>968</v>
      </c>
      <c r="C427" t="s">
        <v>3116</v>
      </c>
      <c r="D427" t="s">
        <v>481</v>
      </c>
      <c r="E427">
        <v>14500.48234932</v>
      </c>
      <c r="F427">
        <v>4729.45</v>
      </c>
      <c r="G427">
        <v>-7.3469361079291602</v>
      </c>
      <c r="H427">
        <v>-0.29333649752514601</v>
      </c>
      <c r="I427">
        <v>4.6696545238233398</v>
      </c>
      <c r="J427">
        <v>-2.55099028995962</v>
      </c>
      <c r="K427">
        <v>5024.7793617137604</v>
      </c>
      <c r="L427">
        <v>4919.6108069762304</v>
      </c>
      <c r="M427">
        <v>37.460724035329598</v>
      </c>
      <c r="N427">
        <v>1.8153940039407901</v>
      </c>
      <c r="O427">
        <v>25.994565964329801</v>
      </c>
      <c r="P427">
        <v>17.618751554339699</v>
      </c>
      <c r="Q427">
        <v>8.6051923555069999E-3</v>
      </c>
    </row>
    <row r="428" spans="1:17" x14ac:dyDescent="0.3">
      <c r="A428" t="s">
        <v>969</v>
      </c>
      <c r="B428" t="s">
        <v>970</v>
      </c>
      <c r="C428" t="s">
        <v>3113</v>
      </c>
      <c r="D428" t="s">
        <v>971</v>
      </c>
      <c r="E428">
        <v>14420.9567745</v>
      </c>
      <c r="F428">
        <v>1211.75</v>
      </c>
      <c r="G428">
        <v>27.422223838464099</v>
      </c>
      <c r="H428">
        <v>-4.4185980341468696</v>
      </c>
      <c r="I428">
        <v>-20.221461625706802</v>
      </c>
      <c r="J428">
        <v>-5.7353846891949596</v>
      </c>
      <c r="K428">
        <v>1315.4297381408601</v>
      </c>
      <c r="L428">
        <v>1261.73105818976</v>
      </c>
      <c r="M428">
        <v>33.093910627167503</v>
      </c>
      <c r="N428">
        <v>0.72033891481854495</v>
      </c>
      <c r="O428">
        <v>39.880338353620701</v>
      </c>
      <c r="P428">
        <v>55.352564102564102</v>
      </c>
      <c r="Q428">
        <v>0.191475548600017</v>
      </c>
    </row>
    <row r="429" spans="1:17" x14ac:dyDescent="0.3">
      <c r="A429" t="s">
        <v>972</v>
      </c>
      <c r="B429" t="s">
        <v>973</v>
      </c>
      <c r="C429" t="s">
        <v>3102</v>
      </c>
      <c r="D429" t="s">
        <v>974</v>
      </c>
      <c r="E429">
        <v>14345.2104041</v>
      </c>
      <c r="F429">
        <v>161.32</v>
      </c>
      <c r="G429">
        <v>-1.82672030479454</v>
      </c>
      <c r="H429">
        <v>-8.8114955101526107</v>
      </c>
      <c r="I429">
        <v>-2.23426682319674</v>
      </c>
      <c r="J429">
        <v>-2.2690907195763699</v>
      </c>
      <c r="K429">
        <v>185.83305148610799</v>
      </c>
      <c r="L429">
        <v>176.17003560730799</v>
      </c>
      <c r="M429">
        <v>18.940414736466298</v>
      </c>
      <c r="N429">
        <v>0.32208352480717101</v>
      </c>
      <c r="O429">
        <v>51.500123977188203</v>
      </c>
      <c r="P429">
        <v>23.901689708141301</v>
      </c>
      <c r="Q429">
        <v>-7.7552670300316998E-2</v>
      </c>
    </row>
    <row r="430" spans="1:17" x14ac:dyDescent="0.3">
      <c r="A430" t="s">
        <v>975</v>
      </c>
      <c r="B430" t="s">
        <v>976</v>
      </c>
      <c r="C430" t="s">
        <v>3106</v>
      </c>
      <c r="D430" t="s">
        <v>51</v>
      </c>
      <c r="E430">
        <v>14212.08168309</v>
      </c>
      <c r="F430">
        <v>6170.95</v>
      </c>
      <c r="G430">
        <v>8.7894832117896406</v>
      </c>
      <c r="H430">
        <v>-4.2877537211590697</v>
      </c>
      <c r="I430">
        <v>7.1598540394055696</v>
      </c>
      <c r="J430">
        <v>-1.0534273561091301</v>
      </c>
      <c r="K430">
        <v>6656.9434452264204</v>
      </c>
      <c r="L430">
        <v>6177.2677982065798</v>
      </c>
      <c r="M430">
        <v>25.5086641758264</v>
      </c>
      <c r="N430">
        <v>0.503594058891075</v>
      </c>
      <c r="O430">
        <v>23.157698571532698</v>
      </c>
      <c r="P430">
        <v>31.463298578725201</v>
      </c>
      <c r="Q430">
        <v>8.8417155474569999E-3</v>
      </c>
    </row>
    <row r="431" spans="1:17" x14ac:dyDescent="0.3">
      <c r="A431" t="s">
        <v>977</v>
      </c>
      <c r="B431" t="s">
        <v>978</v>
      </c>
      <c r="C431" t="s">
        <v>3119</v>
      </c>
      <c r="D431" t="s">
        <v>979</v>
      </c>
      <c r="E431">
        <v>14098.102473200001</v>
      </c>
      <c r="F431">
        <v>1435.75</v>
      </c>
      <c r="G431">
        <v>-32.877026152020598</v>
      </c>
      <c r="H431">
        <v>-3.7273496564415902</v>
      </c>
      <c r="I431">
        <v>6.0217284633140098</v>
      </c>
      <c r="J431">
        <v>2.6566056942928502</v>
      </c>
      <c r="K431">
        <v>1538.8001925086201</v>
      </c>
      <c r="L431">
        <v>1511.6819786275501</v>
      </c>
      <c r="M431">
        <v>30.675559671878698</v>
      </c>
      <c r="N431">
        <v>1.0451710400635199</v>
      </c>
      <c r="O431">
        <v>27.487375935922</v>
      </c>
      <c r="P431">
        <v>19.228533466201601</v>
      </c>
      <c r="Q431">
        <v>-2.8846446755396001E-2</v>
      </c>
    </row>
    <row r="432" spans="1:17" x14ac:dyDescent="0.3">
      <c r="A432" t="s">
        <v>980</v>
      </c>
      <c r="B432" t="s">
        <v>981</v>
      </c>
      <c r="C432" t="s">
        <v>3104</v>
      </c>
      <c r="D432" t="s">
        <v>982</v>
      </c>
      <c r="E432">
        <v>14061.037854675</v>
      </c>
      <c r="F432">
        <v>731.35</v>
      </c>
      <c r="G432">
        <v>31.6265871288842</v>
      </c>
      <c r="H432">
        <v>8.4084702795049496E-2</v>
      </c>
      <c r="I432">
        <v>27.094913184921001</v>
      </c>
      <c r="J432">
        <v>3.6903582483176298</v>
      </c>
      <c r="K432">
        <v>747.58731704184004</v>
      </c>
      <c r="L432">
        <v>682.97150127792997</v>
      </c>
      <c r="M432">
        <v>52.700291330237199</v>
      </c>
      <c r="N432">
        <v>0.36045371712139401</v>
      </c>
      <c r="O432">
        <v>19.874205236890599</v>
      </c>
      <c r="P432">
        <v>53.6288205020481</v>
      </c>
      <c r="Q432">
        <v>5.0583996101840004E-3</v>
      </c>
    </row>
    <row r="433" spans="1:17" x14ac:dyDescent="0.3">
      <c r="A433" t="s">
        <v>983</v>
      </c>
      <c r="B433" t="s">
        <v>984</v>
      </c>
      <c r="C433" t="s">
        <v>3102</v>
      </c>
      <c r="D433" t="s">
        <v>54</v>
      </c>
      <c r="E433">
        <v>14045.2377132</v>
      </c>
      <c r="F433">
        <v>880.35</v>
      </c>
      <c r="G433">
        <v>-64.5985304389215</v>
      </c>
      <c r="H433">
        <v>-9.7058222650243504</v>
      </c>
      <c r="I433">
        <v>-42.128203669555703</v>
      </c>
      <c r="J433">
        <v>-3.1051969013387501</v>
      </c>
      <c r="K433">
        <v>1053.2091532182401</v>
      </c>
      <c r="L433">
        <v>1251.88700145546</v>
      </c>
      <c r="M433">
        <v>20.6409532674502</v>
      </c>
      <c r="N433">
        <v>0.77748649676510895</v>
      </c>
      <c r="O433">
        <v>104.009768841937</v>
      </c>
      <c r="P433">
        <v>1.3060989643267999</v>
      </c>
      <c r="Q433">
        <v>4.3688759481908E-2</v>
      </c>
    </row>
    <row r="434" spans="1:17" x14ac:dyDescent="0.3">
      <c r="A434" t="s">
        <v>985</v>
      </c>
      <c r="B434" t="s">
        <v>986</v>
      </c>
      <c r="C434" t="s">
        <v>3106</v>
      </c>
      <c r="D434" t="s">
        <v>51</v>
      </c>
      <c r="E434">
        <v>14018.620482509999</v>
      </c>
      <c r="F434">
        <v>309.35000000000002</v>
      </c>
      <c r="G434">
        <v>105.54763903349</v>
      </c>
      <c r="H434">
        <v>15.057138213529401</v>
      </c>
      <c r="I434">
        <v>80.546899343972001</v>
      </c>
      <c r="J434">
        <v>7.6404748675979404</v>
      </c>
      <c r="K434">
        <v>279.14637044073999</v>
      </c>
      <c r="L434">
        <v>215.881795474965</v>
      </c>
      <c r="M434">
        <v>68.716215338979794</v>
      </c>
      <c r="N434">
        <v>0.89597335429373004</v>
      </c>
      <c r="O434">
        <v>6.2873767577177997</v>
      </c>
      <c r="P434">
        <v>137.961538461538</v>
      </c>
      <c r="Q434">
        <v>0.20261539855194199</v>
      </c>
    </row>
    <row r="435" spans="1:17" x14ac:dyDescent="0.3">
      <c r="A435" t="s">
        <v>987</v>
      </c>
      <c r="B435" t="s">
        <v>988</v>
      </c>
      <c r="C435" t="s">
        <v>580</v>
      </c>
      <c r="D435" t="s">
        <v>580</v>
      </c>
      <c r="E435">
        <v>13998.666313260001</v>
      </c>
      <c r="F435">
        <v>147.44999999999999</v>
      </c>
      <c r="G435">
        <v>-27.8725171379423</v>
      </c>
      <c r="H435">
        <v>-1.7283384485312401</v>
      </c>
      <c r="I435">
        <v>-1.58147573846302</v>
      </c>
      <c r="J435">
        <v>-1.6706591598102301</v>
      </c>
      <c r="K435">
        <v>162.116353893829</v>
      </c>
      <c r="L435">
        <v>157.928982549144</v>
      </c>
      <c r="M435">
        <v>32.429926062566899</v>
      </c>
      <c r="N435">
        <v>0.42683880808764302</v>
      </c>
      <c r="O435">
        <v>44.421837911156302</v>
      </c>
      <c r="P435">
        <v>20.220138605788801</v>
      </c>
      <c r="Q435">
        <v>-5.516072365227E-3</v>
      </c>
    </row>
    <row r="436" spans="1:17" x14ac:dyDescent="0.3">
      <c r="A436" t="s">
        <v>989</v>
      </c>
      <c r="B436" t="s">
        <v>990</v>
      </c>
      <c r="C436" t="s">
        <v>3113</v>
      </c>
      <c r="D436" t="s">
        <v>268</v>
      </c>
      <c r="E436">
        <v>13896.161520899999</v>
      </c>
      <c r="F436">
        <v>798.45</v>
      </c>
      <c r="G436">
        <v>2.9689900727706902</v>
      </c>
      <c r="H436">
        <v>-1.9446884333230401</v>
      </c>
      <c r="I436">
        <v>-19.259677623698099</v>
      </c>
      <c r="J436">
        <v>2.97008114734688</v>
      </c>
      <c r="K436">
        <v>856.78865261028602</v>
      </c>
      <c r="L436">
        <v>841.30187806086496</v>
      </c>
      <c r="M436">
        <v>39.8639261816488</v>
      </c>
      <c r="N436">
        <v>0.96095653873416498</v>
      </c>
      <c r="O436">
        <v>32.757217108147003</v>
      </c>
      <c r="P436">
        <v>25.859079445144999</v>
      </c>
      <c r="Q436">
        <v>0.14198042675080999</v>
      </c>
    </row>
    <row r="437" spans="1:17" hidden="1" x14ac:dyDescent="0.3">
      <c r="A437" t="s">
        <v>991</v>
      </c>
      <c r="B437" t="s">
        <v>992</v>
      </c>
      <c r="C437" t="s">
        <v>3117</v>
      </c>
      <c r="D437" t="s">
        <v>144</v>
      </c>
      <c r="E437">
        <v>13823.962803589</v>
      </c>
      <c r="F437">
        <v>29.53</v>
      </c>
      <c r="G437">
        <v>-18.146717536737899</v>
      </c>
      <c r="H437">
        <v>-2.5760256374136401</v>
      </c>
      <c r="I437">
        <v>-6.9924656083321501</v>
      </c>
      <c r="J437">
        <v>-5.3620994791960204</v>
      </c>
      <c r="O437">
        <v>11.3105316627158</v>
      </c>
      <c r="P437">
        <v>9.2894152479644703</v>
      </c>
    </row>
    <row r="438" spans="1:17" hidden="1" x14ac:dyDescent="0.3">
      <c r="A438" t="s">
        <v>993</v>
      </c>
      <c r="B438" t="s">
        <v>994</v>
      </c>
      <c r="C438" t="s">
        <v>3117</v>
      </c>
      <c r="D438" t="s">
        <v>57</v>
      </c>
      <c r="E438">
        <v>13709.921906957999</v>
      </c>
      <c r="F438">
        <v>34.130000000000003</v>
      </c>
      <c r="G438">
        <v>43.7162333315094</v>
      </c>
      <c r="H438">
        <v>-5.6500599636480198</v>
      </c>
      <c r="I438">
        <v>33.169771354932003</v>
      </c>
      <c r="J438">
        <v>-6.1901578716907499</v>
      </c>
      <c r="K438">
        <v>39.5502808441857</v>
      </c>
      <c r="L438">
        <v>32.2490903418513</v>
      </c>
      <c r="M438">
        <v>19.653972553134601</v>
      </c>
      <c r="N438">
        <v>0.428732220261832</v>
      </c>
      <c r="O438">
        <v>57.163785525930201</v>
      </c>
      <c r="P438">
        <v>75.927835051546396</v>
      </c>
      <c r="Q438">
        <v>8.8491517271737E-2</v>
      </c>
    </row>
    <row r="439" spans="1:17" x14ac:dyDescent="0.3">
      <c r="A439" t="s">
        <v>995</v>
      </c>
      <c r="B439" t="s">
        <v>996</v>
      </c>
      <c r="C439" t="s">
        <v>3116</v>
      </c>
      <c r="D439" t="s">
        <v>481</v>
      </c>
      <c r="E439">
        <v>13642.736121405</v>
      </c>
      <c r="F439">
        <v>1283.8499999999999</v>
      </c>
      <c r="G439">
        <v>-22.067960946725201</v>
      </c>
      <c r="H439">
        <v>-11.7836795349113</v>
      </c>
      <c r="I439">
        <v>-7.2143076134487698</v>
      </c>
      <c r="J439">
        <v>-8.8717032588442404</v>
      </c>
      <c r="K439">
        <v>1494.5824257384099</v>
      </c>
      <c r="L439">
        <v>1471.35849725659</v>
      </c>
      <c r="M439">
        <v>15.834050144687399</v>
      </c>
      <c r="N439">
        <v>0.79999489087845299</v>
      </c>
      <c r="O439">
        <v>31.635315652140001</v>
      </c>
      <c r="P439">
        <v>3.2864038616250801</v>
      </c>
      <c r="Q439">
        <v>-0.1125966823333</v>
      </c>
    </row>
    <row r="440" spans="1:17" x14ac:dyDescent="0.3">
      <c r="A440" t="s">
        <v>997</v>
      </c>
      <c r="B440" t="s">
        <v>998</v>
      </c>
      <c r="C440" t="s">
        <v>3107</v>
      </c>
      <c r="D440" t="s">
        <v>114</v>
      </c>
      <c r="E440">
        <v>13634.38144967</v>
      </c>
      <c r="F440">
        <v>939.65</v>
      </c>
      <c r="G440">
        <v>118.989930514924</v>
      </c>
      <c r="H440">
        <v>-4.6361093463640701</v>
      </c>
      <c r="I440">
        <v>70.5461568805882</v>
      </c>
      <c r="J440">
        <v>-0.96824064339353599</v>
      </c>
      <c r="K440">
        <v>975.05261037984803</v>
      </c>
      <c r="L440">
        <v>785.96439614243195</v>
      </c>
      <c r="M440">
        <v>48.106573806922697</v>
      </c>
      <c r="N440">
        <v>0.46949714814686</v>
      </c>
      <c r="O440">
        <v>43.436385888362601</v>
      </c>
      <c r="P440">
        <v>151.176156107992</v>
      </c>
      <c r="Q440">
        <v>0.19935998907720001</v>
      </c>
    </row>
    <row r="441" spans="1:17" x14ac:dyDescent="0.3">
      <c r="A441" t="s">
        <v>999</v>
      </c>
      <c r="B441" t="s">
        <v>1000</v>
      </c>
      <c r="C441" t="s">
        <v>3116</v>
      </c>
      <c r="D441" t="s">
        <v>1001</v>
      </c>
      <c r="E441">
        <v>13614.07423387</v>
      </c>
      <c r="F441">
        <v>766.7</v>
      </c>
      <c r="G441">
        <v>39.159492457795899</v>
      </c>
      <c r="H441">
        <v>3.8122826134349199</v>
      </c>
      <c r="I441">
        <v>18.6571731838755</v>
      </c>
      <c r="J441">
        <v>-3.77185100986947</v>
      </c>
      <c r="K441">
        <v>802.75843448983505</v>
      </c>
      <c r="L441">
        <v>727.66091872161098</v>
      </c>
      <c r="M441">
        <v>35.896681984501399</v>
      </c>
      <c r="N441">
        <v>0.75646390604652602</v>
      </c>
      <c r="O441">
        <v>14.190687361419</v>
      </c>
      <c r="P441">
        <v>62.574215436810803</v>
      </c>
      <c r="Q441">
        <v>5.2416267062017997E-2</v>
      </c>
    </row>
    <row r="442" spans="1:17" hidden="1" x14ac:dyDescent="0.3">
      <c r="A442" t="s">
        <v>1002</v>
      </c>
      <c r="B442" t="s">
        <v>1003</v>
      </c>
      <c r="C442" t="s">
        <v>3117</v>
      </c>
      <c r="D442" t="s">
        <v>178</v>
      </c>
      <c r="E442">
        <v>13576.50067182</v>
      </c>
      <c r="F442">
        <v>904.6</v>
      </c>
      <c r="G442">
        <v>327.08232757451901</v>
      </c>
      <c r="H442">
        <v>11.8538388721046</v>
      </c>
      <c r="I442">
        <v>34.707421946661</v>
      </c>
      <c r="J442">
        <v>-12.7692253037194</v>
      </c>
      <c r="K442">
        <v>824.247597838508</v>
      </c>
      <c r="L442">
        <v>637.99032247774505</v>
      </c>
      <c r="M442">
        <v>47.635549944025101</v>
      </c>
      <c r="N442">
        <v>0.93883861940328295</v>
      </c>
      <c r="O442">
        <v>15.520672120274099</v>
      </c>
      <c r="P442">
        <v>409.34684684684601</v>
      </c>
      <c r="Q442">
        <v>0.27724164303285298</v>
      </c>
    </row>
    <row r="443" spans="1:17" x14ac:dyDescent="0.3">
      <c r="A443" t="s">
        <v>1004</v>
      </c>
      <c r="B443" t="s">
        <v>1005</v>
      </c>
      <c r="C443" t="s">
        <v>3114</v>
      </c>
      <c r="D443" t="s">
        <v>111</v>
      </c>
      <c r="E443">
        <v>13441.9208648</v>
      </c>
      <c r="F443">
        <v>2242</v>
      </c>
      <c r="G443">
        <v>-31.963579923301801</v>
      </c>
      <c r="H443">
        <v>-18.270896633567901</v>
      </c>
      <c r="I443">
        <v>-17.452625659946001</v>
      </c>
      <c r="J443">
        <v>-0.343604917786825</v>
      </c>
      <c r="K443">
        <v>2658.0352554225801</v>
      </c>
      <c r="L443">
        <v>2735.0347201766399</v>
      </c>
      <c r="M443">
        <v>16.765134508836599</v>
      </c>
      <c r="N443">
        <v>0.73379805245423602</v>
      </c>
      <c r="O443">
        <v>42.658340767172099</v>
      </c>
      <c r="P443">
        <v>0.538116591928261</v>
      </c>
      <c r="Q443">
        <v>-0.10017089644779301</v>
      </c>
    </row>
    <row r="444" spans="1:17" hidden="1" x14ac:dyDescent="0.3">
      <c r="A444" t="s">
        <v>1006</v>
      </c>
      <c r="B444" t="s">
        <v>1007</v>
      </c>
      <c r="C444" t="s">
        <v>3117</v>
      </c>
      <c r="D444" t="s">
        <v>40</v>
      </c>
      <c r="E444">
        <v>13258.730570285999</v>
      </c>
      <c r="F444">
        <v>72.569999999999993</v>
      </c>
      <c r="G444">
        <v>-18.8629521888525</v>
      </c>
      <c r="H444">
        <v>0.36130299046724901</v>
      </c>
      <c r="I444">
        <v>-4.2298462358901396</v>
      </c>
      <c r="J444">
        <v>-2.42477085131513</v>
      </c>
      <c r="O444">
        <v>11.6163704009921</v>
      </c>
      <c r="P444">
        <v>4.8547897702644098</v>
      </c>
    </row>
    <row r="445" spans="1:17" x14ac:dyDescent="0.3">
      <c r="A445" t="s">
        <v>1008</v>
      </c>
      <c r="B445" t="s">
        <v>1009</v>
      </c>
      <c r="C445" t="s">
        <v>3106</v>
      </c>
      <c r="D445" t="s">
        <v>51</v>
      </c>
      <c r="E445">
        <v>13252.54168961</v>
      </c>
      <c r="F445">
        <v>1081.55</v>
      </c>
      <c r="G445">
        <v>54.1869199339096</v>
      </c>
      <c r="H445">
        <v>2.7280610572233601</v>
      </c>
      <c r="I445">
        <v>27.385253150165401</v>
      </c>
      <c r="J445">
        <v>3.6391770204002301</v>
      </c>
      <c r="K445">
        <v>1081.2889496872299</v>
      </c>
      <c r="L445">
        <v>941.41409760505599</v>
      </c>
      <c r="M445">
        <v>50.765592268346602</v>
      </c>
      <c r="N445">
        <v>0.36135657307589503</v>
      </c>
      <c r="O445">
        <v>23.443206509176601</v>
      </c>
      <c r="P445">
        <v>74.387294421154394</v>
      </c>
      <c r="Q445">
        <v>5.3107883130076999E-2</v>
      </c>
    </row>
    <row r="446" spans="1:17" x14ac:dyDescent="0.3">
      <c r="A446" t="s">
        <v>1010</v>
      </c>
      <c r="B446" t="s">
        <v>1011</v>
      </c>
      <c r="C446" t="s">
        <v>3103</v>
      </c>
      <c r="D446" t="s">
        <v>27</v>
      </c>
      <c r="E446">
        <v>13176.212879979999</v>
      </c>
      <c r="F446">
        <v>67.400000000000006</v>
      </c>
      <c r="G446">
        <v>-42.228500796015602</v>
      </c>
      <c r="H446">
        <v>-7.9414640696160204</v>
      </c>
      <c r="I446">
        <v>-17.215689221733101</v>
      </c>
      <c r="J446">
        <v>-1.7790699140598401</v>
      </c>
      <c r="K446">
        <v>77.810441346166698</v>
      </c>
      <c r="L446">
        <v>83.213344956759101</v>
      </c>
      <c r="M446">
        <v>27.4787976692391</v>
      </c>
      <c r="N446">
        <v>0.33258653984289499</v>
      </c>
      <c r="O446">
        <v>65.281899109792207</v>
      </c>
      <c r="P446">
        <v>3.6126056879323798</v>
      </c>
      <c r="Q446">
        <v>-3.0627911732309999E-3</v>
      </c>
    </row>
    <row r="447" spans="1:17" x14ac:dyDescent="0.3">
      <c r="A447" t="s">
        <v>1012</v>
      </c>
      <c r="B447" t="s">
        <v>1013</v>
      </c>
      <c r="C447" t="s">
        <v>3119</v>
      </c>
      <c r="D447" t="s">
        <v>1014</v>
      </c>
      <c r="E447">
        <v>13073.0761526039</v>
      </c>
      <c r="F447">
        <v>84.78</v>
      </c>
      <c r="G447">
        <v>-16.608582086381102</v>
      </c>
      <c r="H447">
        <v>9.0603020668781902</v>
      </c>
      <c r="I447">
        <v>-0.60125735378873502</v>
      </c>
      <c r="J447">
        <v>5.9975188670645201</v>
      </c>
      <c r="K447">
        <v>83.442935555831099</v>
      </c>
      <c r="L447">
        <v>85.621636750920899</v>
      </c>
      <c r="M447">
        <v>57.485862229389298</v>
      </c>
      <c r="N447">
        <v>0.70912527938780101</v>
      </c>
      <c r="O447">
        <v>60.061335220570797</v>
      </c>
      <c r="P447">
        <v>17.668285912560702</v>
      </c>
      <c r="Q447">
        <v>1.5682718832832E-2</v>
      </c>
    </row>
    <row r="448" spans="1:17" x14ac:dyDescent="0.3">
      <c r="A448" t="s">
        <v>1015</v>
      </c>
      <c r="B448" t="s">
        <v>1016</v>
      </c>
      <c r="C448" t="s">
        <v>3102</v>
      </c>
      <c r="D448" t="s">
        <v>54</v>
      </c>
      <c r="E448">
        <v>13029.169783497</v>
      </c>
      <c r="F448">
        <v>153.93</v>
      </c>
      <c r="G448">
        <v>-18.000994962669701</v>
      </c>
      <c r="H448">
        <v>3.1525321725280802</v>
      </c>
      <c r="I448">
        <v>-18.624785729839498</v>
      </c>
      <c r="J448">
        <v>6.42851564712808</v>
      </c>
      <c r="K448">
        <v>173.124626674594</v>
      </c>
      <c r="L448">
        <v>181.60877171667499</v>
      </c>
      <c r="M448">
        <v>43.471228149091203</v>
      </c>
      <c r="N448">
        <v>1.4520089981736199</v>
      </c>
      <c r="O448">
        <v>49.678425258234199</v>
      </c>
      <c r="P448">
        <v>11.261293820021701</v>
      </c>
      <c r="Q448">
        <v>-2.8477489692482E-2</v>
      </c>
    </row>
    <row r="449" spans="1:17" x14ac:dyDescent="0.3">
      <c r="A449" t="s">
        <v>1017</v>
      </c>
      <c r="B449" t="s">
        <v>1018</v>
      </c>
      <c r="C449" t="s">
        <v>3105</v>
      </c>
      <c r="D449" t="s">
        <v>431</v>
      </c>
      <c r="E449">
        <v>13005.13812444</v>
      </c>
      <c r="F449">
        <v>270.60000000000002</v>
      </c>
      <c r="G449">
        <v>-3.6404697532553101</v>
      </c>
      <c r="H449">
        <v>-5.5170128137252901</v>
      </c>
      <c r="I449">
        <v>-27.990147954007199</v>
      </c>
      <c r="J449">
        <v>-0.155559765363459</v>
      </c>
      <c r="K449">
        <v>306.69597032429402</v>
      </c>
      <c r="L449">
        <v>317.13981259973201</v>
      </c>
      <c r="M449">
        <v>30.444191065903201</v>
      </c>
      <c r="N449">
        <v>0.416396595672476</v>
      </c>
      <c r="O449">
        <v>52.614560236511402</v>
      </c>
      <c r="P449">
        <v>17.218973359324199</v>
      </c>
      <c r="Q449">
        <v>7.1702039519762006E-2</v>
      </c>
    </row>
    <row r="450" spans="1:17" x14ac:dyDescent="0.3">
      <c r="A450" t="s">
        <v>1019</v>
      </c>
      <c r="B450" t="s">
        <v>1020</v>
      </c>
      <c r="C450" t="s">
        <v>3116</v>
      </c>
      <c r="D450" t="s">
        <v>481</v>
      </c>
      <c r="E450">
        <v>12992.716525489999</v>
      </c>
      <c r="F450">
        <v>690.95</v>
      </c>
      <c r="G450">
        <v>4.4549132403818401</v>
      </c>
      <c r="H450">
        <v>-5.5023116819986297</v>
      </c>
      <c r="I450">
        <v>-5.12925622293863</v>
      </c>
      <c r="J450">
        <v>-2.5184055325191399</v>
      </c>
      <c r="K450">
        <v>782.30122642295999</v>
      </c>
      <c r="L450">
        <v>742.40761076431602</v>
      </c>
      <c r="M450">
        <v>19.444160200291901</v>
      </c>
      <c r="N450">
        <v>0.74198704831349704</v>
      </c>
      <c r="O450">
        <v>34.105217454229603</v>
      </c>
      <c r="P450">
        <v>32.5563549160671</v>
      </c>
      <c r="Q450">
        <v>0.108471366338086</v>
      </c>
    </row>
    <row r="451" spans="1:17" x14ac:dyDescent="0.3">
      <c r="A451" t="s">
        <v>1021</v>
      </c>
      <c r="B451" t="s">
        <v>1022</v>
      </c>
      <c r="C451" t="s">
        <v>3102</v>
      </c>
      <c r="D451" t="s">
        <v>562</v>
      </c>
      <c r="E451">
        <v>12988.7161096</v>
      </c>
      <c r="F451">
        <v>1641.2</v>
      </c>
      <c r="G451">
        <v>-9.6934307866507492</v>
      </c>
      <c r="H451">
        <v>2.0268927857075401</v>
      </c>
      <c r="I451">
        <v>0.13392811270586299</v>
      </c>
      <c r="J451">
        <v>1.9589279229646499</v>
      </c>
      <c r="K451">
        <v>1712.85831016368</v>
      </c>
      <c r="L451">
        <v>1681.4652220283399</v>
      </c>
      <c r="M451">
        <v>31.391154675179099</v>
      </c>
      <c r="N451">
        <v>0.51432416605432896</v>
      </c>
      <c r="O451">
        <v>20.579454058006299</v>
      </c>
      <c r="P451">
        <v>25.5700076511094</v>
      </c>
      <c r="Q451">
        <v>-9.5549606683400998E-2</v>
      </c>
    </row>
    <row r="452" spans="1:17" x14ac:dyDescent="0.3">
      <c r="A452" t="s">
        <v>1023</v>
      </c>
      <c r="B452" t="s">
        <v>1024</v>
      </c>
      <c r="C452" t="s">
        <v>580</v>
      </c>
      <c r="D452" t="s">
        <v>580</v>
      </c>
      <c r="E452">
        <v>12972.381528</v>
      </c>
      <c r="F452">
        <v>448.6</v>
      </c>
      <c r="G452">
        <v>-2.5247779149935901</v>
      </c>
      <c r="H452">
        <v>2.4465971881205202</v>
      </c>
      <c r="I452">
        <v>-6.3423704868062698</v>
      </c>
      <c r="J452">
        <v>-1.35049542443336</v>
      </c>
      <c r="K452">
        <v>470.91263656343</v>
      </c>
      <c r="L452">
        <v>461.04655924136898</v>
      </c>
      <c r="M452">
        <v>31.6435060707121</v>
      </c>
      <c r="N452">
        <v>0.65576039641986605</v>
      </c>
      <c r="O452">
        <v>31.9661168078466</v>
      </c>
      <c r="P452">
        <v>19.658575620165301</v>
      </c>
      <c r="Q452">
        <v>6.1792567989520002E-3</v>
      </c>
    </row>
    <row r="453" spans="1:17" hidden="1" x14ac:dyDescent="0.3">
      <c r="A453" t="s">
        <v>1025</v>
      </c>
      <c r="B453" t="s">
        <v>1026</v>
      </c>
      <c r="C453" t="s">
        <v>3117</v>
      </c>
      <c r="D453" t="s">
        <v>1027</v>
      </c>
      <c r="E453">
        <v>12906.893384999599</v>
      </c>
      <c r="F453">
        <v>100</v>
      </c>
      <c r="G453">
        <v>-18.8629521888525</v>
      </c>
      <c r="M453">
        <v>50</v>
      </c>
      <c r="N453">
        <v>1</v>
      </c>
      <c r="O453">
        <v>0</v>
      </c>
      <c r="P453">
        <v>0</v>
      </c>
    </row>
    <row r="454" spans="1:17" x14ac:dyDescent="0.3">
      <c r="A454" t="s">
        <v>1028</v>
      </c>
      <c r="B454" t="s">
        <v>1029</v>
      </c>
      <c r="C454" t="s">
        <v>3109</v>
      </c>
      <c r="D454" t="s">
        <v>114</v>
      </c>
      <c r="E454">
        <v>12885.87392245</v>
      </c>
      <c r="F454">
        <v>43.97</v>
      </c>
      <c r="G454">
        <v>-16.025906467867699</v>
      </c>
      <c r="H454">
        <v>-6.1343652304920102</v>
      </c>
      <c r="I454">
        <v>-37.216859222903103</v>
      </c>
      <c r="J454">
        <v>-5.0093260452893098</v>
      </c>
      <c r="K454">
        <v>49.293253381482401</v>
      </c>
      <c r="L454">
        <v>53.203366601266303</v>
      </c>
      <c r="M454">
        <v>30.573176325882802</v>
      </c>
      <c r="N454">
        <v>0.78790901490945298</v>
      </c>
      <c r="O454">
        <v>67.614282465317203</v>
      </c>
      <c r="P454">
        <v>6.2077294685990401</v>
      </c>
    </row>
    <row r="455" spans="1:17" x14ac:dyDescent="0.3">
      <c r="A455" t="s">
        <v>1030</v>
      </c>
      <c r="B455" t="s">
        <v>1031</v>
      </c>
      <c r="C455" t="s">
        <v>3106</v>
      </c>
      <c r="D455" t="s">
        <v>51</v>
      </c>
      <c r="E455">
        <v>12823.728763560001</v>
      </c>
      <c r="F455">
        <v>529.1</v>
      </c>
      <c r="G455">
        <v>26.5544521418025</v>
      </c>
      <c r="H455">
        <v>-3.8669144993431499</v>
      </c>
      <c r="I455">
        <v>27.030141471546798</v>
      </c>
      <c r="J455">
        <v>-4.1382459059164898</v>
      </c>
      <c r="K455">
        <v>573.05649367582896</v>
      </c>
      <c r="L455">
        <v>520.10971535220801</v>
      </c>
      <c r="M455">
        <v>31.723803869877798</v>
      </c>
      <c r="N455">
        <v>0.67566610527785598</v>
      </c>
      <c r="O455">
        <v>36.269136269136197</v>
      </c>
      <c r="P455">
        <v>46.931407942238202</v>
      </c>
      <c r="Q455">
        <v>5.5659326047586999E-2</v>
      </c>
    </row>
    <row r="456" spans="1:17" x14ac:dyDescent="0.3">
      <c r="A456" t="s">
        <v>1032</v>
      </c>
      <c r="B456" t="s">
        <v>1033</v>
      </c>
      <c r="C456" t="s">
        <v>3113</v>
      </c>
      <c r="D456" t="s">
        <v>48</v>
      </c>
      <c r="E456">
        <v>12814.52942992</v>
      </c>
      <c r="F456">
        <v>697.15</v>
      </c>
      <c r="G456">
        <v>-2.3103539632504799</v>
      </c>
      <c r="H456">
        <v>-7.6604710284308197</v>
      </c>
      <c r="I456">
        <v>27.429980050260401</v>
      </c>
      <c r="J456">
        <v>0.26995114337413301</v>
      </c>
      <c r="K456">
        <v>729.99355892628296</v>
      </c>
      <c r="L456">
        <v>657.90616483886095</v>
      </c>
      <c r="M456">
        <v>42.214385522182098</v>
      </c>
      <c r="N456">
        <v>0.32518405466121397</v>
      </c>
      <c r="O456">
        <v>18.582801405723298</v>
      </c>
      <c r="P456">
        <v>55.613839285714199</v>
      </c>
      <c r="Q456">
        <v>9.0469102711809996E-2</v>
      </c>
    </row>
    <row r="457" spans="1:17" hidden="1" x14ac:dyDescent="0.3">
      <c r="A457" t="s">
        <v>1034</v>
      </c>
      <c r="B457" t="s">
        <v>1035</v>
      </c>
      <c r="C457" t="s">
        <v>3117</v>
      </c>
      <c r="D457" t="s">
        <v>178</v>
      </c>
      <c r="E457">
        <v>12739.284403795</v>
      </c>
      <c r="F457">
        <v>10574.15</v>
      </c>
      <c r="G457">
        <v>201.75529192509299</v>
      </c>
      <c r="H457">
        <v>-3.0241920772533999</v>
      </c>
      <c r="I457">
        <v>41.219621432545203</v>
      </c>
      <c r="J457">
        <v>-5.9097945544534696</v>
      </c>
      <c r="K457">
        <v>11552.5437883414</v>
      </c>
      <c r="L457">
        <v>8957.3296415723798</v>
      </c>
      <c r="M457">
        <v>27.500526907685099</v>
      </c>
      <c r="N457">
        <v>0.49484760496168201</v>
      </c>
      <c r="O457">
        <v>31.452646311996698</v>
      </c>
      <c r="P457">
        <v>224.81876267125301</v>
      </c>
      <c r="Q457">
        <v>0.232733557176586</v>
      </c>
    </row>
    <row r="458" spans="1:17" x14ac:dyDescent="0.3">
      <c r="A458" t="s">
        <v>1036</v>
      </c>
      <c r="B458" t="s">
        <v>1037</v>
      </c>
      <c r="C458" t="s">
        <v>3113</v>
      </c>
      <c r="D458" t="s">
        <v>268</v>
      </c>
      <c r="E458">
        <v>12689.70464</v>
      </c>
      <c r="F458">
        <v>4019.8</v>
      </c>
      <c r="G458">
        <v>17.556371449855799</v>
      </c>
      <c r="H458">
        <v>-2.60995722108443</v>
      </c>
      <c r="I458">
        <v>-20.930362097622901</v>
      </c>
      <c r="J458">
        <v>0.44680786458532601</v>
      </c>
      <c r="K458">
        <v>4243.4994248514604</v>
      </c>
      <c r="L458">
        <v>4022.6329740352799</v>
      </c>
      <c r="M458">
        <v>29.636959532630001</v>
      </c>
      <c r="N458">
        <v>1.3344065621571499</v>
      </c>
      <c r="O458">
        <v>24.384297726254999</v>
      </c>
      <c r="P458">
        <v>39.525520209645698</v>
      </c>
      <c r="Q458">
        <v>0.159689723833289</v>
      </c>
    </row>
    <row r="459" spans="1:17" x14ac:dyDescent="0.3">
      <c r="A459" t="s">
        <v>1038</v>
      </c>
      <c r="B459" t="s">
        <v>1039</v>
      </c>
      <c r="C459" t="s">
        <v>3102</v>
      </c>
      <c r="D459" t="s">
        <v>24</v>
      </c>
      <c r="E459">
        <v>12683.265684096001</v>
      </c>
      <c r="F459">
        <v>171.24</v>
      </c>
      <c r="G459">
        <v>-4.9308164603096003</v>
      </c>
      <c r="H459">
        <v>18.5237989105166</v>
      </c>
      <c r="I459">
        <v>8.2913817196944493</v>
      </c>
      <c r="J459">
        <v>-0.153309314272571</v>
      </c>
      <c r="K459">
        <v>168.34015233910901</v>
      </c>
      <c r="L459">
        <v>158.77489522269599</v>
      </c>
      <c r="M459">
        <v>42.109703642972399</v>
      </c>
      <c r="N459">
        <v>0.78520207050844104</v>
      </c>
      <c r="O459">
        <v>6.4237327727166598</v>
      </c>
      <c r="P459">
        <v>36.555023923444899</v>
      </c>
      <c r="Q459">
        <v>-2.8358333456030001E-3</v>
      </c>
    </row>
    <row r="460" spans="1:17" hidden="1" x14ac:dyDescent="0.3">
      <c r="A460" t="s">
        <v>1040</v>
      </c>
      <c r="B460" t="s">
        <v>1041</v>
      </c>
      <c r="C460" t="s">
        <v>3117</v>
      </c>
      <c r="D460" t="s">
        <v>129</v>
      </c>
      <c r="E460">
        <v>12596.36150703</v>
      </c>
      <c r="F460">
        <v>414.55</v>
      </c>
      <c r="G460">
        <v>53.3297882059681</v>
      </c>
      <c r="H460">
        <v>1.8388242399736801</v>
      </c>
      <c r="I460">
        <v>21.968038020488201</v>
      </c>
      <c r="J460">
        <v>2.5650878628676801</v>
      </c>
      <c r="K460">
        <v>406.04263635358802</v>
      </c>
      <c r="L460">
        <v>346.997755400149</v>
      </c>
      <c r="M460">
        <v>53.007661690726998</v>
      </c>
      <c r="N460">
        <v>0.61719080562786299</v>
      </c>
      <c r="O460">
        <v>14.9559763599083</v>
      </c>
      <c r="P460">
        <v>102.71393643031701</v>
      </c>
      <c r="Q460">
        <v>0.17810681002057399</v>
      </c>
    </row>
    <row r="461" spans="1:17" x14ac:dyDescent="0.3">
      <c r="A461" t="s">
        <v>1042</v>
      </c>
      <c r="B461" t="s">
        <v>1043</v>
      </c>
      <c r="C461" t="s">
        <v>3106</v>
      </c>
      <c r="D461" t="s">
        <v>51</v>
      </c>
      <c r="E461">
        <v>12563.790987750001</v>
      </c>
      <c r="F461">
        <v>1366.25</v>
      </c>
      <c r="G461">
        <v>169.64994150190199</v>
      </c>
      <c r="H461">
        <v>-8.1881881383022002</v>
      </c>
      <c r="I461">
        <v>58.186954314947599</v>
      </c>
      <c r="J461">
        <v>-5.13007655615686</v>
      </c>
      <c r="K461">
        <v>1443.6517686616201</v>
      </c>
      <c r="L461">
        <v>1112.3503762463099</v>
      </c>
      <c r="M461">
        <v>22.1385476060257</v>
      </c>
      <c r="N461">
        <v>0.70594178229508098</v>
      </c>
      <c r="O461">
        <v>22.598353156450099</v>
      </c>
      <c r="P461">
        <v>183.45435684647299</v>
      </c>
      <c r="Q461">
        <v>0.11697487300482599</v>
      </c>
    </row>
    <row r="462" spans="1:17" x14ac:dyDescent="0.3">
      <c r="A462" t="s">
        <v>1044</v>
      </c>
      <c r="B462" t="s">
        <v>1045</v>
      </c>
      <c r="C462" t="s">
        <v>3113</v>
      </c>
      <c r="D462" t="s">
        <v>114</v>
      </c>
      <c r="E462">
        <v>12514.51420258</v>
      </c>
      <c r="F462">
        <v>187.07</v>
      </c>
      <c r="G462">
        <v>18.051038213509901</v>
      </c>
      <c r="H462">
        <v>5.3381917289047296</v>
      </c>
      <c r="I462">
        <v>-3.2827012791648702</v>
      </c>
      <c r="J462">
        <v>-4.41327235152096</v>
      </c>
      <c r="K462">
        <v>193.745444219615</v>
      </c>
      <c r="L462">
        <v>182.465253791961</v>
      </c>
      <c r="M462">
        <v>39.385571882771202</v>
      </c>
      <c r="N462">
        <v>0.51075859778951704</v>
      </c>
      <c r="O462">
        <v>30.854760250173701</v>
      </c>
      <c r="P462">
        <v>45.308373465900203</v>
      </c>
      <c r="Q462">
        <v>0.13773289684191201</v>
      </c>
    </row>
    <row r="463" spans="1:17" x14ac:dyDescent="0.3">
      <c r="A463" t="s">
        <v>1046</v>
      </c>
      <c r="B463" t="s">
        <v>1047</v>
      </c>
      <c r="C463" t="s">
        <v>3102</v>
      </c>
      <c r="D463" t="s">
        <v>506</v>
      </c>
      <c r="E463">
        <v>12402.972994231999</v>
      </c>
      <c r="F463">
        <v>129.77000000000001</v>
      </c>
      <c r="G463">
        <v>36.086301542490702</v>
      </c>
      <c r="H463">
        <v>-11.5833779331881</v>
      </c>
      <c r="I463">
        <v>53.148202544597602</v>
      </c>
      <c r="J463">
        <v>-8.8464489606933103</v>
      </c>
      <c r="K463">
        <v>134.42036595666599</v>
      </c>
      <c r="L463">
        <v>109.688291392495</v>
      </c>
      <c r="M463">
        <v>32.748723300710601</v>
      </c>
      <c r="N463">
        <v>0.39535873414679501</v>
      </c>
      <c r="O463">
        <v>30.037759112275499</v>
      </c>
      <c r="P463">
        <v>88.072463768115895</v>
      </c>
      <c r="Q463">
        <v>5.7672359513078003E-2</v>
      </c>
    </row>
    <row r="464" spans="1:17" x14ac:dyDescent="0.3">
      <c r="A464" t="s">
        <v>1048</v>
      </c>
      <c r="B464" t="s">
        <v>1049</v>
      </c>
      <c r="C464" t="s">
        <v>3102</v>
      </c>
      <c r="D464" t="s">
        <v>204</v>
      </c>
      <c r="E464">
        <v>12299.440227200001</v>
      </c>
      <c r="F464">
        <v>2970.4</v>
      </c>
      <c r="G464">
        <v>112.38922105227</v>
      </c>
      <c r="H464">
        <v>23.0012383927629</v>
      </c>
      <c r="I464">
        <v>80.0244249662031</v>
      </c>
      <c r="J464">
        <v>3.2975793439494701</v>
      </c>
      <c r="K464">
        <v>2682.1129909537999</v>
      </c>
      <c r="L464">
        <v>2088.0035895968999</v>
      </c>
      <c r="M464">
        <v>54.048131144245602</v>
      </c>
      <c r="N464">
        <v>1.62299692117604</v>
      </c>
      <c r="O464">
        <v>25.7473740910314</v>
      </c>
      <c r="P464">
        <v>161.709251101321</v>
      </c>
      <c r="Q464">
        <v>0.18151964421363001</v>
      </c>
    </row>
    <row r="465" spans="1:17" x14ac:dyDescent="0.3">
      <c r="A465" t="s">
        <v>1050</v>
      </c>
      <c r="B465" t="s">
        <v>1051</v>
      </c>
      <c r="C465" t="s">
        <v>3113</v>
      </c>
      <c r="D465" t="s">
        <v>178</v>
      </c>
      <c r="E465">
        <v>12298.238163649999</v>
      </c>
      <c r="F465">
        <v>548.04999999999995</v>
      </c>
      <c r="G465">
        <v>5.5245756507911299</v>
      </c>
      <c r="H465">
        <v>-16.144820830957901</v>
      </c>
      <c r="I465">
        <v>-6.6496942309980298</v>
      </c>
      <c r="J465">
        <v>2.30467728732323</v>
      </c>
      <c r="K465">
        <v>607.26812107298497</v>
      </c>
      <c r="L465">
        <v>571.94560373086995</v>
      </c>
      <c r="M465">
        <v>37.010055211911201</v>
      </c>
      <c r="N465">
        <v>0.63645494878976705</v>
      </c>
      <c r="O465">
        <v>34.859958033026103</v>
      </c>
      <c r="P465">
        <v>38.694166772111799</v>
      </c>
      <c r="Q465">
        <v>0.17340060820782999</v>
      </c>
    </row>
    <row r="466" spans="1:17" hidden="1" x14ac:dyDescent="0.3">
      <c r="A466" t="s">
        <v>1052</v>
      </c>
      <c r="B466" t="s">
        <v>1053</v>
      </c>
      <c r="C466" t="s">
        <v>3117</v>
      </c>
      <c r="D466" t="s">
        <v>440</v>
      </c>
      <c r="E466">
        <v>12296.574270155001</v>
      </c>
      <c r="F466">
        <v>2018.95</v>
      </c>
      <c r="G466">
        <v>-45.2606517357329</v>
      </c>
      <c r="H466">
        <v>-4.9557145120251196</v>
      </c>
      <c r="I466">
        <v>-30.6275457827705</v>
      </c>
      <c r="J466">
        <v>-1.7254710296178499</v>
      </c>
      <c r="K466">
        <v>2291.7935294117601</v>
      </c>
      <c r="M466">
        <v>32.411404660978803</v>
      </c>
      <c r="O466">
        <v>53.545159612669899</v>
      </c>
      <c r="P466">
        <v>2.7455470737913501</v>
      </c>
    </row>
    <row r="467" spans="1:17" hidden="1" x14ac:dyDescent="0.3">
      <c r="A467" t="s">
        <v>1054</v>
      </c>
      <c r="B467" t="s">
        <v>1055</v>
      </c>
      <c r="C467" t="s">
        <v>3117</v>
      </c>
      <c r="D467" t="s">
        <v>1056</v>
      </c>
      <c r="E467">
        <v>12256.461984</v>
      </c>
      <c r="F467">
        <v>1210.4000000000001</v>
      </c>
      <c r="G467">
        <v>4970.7617718729498</v>
      </c>
      <c r="H467">
        <v>31.0131934977274</v>
      </c>
      <c r="I467">
        <v>458.24880709419</v>
      </c>
      <c r="J467">
        <v>18.8178384405442</v>
      </c>
      <c r="K467">
        <v>749.42489653953305</v>
      </c>
      <c r="L467">
        <v>385.22016096816498</v>
      </c>
      <c r="M467">
        <v>89.946941737218907</v>
      </c>
      <c r="N467">
        <v>3.7986987712848999</v>
      </c>
      <c r="O467">
        <v>0</v>
      </c>
      <c r="P467">
        <v>5243.9293598233999</v>
      </c>
    </row>
    <row r="468" spans="1:17" x14ac:dyDescent="0.3">
      <c r="A468" t="s">
        <v>1057</v>
      </c>
      <c r="B468" t="s">
        <v>1058</v>
      </c>
      <c r="C468" t="s">
        <v>3104</v>
      </c>
      <c r="D468" t="s">
        <v>123</v>
      </c>
      <c r="E468">
        <v>12205.2815406399</v>
      </c>
      <c r="F468">
        <v>1918.1</v>
      </c>
      <c r="G468">
        <v>5.7901753497339898</v>
      </c>
      <c r="H468">
        <v>3.7055711178332</v>
      </c>
      <c r="I468">
        <v>6.0432210607154904</v>
      </c>
      <c r="J468">
        <v>3.44299382570679</v>
      </c>
      <c r="K468">
        <v>1982.49403953009</v>
      </c>
      <c r="L468">
        <v>1910.6911741667</v>
      </c>
      <c r="M468">
        <v>48.533357025995898</v>
      </c>
      <c r="N468">
        <v>1.5157480300653201</v>
      </c>
      <c r="O468">
        <v>29.503154162973701</v>
      </c>
      <c r="P468">
        <v>33.187515189389899</v>
      </c>
      <c r="Q468">
        <v>-5.2542425268813003E-2</v>
      </c>
    </row>
    <row r="469" spans="1:17" x14ac:dyDescent="0.3">
      <c r="A469" t="s">
        <v>1059</v>
      </c>
      <c r="B469" t="s">
        <v>1060</v>
      </c>
      <c r="C469" t="s">
        <v>3113</v>
      </c>
      <c r="D469" t="s">
        <v>91</v>
      </c>
      <c r="E469">
        <v>12107.373055784999</v>
      </c>
      <c r="F469">
        <v>2162.65</v>
      </c>
      <c r="G469">
        <v>-1.37551500292286</v>
      </c>
      <c r="H469">
        <v>-6.0269659708314798</v>
      </c>
      <c r="I469">
        <v>-38.989937170985897</v>
      </c>
      <c r="J469">
        <v>0.81313682180086999</v>
      </c>
      <c r="K469">
        <v>2436.7548800017298</v>
      </c>
      <c r="L469">
        <v>2545.1766683841602</v>
      </c>
      <c r="M469">
        <v>34.8992432726237</v>
      </c>
      <c r="N469">
        <v>0.89595474357211502</v>
      </c>
      <c r="O469">
        <v>69.005618107414506</v>
      </c>
      <c r="P469">
        <v>23.5094231867504</v>
      </c>
      <c r="Q469">
        <v>0.11134878681315601</v>
      </c>
    </row>
    <row r="470" spans="1:17" x14ac:dyDescent="0.3">
      <c r="A470" t="s">
        <v>1061</v>
      </c>
      <c r="B470" t="s">
        <v>1062</v>
      </c>
      <c r="C470" t="s">
        <v>3110</v>
      </c>
      <c r="D470" t="s">
        <v>75</v>
      </c>
      <c r="E470">
        <v>11937.944414025</v>
      </c>
      <c r="F470">
        <v>334.25</v>
      </c>
      <c r="G470">
        <v>-23.2709407765843</v>
      </c>
      <c r="H470">
        <v>-1.3999606227236601</v>
      </c>
      <c r="I470">
        <v>-0.88314666772233397</v>
      </c>
      <c r="J470">
        <v>-1.50559454983643</v>
      </c>
      <c r="K470">
        <v>347.74777583820998</v>
      </c>
      <c r="L470">
        <v>345.489720253293</v>
      </c>
      <c r="M470">
        <v>35.647030513033897</v>
      </c>
      <c r="N470">
        <v>0.195840604474387</v>
      </c>
      <c r="O470">
        <v>19.072550486162999</v>
      </c>
      <c r="P470">
        <v>14.7442499141778</v>
      </c>
      <c r="Q470">
        <v>-9.9534077040855998E-2</v>
      </c>
    </row>
    <row r="471" spans="1:17" x14ac:dyDescent="0.3">
      <c r="A471" t="s">
        <v>1063</v>
      </c>
      <c r="B471" t="s">
        <v>1064</v>
      </c>
      <c r="C471" t="s">
        <v>3104</v>
      </c>
      <c r="D471" t="s">
        <v>350</v>
      </c>
      <c r="E471">
        <v>11922.929832239901</v>
      </c>
      <c r="F471">
        <v>343.35</v>
      </c>
      <c r="G471">
        <v>41.206977881077499</v>
      </c>
      <c r="H471">
        <v>-9.8851960391931808</v>
      </c>
      <c r="I471">
        <v>54.589737935806603</v>
      </c>
      <c r="J471">
        <v>-2.4448108377931699</v>
      </c>
      <c r="K471">
        <v>379.33021370268301</v>
      </c>
      <c r="L471">
        <v>303.203960543373</v>
      </c>
      <c r="M471">
        <v>27.727427781643801</v>
      </c>
      <c r="N471">
        <v>0.69470657053766904</v>
      </c>
      <c r="O471">
        <v>30.464540556283598</v>
      </c>
      <c r="P471">
        <v>114.59375</v>
      </c>
      <c r="Q471">
        <v>0.17912582003695701</v>
      </c>
    </row>
    <row r="472" spans="1:17" x14ac:dyDescent="0.3">
      <c r="A472" t="s">
        <v>1065</v>
      </c>
      <c r="B472" t="s">
        <v>1066</v>
      </c>
      <c r="C472" t="s">
        <v>3103</v>
      </c>
      <c r="D472" t="s">
        <v>1067</v>
      </c>
      <c r="E472">
        <v>11752.76446434</v>
      </c>
      <c r="F472">
        <v>366.2</v>
      </c>
      <c r="G472">
        <v>22.6041705781562</v>
      </c>
      <c r="H472">
        <v>-7.40349252393416</v>
      </c>
      <c r="I472">
        <v>-13.8900404106474</v>
      </c>
      <c r="J472">
        <v>-3.6698272921273598</v>
      </c>
      <c r="K472">
        <v>423.18009439474298</v>
      </c>
      <c r="L472">
        <v>410.26091232882999</v>
      </c>
      <c r="M472">
        <v>21.9274712799984</v>
      </c>
      <c r="N472">
        <v>0.41687364974187802</v>
      </c>
      <c r="O472">
        <v>68.705625341343506</v>
      </c>
      <c r="P472">
        <v>40.548838994434803</v>
      </c>
      <c r="Q472">
        <v>0.10747236614042199</v>
      </c>
    </row>
    <row r="473" spans="1:17" x14ac:dyDescent="0.3">
      <c r="A473" t="s">
        <v>1068</v>
      </c>
      <c r="B473" t="s">
        <v>1069</v>
      </c>
      <c r="C473" t="s">
        <v>3113</v>
      </c>
      <c r="D473" t="s">
        <v>114</v>
      </c>
      <c r="E473">
        <v>11714.2828644</v>
      </c>
      <c r="F473">
        <v>384.4</v>
      </c>
      <c r="G473">
        <v>1.4720138405360199</v>
      </c>
      <c r="H473">
        <v>-4.0006608413806699</v>
      </c>
      <c r="I473">
        <v>2.18345542681769</v>
      </c>
      <c r="J473">
        <v>-1.42568746165072</v>
      </c>
      <c r="K473">
        <v>386.82454392975001</v>
      </c>
      <c r="L473">
        <v>357.24976561403298</v>
      </c>
      <c r="M473">
        <v>40.770212544181398</v>
      </c>
      <c r="N473">
        <v>0.46486852614366703</v>
      </c>
      <c r="O473">
        <v>17.325702393340201</v>
      </c>
      <c r="P473">
        <v>40.780076908990999</v>
      </c>
      <c r="Q473">
        <v>0.164121750267924</v>
      </c>
    </row>
    <row r="474" spans="1:17" x14ac:dyDescent="0.3">
      <c r="A474" t="s">
        <v>1070</v>
      </c>
      <c r="B474" t="s">
        <v>1071</v>
      </c>
      <c r="C474" t="s">
        <v>3108</v>
      </c>
      <c r="D474" t="s">
        <v>239</v>
      </c>
      <c r="E474">
        <v>11705.53390357</v>
      </c>
      <c r="F474">
        <v>1426.1</v>
      </c>
      <c r="G474">
        <v>-8.6585551408249994</v>
      </c>
      <c r="H474">
        <v>-9.6376194626188099</v>
      </c>
      <c r="I474">
        <v>-21.919429327284799</v>
      </c>
      <c r="J474">
        <v>-7.6660396366029797</v>
      </c>
      <c r="K474">
        <v>1616.4432755819801</v>
      </c>
      <c r="L474">
        <v>1612.6108475648</v>
      </c>
      <c r="M474">
        <v>18.892354938465999</v>
      </c>
      <c r="N474">
        <v>0.53574868074781001</v>
      </c>
      <c r="O474">
        <v>55.806044456910399</v>
      </c>
      <c r="P474">
        <v>21.117669540107801</v>
      </c>
      <c r="Q474">
        <v>5.2849213114752998E-2</v>
      </c>
    </row>
    <row r="475" spans="1:17" hidden="1" x14ac:dyDescent="0.3">
      <c r="A475" t="s">
        <v>1072</v>
      </c>
      <c r="B475" t="s">
        <v>1073</v>
      </c>
      <c r="C475" t="s">
        <v>3117</v>
      </c>
      <c r="D475" t="s">
        <v>94</v>
      </c>
      <c r="E475">
        <v>11575.59652732</v>
      </c>
      <c r="F475">
        <v>10128.65</v>
      </c>
      <c r="G475">
        <v>9.5444819824731901</v>
      </c>
      <c r="H475">
        <v>-5.0794497659068796</v>
      </c>
      <c r="I475">
        <v>36.186140444078902</v>
      </c>
      <c r="J475">
        <v>3.0935715288346701</v>
      </c>
      <c r="K475">
        <v>10662.903312218599</v>
      </c>
      <c r="L475">
        <v>9250.5716208987797</v>
      </c>
      <c r="M475">
        <v>42.133860243913702</v>
      </c>
      <c r="N475">
        <v>0.35183195637069498</v>
      </c>
      <c r="O475">
        <v>26.255720160139699</v>
      </c>
      <c r="P475">
        <v>50.453053282036798</v>
      </c>
      <c r="Q475">
        <v>0.13061209261923101</v>
      </c>
    </row>
    <row r="476" spans="1:17" x14ac:dyDescent="0.3">
      <c r="A476" t="s">
        <v>1074</v>
      </c>
      <c r="B476" t="s">
        <v>1075</v>
      </c>
      <c r="C476" t="s">
        <v>3108</v>
      </c>
      <c r="D476" t="s">
        <v>211</v>
      </c>
      <c r="E476">
        <v>11526.411829889999</v>
      </c>
      <c r="F476">
        <v>489.9</v>
      </c>
      <c r="G476">
        <v>26.156851243742398</v>
      </c>
      <c r="H476">
        <v>-0.40165729807967898</v>
      </c>
      <c r="I476">
        <v>10.5234909666635</v>
      </c>
      <c r="J476">
        <v>0.92321363725037298</v>
      </c>
      <c r="K476">
        <v>526.42813180910696</v>
      </c>
      <c r="L476">
        <v>479.112424957744</v>
      </c>
      <c r="M476">
        <v>40.011034074717301</v>
      </c>
      <c r="N476">
        <v>0.38936129524950303</v>
      </c>
      <c r="O476">
        <v>33.088385384772401</v>
      </c>
      <c r="P476">
        <v>46.238805970149201</v>
      </c>
      <c r="Q476">
        <v>0.119127375260904</v>
      </c>
    </row>
    <row r="477" spans="1:17" hidden="1" x14ac:dyDescent="0.3">
      <c r="A477" t="s">
        <v>1076</v>
      </c>
      <c r="B477" t="s">
        <v>1077</v>
      </c>
      <c r="C477" t="s">
        <v>3117</v>
      </c>
      <c r="D477" t="s">
        <v>289</v>
      </c>
      <c r="E477">
        <v>11524.340312099999</v>
      </c>
      <c r="F477">
        <v>841.5</v>
      </c>
      <c r="G477">
        <v>-10.6482822312548</v>
      </c>
      <c r="H477">
        <v>0.83990401666488501</v>
      </c>
      <c r="I477">
        <v>14.8273881325822</v>
      </c>
      <c r="J477">
        <v>3.0001040490116302</v>
      </c>
      <c r="K477">
        <v>876.36012625548699</v>
      </c>
      <c r="L477">
        <v>838.38725558332101</v>
      </c>
      <c r="M477">
        <v>34.056235502546798</v>
      </c>
      <c r="N477">
        <v>0.39037696973946401</v>
      </c>
      <c r="O477">
        <v>21.806298276886501</v>
      </c>
      <c r="P477">
        <v>30.0316773545545</v>
      </c>
      <c r="Q477">
        <v>-7.6630528984005006E-2</v>
      </c>
    </row>
    <row r="478" spans="1:17" hidden="1" x14ac:dyDescent="0.3">
      <c r="A478" t="s">
        <v>1078</v>
      </c>
      <c r="B478" t="s">
        <v>1079</v>
      </c>
      <c r="C478" t="s">
        <v>3117</v>
      </c>
      <c r="D478" t="s">
        <v>78</v>
      </c>
      <c r="E478">
        <v>11516.9498752</v>
      </c>
      <c r="F478">
        <v>86.61</v>
      </c>
      <c r="G478">
        <v>-31.015310109045899</v>
      </c>
      <c r="H478">
        <v>3.7543183407490499</v>
      </c>
      <c r="I478">
        <v>-15.2978866316873</v>
      </c>
      <c r="J478">
        <v>-1.7692510218444799</v>
      </c>
      <c r="K478">
        <v>90.072668686635097</v>
      </c>
      <c r="L478">
        <v>94.718068258662598</v>
      </c>
      <c r="M478">
        <v>13.715137464591701</v>
      </c>
      <c r="N478">
        <v>0.749229282425383</v>
      </c>
      <c r="O478">
        <v>20.078512873802101</v>
      </c>
      <c r="P478">
        <v>0.12716763005779999</v>
      </c>
    </row>
    <row r="479" spans="1:17" x14ac:dyDescent="0.3">
      <c r="A479" t="s">
        <v>1080</v>
      </c>
      <c r="B479" t="s">
        <v>1081</v>
      </c>
      <c r="C479" t="s">
        <v>3111</v>
      </c>
      <c r="D479" t="s">
        <v>440</v>
      </c>
      <c r="E479">
        <v>11516.318272125</v>
      </c>
      <c r="F479">
        <v>2355.75</v>
      </c>
      <c r="G479">
        <v>-13.1250708434807</v>
      </c>
      <c r="H479">
        <v>0.18210783353867399</v>
      </c>
      <c r="I479">
        <v>6.2319398418868497</v>
      </c>
      <c r="J479">
        <v>10.199506366289601</v>
      </c>
      <c r="K479">
        <v>2339.11183946561</v>
      </c>
      <c r="L479">
        <v>2175.3559560578501</v>
      </c>
      <c r="M479">
        <v>65.047567744348697</v>
      </c>
      <c r="N479">
        <v>0.60007153549643699</v>
      </c>
      <c r="O479">
        <v>14.6131805157593</v>
      </c>
      <c r="P479">
        <v>42.893970641756603</v>
      </c>
      <c r="Q479">
        <v>0.18879350843960899</v>
      </c>
    </row>
    <row r="480" spans="1:17" x14ac:dyDescent="0.3">
      <c r="A480" t="s">
        <v>1082</v>
      </c>
      <c r="B480" t="s">
        <v>1083</v>
      </c>
      <c r="C480" t="s">
        <v>3113</v>
      </c>
      <c r="D480" t="s">
        <v>268</v>
      </c>
      <c r="E480">
        <v>11417.823104659999</v>
      </c>
      <c r="F480">
        <v>1716.05</v>
      </c>
      <c r="G480">
        <v>63.433879279249602</v>
      </c>
      <c r="H480">
        <v>10.4476395676237</v>
      </c>
      <c r="I480">
        <v>20.149946276514001</v>
      </c>
      <c r="J480">
        <v>-6.5726430661380002</v>
      </c>
      <c r="K480">
        <v>1903.91737613075</v>
      </c>
      <c r="L480">
        <v>1624.4803146189799</v>
      </c>
      <c r="M480">
        <v>23.3369107019778</v>
      </c>
      <c r="N480">
        <v>2.4804283846758701</v>
      </c>
      <c r="O480">
        <v>35.7128288802773</v>
      </c>
      <c r="P480">
        <v>78.022719020696002</v>
      </c>
      <c r="Q480">
        <v>0.11982528538194499</v>
      </c>
    </row>
    <row r="481" spans="1:17" hidden="1" x14ac:dyDescent="0.3">
      <c r="A481" t="s">
        <v>1084</v>
      </c>
      <c r="B481" t="s">
        <v>1085</v>
      </c>
      <c r="C481" t="s">
        <v>3117</v>
      </c>
      <c r="D481" t="s">
        <v>1086</v>
      </c>
      <c r="E481">
        <v>11412.3729714</v>
      </c>
      <c r="F481">
        <v>590.20000000000005</v>
      </c>
      <c r="G481">
        <v>-4.0366973625976899</v>
      </c>
      <c r="H481">
        <v>6.8592140028530597</v>
      </c>
      <c r="I481">
        <v>26.108709697056</v>
      </c>
      <c r="J481">
        <v>1.1618663986303901</v>
      </c>
      <c r="K481">
        <v>559.67165339401402</v>
      </c>
      <c r="L481">
        <v>511.99917947241102</v>
      </c>
      <c r="M481">
        <v>53.940997967391702</v>
      </c>
      <c r="N481">
        <v>1.2685465543504999</v>
      </c>
      <c r="O481">
        <v>9.1155540494747491</v>
      </c>
      <c r="P481">
        <v>48.608837970540101</v>
      </c>
    </row>
    <row r="482" spans="1:17" x14ac:dyDescent="0.3">
      <c r="A482" t="s">
        <v>1087</v>
      </c>
      <c r="B482" t="s">
        <v>1088</v>
      </c>
      <c r="C482" t="s">
        <v>3119</v>
      </c>
      <c r="D482" t="s">
        <v>1014</v>
      </c>
      <c r="E482">
        <v>11380.20729975</v>
      </c>
      <c r="F482">
        <v>890.25</v>
      </c>
      <c r="G482">
        <v>120.613799527246</v>
      </c>
      <c r="H482">
        <v>25.698825718570902</v>
      </c>
      <c r="I482">
        <v>105.14621536528701</v>
      </c>
      <c r="J482">
        <v>7.3701458112882499</v>
      </c>
      <c r="K482">
        <v>798.60465032660204</v>
      </c>
      <c r="L482">
        <v>608.99619058919802</v>
      </c>
      <c r="M482">
        <v>53.443164263237001</v>
      </c>
      <c r="N482">
        <v>0.77953581949930195</v>
      </c>
      <c r="O482">
        <v>6.7115978657680397</v>
      </c>
      <c r="P482">
        <v>164.994790891501</v>
      </c>
      <c r="Q482">
        <v>0.204200119912022</v>
      </c>
    </row>
    <row r="483" spans="1:17" x14ac:dyDescent="0.3">
      <c r="A483" t="s">
        <v>1089</v>
      </c>
      <c r="B483" t="s">
        <v>1090</v>
      </c>
      <c r="C483" t="s">
        <v>3107</v>
      </c>
      <c r="D483" t="s">
        <v>117</v>
      </c>
      <c r="E483">
        <v>11363.034735166</v>
      </c>
      <c r="F483">
        <v>16.579999999999998</v>
      </c>
      <c r="G483">
        <v>0.351333525433208</v>
      </c>
      <c r="H483">
        <v>-10.3701355164697</v>
      </c>
      <c r="I483">
        <v>-20.3604995022217</v>
      </c>
      <c r="J483">
        <v>-4.6355534763947697</v>
      </c>
      <c r="K483">
        <v>18.386016760028799</v>
      </c>
      <c r="L483">
        <v>17.487813632648201</v>
      </c>
      <c r="M483">
        <v>27.100940834553398</v>
      </c>
      <c r="N483">
        <v>0.91417437391751399</v>
      </c>
      <c r="O483">
        <v>44.752714113389601</v>
      </c>
      <c r="P483">
        <v>35.346938775510097</v>
      </c>
      <c r="Q483">
        <v>0.11620832173604299</v>
      </c>
    </row>
    <row r="484" spans="1:17" x14ac:dyDescent="0.3">
      <c r="A484" t="s">
        <v>1091</v>
      </c>
      <c r="B484" t="s">
        <v>1092</v>
      </c>
      <c r="C484" t="s">
        <v>3112</v>
      </c>
      <c r="D484" t="s">
        <v>69</v>
      </c>
      <c r="E484">
        <v>11331</v>
      </c>
      <c r="F484">
        <v>75.540000000000006</v>
      </c>
      <c r="G484">
        <v>27.5899146721775</v>
      </c>
      <c r="H484">
        <v>-1.73025982583298</v>
      </c>
      <c r="I484">
        <v>-4.4285217325788802</v>
      </c>
      <c r="J484">
        <v>-1.10374469228923</v>
      </c>
      <c r="K484">
        <v>83.180731036136805</v>
      </c>
      <c r="L484">
        <v>80.491305029950396</v>
      </c>
      <c r="M484">
        <v>37.435553130564202</v>
      </c>
      <c r="N484">
        <v>1.14255697416493</v>
      </c>
      <c r="O484">
        <v>74.477098226105298</v>
      </c>
      <c r="P484">
        <v>51.382765531062098</v>
      </c>
      <c r="Q484">
        <v>6.8071363475855004E-2</v>
      </c>
    </row>
    <row r="485" spans="1:17" x14ac:dyDescent="0.3">
      <c r="A485" t="s">
        <v>1093</v>
      </c>
      <c r="B485" t="s">
        <v>1094</v>
      </c>
      <c r="C485" t="s">
        <v>3111</v>
      </c>
      <c r="D485" t="s">
        <v>120</v>
      </c>
      <c r="E485">
        <v>11224.0673085</v>
      </c>
      <c r="F485">
        <v>812.15</v>
      </c>
      <c r="G485">
        <v>51.941099071998998</v>
      </c>
      <c r="H485">
        <v>-4.3889752000225997</v>
      </c>
      <c r="I485">
        <v>9.1240632291304298</v>
      </c>
      <c r="J485">
        <v>-7.63317116344707</v>
      </c>
      <c r="K485">
        <v>845.51272319854104</v>
      </c>
      <c r="L485">
        <v>718.97342032679705</v>
      </c>
      <c r="M485">
        <v>25.0237940229628</v>
      </c>
      <c r="N485">
        <v>0.71695557795161302</v>
      </c>
      <c r="O485">
        <v>20.6673644031275</v>
      </c>
      <c r="P485">
        <v>85.825420432444702</v>
      </c>
    </row>
    <row r="486" spans="1:17" x14ac:dyDescent="0.3">
      <c r="A486" t="s">
        <v>1095</v>
      </c>
      <c r="B486" t="s">
        <v>1096</v>
      </c>
      <c r="C486" t="s">
        <v>3108</v>
      </c>
      <c r="D486" t="s">
        <v>411</v>
      </c>
      <c r="E486">
        <v>11180.809929720001</v>
      </c>
      <c r="F486">
        <v>2764.1</v>
      </c>
      <c r="G486">
        <v>13.2959844223102</v>
      </c>
      <c r="H486">
        <v>5.0604036735825204</v>
      </c>
      <c r="I486">
        <v>9.4659485013833908</v>
      </c>
      <c r="J486">
        <v>-9.1352872710565206E-2</v>
      </c>
      <c r="K486">
        <v>2848.6718004264599</v>
      </c>
      <c r="L486">
        <v>2674.6701093060201</v>
      </c>
      <c r="M486">
        <v>43.878554494393597</v>
      </c>
      <c r="N486">
        <v>0.40085970741093901</v>
      </c>
      <c r="O486">
        <v>18.049274628269501</v>
      </c>
      <c r="P486">
        <v>34.114507520620997</v>
      </c>
      <c r="Q486">
        <v>8.9858244922675995E-2</v>
      </c>
    </row>
    <row r="487" spans="1:17" x14ac:dyDescent="0.3">
      <c r="A487" t="s">
        <v>1097</v>
      </c>
      <c r="B487" t="s">
        <v>1098</v>
      </c>
      <c r="C487" t="s">
        <v>3100</v>
      </c>
      <c r="D487" t="s">
        <v>198</v>
      </c>
      <c r="E487">
        <v>11161.888913999999</v>
      </c>
      <c r="F487">
        <v>1130</v>
      </c>
      <c r="G487">
        <v>7.8896549953885202</v>
      </c>
      <c r="H487">
        <v>-14.2336388012202</v>
      </c>
      <c r="I487">
        <v>-4.7715949857007001</v>
      </c>
      <c r="J487">
        <v>-4.4869048711085702</v>
      </c>
      <c r="K487">
        <v>1589.00246294621</v>
      </c>
      <c r="L487">
        <v>1545.48461108934</v>
      </c>
      <c r="M487">
        <v>9.6935610064674904</v>
      </c>
      <c r="N487">
        <v>1.23571437960119</v>
      </c>
      <c r="O487">
        <v>75.929203539822893</v>
      </c>
      <c r="P487">
        <v>11.051054002260299</v>
      </c>
      <c r="Q487">
        <v>3.357523432684E-3</v>
      </c>
    </row>
    <row r="488" spans="1:17" hidden="1" x14ac:dyDescent="0.3">
      <c r="A488" t="s">
        <v>1099</v>
      </c>
      <c r="B488" t="s">
        <v>1100</v>
      </c>
      <c r="C488" t="s">
        <v>3117</v>
      </c>
      <c r="D488" t="s">
        <v>51</v>
      </c>
      <c r="E488">
        <v>11141.0633925</v>
      </c>
      <c r="F488">
        <v>4837.5</v>
      </c>
      <c r="G488">
        <v>-20.208929551960399</v>
      </c>
      <c r="H488">
        <v>7.07073275889908</v>
      </c>
      <c r="I488">
        <v>-5.9684003299046102</v>
      </c>
      <c r="J488">
        <v>1.6239420283891799</v>
      </c>
      <c r="M488">
        <v>43.937446207986099</v>
      </c>
      <c r="O488">
        <v>11.1111111111111</v>
      </c>
      <c r="P488">
        <v>14.862699006304</v>
      </c>
    </row>
    <row r="489" spans="1:17" x14ac:dyDescent="0.3">
      <c r="A489" t="s">
        <v>1101</v>
      </c>
      <c r="B489" t="s">
        <v>1102</v>
      </c>
      <c r="C489" t="s">
        <v>3105</v>
      </c>
      <c r="D489" t="s">
        <v>282</v>
      </c>
      <c r="E489">
        <v>11138.51240978</v>
      </c>
      <c r="F489">
        <v>477.05</v>
      </c>
      <c r="G489">
        <v>38.553315753731198</v>
      </c>
      <c r="H489">
        <v>-14.824891870478501</v>
      </c>
      <c r="I489">
        <v>-44.441873287617398</v>
      </c>
      <c r="J489">
        <v>-7.9430922790555396</v>
      </c>
      <c r="K489">
        <v>592.26583018904296</v>
      </c>
      <c r="L489">
        <v>599.00437361450497</v>
      </c>
      <c r="M489">
        <v>20.599320525080799</v>
      </c>
      <c r="N489">
        <v>0.610546035855694</v>
      </c>
      <c r="O489">
        <v>73.566712084687097</v>
      </c>
      <c r="P489">
        <v>59.869302949061598</v>
      </c>
      <c r="Q489">
        <v>1.5519370990034E-2</v>
      </c>
    </row>
    <row r="490" spans="1:17" x14ac:dyDescent="0.3">
      <c r="A490" t="s">
        <v>1103</v>
      </c>
      <c r="B490" t="s">
        <v>1104</v>
      </c>
      <c r="C490" t="s">
        <v>3108</v>
      </c>
      <c r="D490" t="s">
        <v>268</v>
      </c>
      <c r="E490">
        <v>11116.343844255</v>
      </c>
      <c r="F490">
        <v>4659.8500000000004</v>
      </c>
      <c r="G490">
        <v>-30.011668475283098</v>
      </c>
      <c r="H490">
        <v>-17.276852686216401</v>
      </c>
      <c r="I490">
        <v>1.25150032013765</v>
      </c>
      <c r="J490">
        <v>-3.33918318814646</v>
      </c>
      <c r="K490">
        <v>5483.2257909034997</v>
      </c>
      <c r="L490">
        <v>5202.2371987363204</v>
      </c>
      <c r="M490">
        <v>18.8900253996378</v>
      </c>
      <c r="N490">
        <v>0.406101916420818</v>
      </c>
      <c r="O490">
        <v>52.821442750303099</v>
      </c>
      <c r="P490">
        <v>23.2096349863169</v>
      </c>
      <c r="Q490">
        <v>8.6673080104318997E-2</v>
      </c>
    </row>
    <row r="491" spans="1:17" x14ac:dyDescent="0.3">
      <c r="A491" t="s">
        <v>1105</v>
      </c>
      <c r="B491" t="s">
        <v>1106</v>
      </c>
      <c r="C491" t="s">
        <v>3119</v>
      </c>
      <c r="D491" t="s">
        <v>626</v>
      </c>
      <c r="E491">
        <v>11084.3941068</v>
      </c>
      <c r="F491">
        <v>115.4</v>
      </c>
      <c r="G491">
        <v>-71.4902099885241</v>
      </c>
      <c r="H491">
        <v>-2.5000045518979701</v>
      </c>
      <c r="I491">
        <v>-22.199317304402701</v>
      </c>
      <c r="J491">
        <v>-2.81071180740014</v>
      </c>
      <c r="K491">
        <v>126.97082046001999</v>
      </c>
      <c r="L491">
        <v>152.61722697464899</v>
      </c>
      <c r="M491">
        <v>29.604436837602801</v>
      </c>
      <c r="N491">
        <v>0.37669266114310501</v>
      </c>
      <c r="O491">
        <v>159.70537261698399</v>
      </c>
      <c r="P491">
        <v>0.90940888422526001</v>
      </c>
      <c r="Q491">
        <v>-0.13513053355340501</v>
      </c>
    </row>
    <row r="492" spans="1:17" x14ac:dyDescent="0.3">
      <c r="A492" t="s">
        <v>1107</v>
      </c>
      <c r="B492" t="s">
        <v>1108</v>
      </c>
      <c r="C492" t="s">
        <v>3110</v>
      </c>
      <c r="D492" t="s">
        <v>75</v>
      </c>
      <c r="E492">
        <v>11061.780589694999</v>
      </c>
      <c r="F492">
        <v>356.95</v>
      </c>
      <c r="G492">
        <v>43.559904954004601</v>
      </c>
      <c r="H492">
        <v>4.0549432852148701</v>
      </c>
      <c r="I492">
        <v>61.798191147287397</v>
      </c>
      <c r="J492">
        <v>2.1074899505600699</v>
      </c>
      <c r="K492">
        <v>357.515039437111</v>
      </c>
      <c r="L492">
        <v>307.41659819509601</v>
      </c>
      <c r="M492">
        <v>42.614136075557099</v>
      </c>
      <c r="N492">
        <v>0.66191904831130499</v>
      </c>
      <c r="O492">
        <v>7.8582434514637898</v>
      </c>
      <c r="P492">
        <v>106.86757461605301</v>
      </c>
      <c r="Q492">
        <v>7.0635509924425993E-2</v>
      </c>
    </row>
    <row r="493" spans="1:17" x14ac:dyDescent="0.3">
      <c r="A493" t="s">
        <v>1109</v>
      </c>
      <c r="B493" t="s">
        <v>1110</v>
      </c>
      <c r="C493" t="s">
        <v>3102</v>
      </c>
      <c r="D493" t="s">
        <v>562</v>
      </c>
      <c r="E493">
        <v>11045.134668750001</v>
      </c>
      <c r="F493">
        <v>829.5</v>
      </c>
      <c r="G493">
        <v>-12.4492973107248</v>
      </c>
      <c r="H493">
        <v>2.2242662404903899</v>
      </c>
      <c r="I493">
        <v>4.2886478631406497</v>
      </c>
      <c r="J493">
        <v>0.23834935623224901</v>
      </c>
      <c r="K493">
        <v>855.84348023500399</v>
      </c>
      <c r="L493">
        <v>823.103332332577</v>
      </c>
      <c r="M493">
        <v>39.788021542946801</v>
      </c>
      <c r="N493">
        <v>0.41773198264103101</v>
      </c>
      <c r="O493">
        <v>14.7377938517178</v>
      </c>
      <c r="P493">
        <v>21.985294117647001</v>
      </c>
      <c r="Q493">
        <v>2.9624235409397001E-2</v>
      </c>
    </row>
    <row r="494" spans="1:17" x14ac:dyDescent="0.3">
      <c r="A494" t="s">
        <v>1111</v>
      </c>
      <c r="B494" t="s">
        <v>1112</v>
      </c>
      <c r="C494" t="s">
        <v>3114</v>
      </c>
      <c r="D494" t="s">
        <v>513</v>
      </c>
      <c r="E494">
        <v>10878.1789524</v>
      </c>
      <c r="F494">
        <v>699.9</v>
      </c>
      <c r="G494">
        <v>-39.2610187228303</v>
      </c>
      <c r="H494">
        <v>-13.456028539441</v>
      </c>
      <c r="I494">
        <v>-20.023714779370898</v>
      </c>
      <c r="J494">
        <v>-3.1637669708506602</v>
      </c>
      <c r="K494">
        <v>806.78345202051503</v>
      </c>
      <c r="L494">
        <v>825.10546249698996</v>
      </c>
      <c r="M494">
        <v>20.823923625856299</v>
      </c>
      <c r="N494">
        <v>0.64502360429207894</v>
      </c>
      <c r="O494">
        <v>36.733819117016701</v>
      </c>
      <c r="P494">
        <v>3.7734450292831099</v>
      </c>
      <c r="Q494">
        <v>-2.723335627242E-3</v>
      </c>
    </row>
    <row r="495" spans="1:17" x14ac:dyDescent="0.3">
      <c r="A495" t="s">
        <v>1113</v>
      </c>
      <c r="B495" t="s">
        <v>1114</v>
      </c>
      <c r="C495" t="s">
        <v>3101</v>
      </c>
      <c r="D495" t="s">
        <v>21</v>
      </c>
      <c r="E495">
        <v>10835.2594291</v>
      </c>
      <c r="F495">
        <v>723.5</v>
      </c>
      <c r="G495">
        <v>-32.160542479313797</v>
      </c>
      <c r="H495">
        <v>-2.3738607997615899</v>
      </c>
      <c r="I495">
        <v>-14.3117232980922</v>
      </c>
      <c r="J495">
        <v>-1.35736480512341</v>
      </c>
      <c r="K495">
        <v>780.99959421269398</v>
      </c>
      <c r="L495">
        <v>813.47199196409395</v>
      </c>
      <c r="M495">
        <v>22.573492288083099</v>
      </c>
      <c r="N495">
        <v>1.0397370856458601</v>
      </c>
      <c r="O495">
        <v>32.826537664132601</v>
      </c>
      <c r="P495">
        <v>0.31891292290626699</v>
      </c>
      <c r="Q495">
        <v>-0.13616787518763199</v>
      </c>
    </row>
    <row r="496" spans="1:17" x14ac:dyDescent="0.3">
      <c r="A496" t="s">
        <v>1115</v>
      </c>
      <c r="B496" t="s">
        <v>1116</v>
      </c>
      <c r="C496" t="s">
        <v>3113</v>
      </c>
      <c r="D496" t="s">
        <v>268</v>
      </c>
      <c r="E496">
        <v>10798.630844400001</v>
      </c>
      <c r="F496">
        <v>5320.55</v>
      </c>
      <c r="G496">
        <v>24.967186696333901</v>
      </c>
      <c r="H496">
        <v>0.20799605148519701</v>
      </c>
      <c r="I496">
        <v>-0.52706795091172098</v>
      </c>
      <c r="J496">
        <v>5.1321770014270003</v>
      </c>
      <c r="K496">
        <v>5376.2376791750303</v>
      </c>
      <c r="L496">
        <v>4780.7435424595196</v>
      </c>
      <c r="M496">
        <v>45.765958247455401</v>
      </c>
      <c r="N496">
        <v>0.58375045311612495</v>
      </c>
      <c r="O496">
        <v>12.751501254569501</v>
      </c>
      <c r="P496">
        <v>76.6450863213811</v>
      </c>
      <c r="Q496">
        <v>0.176778952013458</v>
      </c>
    </row>
    <row r="497" spans="1:17" x14ac:dyDescent="0.3">
      <c r="A497" t="s">
        <v>1117</v>
      </c>
      <c r="B497" t="s">
        <v>1118</v>
      </c>
      <c r="C497" t="s">
        <v>3116</v>
      </c>
      <c r="D497" t="s">
        <v>481</v>
      </c>
      <c r="E497">
        <v>10792.835069639999</v>
      </c>
      <c r="F497">
        <v>814.2</v>
      </c>
      <c r="G497">
        <v>-26.289451933938299</v>
      </c>
      <c r="H497">
        <v>-5.82997325361295</v>
      </c>
      <c r="I497">
        <v>-5.9675649539467699</v>
      </c>
      <c r="J497">
        <v>1.5313916910806</v>
      </c>
      <c r="K497">
        <v>876.70696222204697</v>
      </c>
      <c r="L497">
        <v>886.077700187711</v>
      </c>
      <c r="M497">
        <v>32.2363843515108</v>
      </c>
      <c r="N497">
        <v>0.17743237974345699</v>
      </c>
      <c r="O497">
        <v>31.540162122328599</v>
      </c>
      <c r="P497">
        <v>6.9135316131573896</v>
      </c>
      <c r="Q497">
        <v>-2.8137443916013E-2</v>
      </c>
    </row>
    <row r="498" spans="1:17" hidden="1" x14ac:dyDescent="0.3">
      <c r="A498" t="s">
        <v>1119</v>
      </c>
      <c r="B498" t="s">
        <v>1120</v>
      </c>
      <c r="C498" t="s">
        <v>3117</v>
      </c>
      <c r="D498" t="s">
        <v>728</v>
      </c>
      <c r="E498">
        <v>10739.054693185</v>
      </c>
      <c r="F498">
        <v>109.08</v>
      </c>
      <c r="G498">
        <v>20.406746722102</v>
      </c>
      <c r="H498">
        <v>-9.0307091377077597E-2</v>
      </c>
      <c r="I498">
        <v>-3.5070886376692298</v>
      </c>
      <c r="J498">
        <v>-0.77839118530932605</v>
      </c>
      <c r="K498">
        <v>114.17025261700699</v>
      </c>
      <c r="L498">
        <v>107.734519368479</v>
      </c>
      <c r="M498">
        <v>54.041415573722702</v>
      </c>
      <c r="N498">
        <v>0.80095590294863706</v>
      </c>
      <c r="O498">
        <v>13.6780344701136</v>
      </c>
      <c r="P498">
        <v>40.730228357631198</v>
      </c>
      <c r="Q498">
        <v>2.1133606920337E-2</v>
      </c>
    </row>
    <row r="499" spans="1:17" x14ac:dyDescent="0.3">
      <c r="A499" t="s">
        <v>1121</v>
      </c>
      <c r="B499" t="s">
        <v>1122</v>
      </c>
      <c r="C499" t="s">
        <v>3113</v>
      </c>
      <c r="D499" t="s">
        <v>75</v>
      </c>
      <c r="E499">
        <v>10710.19645949</v>
      </c>
      <c r="F499">
        <v>518.65</v>
      </c>
      <c r="G499">
        <v>-42.227709259193297</v>
      </c>
      <c r="H499">
        <v>-7.6009205122097203</v>
      </c>
      <c r="I499">
        <v>-23.925894868108902</v>
      </c>
      <c r="J499">
        <v>-2.9632348815510898</v>
      </c>
      <c r="K499">
        <v>584.659597218248</v>
      </c>
      <c r="L499">
        <v>621.05239892458803</v>
      </c>
      <c r="M499">
        <v>18.219424086409301</v>
      </c>
      <c r="N499">
        <v>0.46132485513138399</v>
      </c>
      <c r="O499">
        <v>58.873999807191701</v>
      </c>
      <c r="P499">
        <v>2.85572632622705</v>
      </c>
      <c r="Q499">
        <v>3.8879772518016997E-2</v>
      </c>
    </row>
    <row r="500" spans="1:17" x14ac:dyDescent="0.3">
      <c r="A500" t="s">
        <v>1123</v>
      </c>
      <c r="B500" t="s">
        <v>1124</v>
      </c>
      <c r="C500" t="s">
        <v>3113</v>
      </c>
      <c r="D500" t="s">
        <v>1125</v>
      </c>
      <c r="E500">
        <v>10682.863950000001</v>
      </c>
      <c r="F500">
        <v>1177</v>
      </c>
      <c r="G500">
        <v>6.3564743763903104</v>
      </c>
      <c r="H500">
        <v>7.0951605359584402</v>
      </c>
      <c r="I500">
        <v>-17.232507383140199</v>
      </c>
      <c r="J500">
        <v>1.74697647571909</v>
      </c>
      <c r="K500">
        <v>1159.7336679771299</v>
      </c>
      <c r="L500">
        <v>1176.82884694123</v>
      </c>
      <c r="M500">
        <v>58.971386069273102</v>
      </c>
      <c r="N500">
        <v>1.4474642278738501</v>
      </c>
      <c r="O500">
        <v>28.0288870008496</v>
      </c>
      <c r="P500">
        <v>46.840496537957698</v>
      </c>
    </row>
    <row r="501" spans="1:17" hidden="1" x14ac:dyDescent="0.3">
      <c r="A501" t="s">
        <v>1126</v>
      </c>
      <c r="B501" t="s">
        <v>1127</v>
      </c>
      <c r="C501" t="s">
        <v>3117</v>
      </c>
      <c r="D501" t="s">
        <v>408</v>
      </c>
      <c r="E501">
        <v>10639.1641186</v>
      </c>
      <c r="F501">
        <v>9410</v>
      </c>
      <c r="G501">
        <v>-2.08493661861585</v>
      </c>
      <c r="H501">
        <v>3.8045206077452298</v>
      </c>
      <c r="I501">
        <v>8.5931867985827104</v>
      </c>
      <c r="J501">
        <v>-3.01676964679231</v>
      </c>
      <c r="K501">
        <v>9633.6367273754695</v>
      </c>
      <c r="L501">
        <v>8849.5467666132499</v>
      </c>
      <c r="M501">
        <v>25.6642756865816</v>
      </c>
      <c r="N501">
        <v>0.33042553895534399</v>
      </c>
      <c r="O501">
        <v>22.198724760892599</v>
      </c>
      <c r="P501">
        <v>28.921770105493898</v>
      </c>
      <c r="Q501">
        <v>0.17627041329623799</v>
      </c>
    </row>
    <row r="502" spans="1:17" hidden="1" x14ac:dyDescent="0.3">
      <c r="A502" t="s">
        <v>1128</v>
      </c>
      <c r="B502" t="s">
        <v>1129</v>
      </c>
      <c r="C502" t="s">
        <v>3117</v>
      </c>
      <c r="D502" t="s">
        <v>728</v>
      </c>
      <c r="E502">
        <v>10625.948094249999</v>
      </c>
      <c r="F502">
        <v>516.88</v>
      </c>
      <c r="G502">
        <v>-2.77955513069048</v>
      </c>
      <c r="H502">
        <v>3.7444082653605899</v>
      </c>
      <c r="I502">
        <v>0.61921726713671699</v>
      </c>
      <c r="J502">
        <v>0.69236657488672004</v>
      </c>
      <c r="K502">
        <v>529.18740987695105</v>
      </c>
      <c r="L502">
        <v>511.27505125088101</v>
      </c>
      <c r="M502">
        <v>77.9215973242584</v>
      </c>
      <c r="N502">
        <v>0.81691280240513897</v>
      </c>
      <c r="O502">
        <v>8.1063302894288807</v>
      </c>
      <c r="P502">
        <v>17.063006749105298</v>
      </c>
      <c r="Q502">
        <v>-1.3416788414562999E-2</v>
      </c>
    </row>
    <row r="503" spans="1:17" x14ac:dyDescent="0.3">
      <c r="A503" t="s">
        <v>1130</v>
      </c>
      <c r="B503" t="s">
        <v>1131</v>
      </c>
      <c r="C503" t="s">
        <v>3113</v>
      </c>
      <c r="D503" t="s">
        <v>292</v>
      </c>
      <c r="E503">
        <v>10625.567719839901</v>
      </c>
      <c r="F503">
        <v>4573.6000000000004</v>
      </c>
      <c r="G503">
        <v>175.59335247336</v>
      </c>
      <c r="H503">
        <v>12.1295319985923</v>
      </c>
      <c r="I503">
        <v>154.933107972068</v>
      </c>
      <c r="J503">
        <v>10.553300577187599</v>
      </c>
      <c r="K503">
        <v>3716.1457575998302</v>
      </c>
      <c r="L503">
        <v>2726.5283331826799</v>
      </c>
      <c r="M503">
        <v>71.756917317574803</v>
      </c>
      <c r="N503">
        <v>1.4076958076630799</v>
      </c>
      <c r="O503">
        <v>4.7085446912716398</v>
      </c>
      <c r="P503">
        <v>252.493256262042</v>
      </c>
      <c r="Q503">
        <v>0.16471644169775401</v>
      </c>
    </row>
    <row r="504" spans="1:17" x14ac:dyDescent="0.3">
      <c r="A504" t="s">
        <v>1132</v>
      </c>
      <c r="B504" t="s">
        <v>1133</v>
      </c>
      <c r="C504" t="s">
        <v>3104</v>
      </c>
      <c r="D504" t="s">
        <v>1001</v>
      </c>
      <c r="E504">
        <v>10605.93154863</v>
      </c>
      <c r="F504">
        <v>525.29999999999995</v>
      </c>
      <c r="G504">
        <v>-0.85778539114387797</v>
      </c>
      <c r="H504">
        <v>-10.3081383318713</v>
      </c>
      <c r="I504">
        <v>37.270678423081499</v>
      </c>
      <c r="J504">
        <v>-5.5654610555375799</v>
      </c>
      <c r="K504">
        <v>593.20547200025601</v>
      </c>
      <c r="L504">
        <v>504.20067409856802</v>
      </c>
      <c r="M504">
        <v>13.2301446732956</v>
      </c>
      <c r="N504">
        <v>0.38758477971269001</v>
      </c>
      <c r="O504">
        <v>31.6961736150771</v>
      </c>
      <c r="P504">
        <v>52.925764192139702</v>
      </c>
      <c r="Q504">
        <v>4.9457050348207E-2</v>
      </c>
    </row>
    <row r="505" spans="1:17" x14ac:dyDescent="0.3">
      <c r="A505" t="s">
        <v>1134</v>
      </c>
      <c r="B505" t="s">
        <v>1135</v>
      </c>
      <c r="C505" t="s">
        <v>3102</v>
      </c>
      <c r="D505" t="s">
        <v>562</v>
      </c>
      <c r="E505">
        <v>10548.163581475001</v>
      </c>
      <c r="F505">
        <v>144.59</v>
      </c>
      <c r="G505">
        <v>-38.998217696480701</v>
      </c>
      <c r="H505">
        <v>2.0040228437038099</v>
      </c>
      <c r="I505">
        <v>-21.385865891909798</v>
      </c>
      <c r="J505">
        <v>-2.68555854711542</v>
      </c>
      <c r="K505">
        <v>149.17407753391601</v>
      </c>
      <c r="L505">
        <v>159.16817501082701</v>
      </c>
      <c r="M505">
        <v>56.505868494021399</v>
      </c>
      <c r="N505">
        <v>0.81253360840904398</v>
      </c>
      <c r="O505">
        <v>44.752319162565499</v>
      </c>
      <c r="P505">
        <v>10.635855842069001</v>
      </c>
      <c r="Q505">
        <v>-4.7242149650646E-2</v>
      </c>
    </row>
    <row r="506" spans="1:17" x14ac:dyDescent="0.3">
      <c r="A506" t="s">
        <v>1136</v>
      </c>
      <c r="B506" t="s">
        <v>1137</v>
      </c>
      <c r="C506" t="s">
        <v>3121</v>
      </c>
      <c r="D506" t="s">
        <v>1138</v>
      </c>
      <c r="E506">
        <v>10536.302311760001</v>
      </c>
      <c r="F506">
        <v>1694.2</v>
      </c>
      <c r="G506">
        <v>172.86326391101801</v>
      </c>
      <c r="H506">
        <v>1.53395655055022</v>
      </c>
      <c r="I506">
        <v>66.484694489361004</v>
      </c>
      <c r="J506">
        <v>1.3122517121300501</v>
      </c>
      <c r="K506">
        <v>1594.9993144846201</v>
      </c>
      <c r="L506">
        <v>1217.4302595634399</v>
      </c>
      <c r="M506">
        <v>48.105409904506402</v>
      </c>
      <c r="N506">
        <v>0.61862322130479097</v>
      </c>
      <c r="O506">
        <v>12.4808169047337</v>
      </c>
      <c r="P506">
        <v>196.681551527887</v>
      </c>
      <c r="Q506">
        <v>0.18663588471276801</v>
      </c>
    </row>
    <row r="507" spans="1:17" x14ac:dyDescent="0.3">
      <c r="A507" t="s">
        <v>1139</v>
      </c>
      <c r="B507" t="s">
        <v>1140</v>
      </c>
      <c r="C507" t="s">
        <v>3102</v>
      </c>
      <c r="D507" t="s">
        <v>506</v>
      </c>
      <c r="E507">
        <v>10497.30435</v>
      </c>
      <c r="F507">
        <v>526.5</v>
      </c>
      <c r="G507">
        <v>120.91856806604</v>
      </c>
      <c r="H507">
        <v>15.3610308327652</v>
      </c>
      <c r="I507">
        <v>50.234308580119198</v>
      </c>
      <c r="J507">
        <v>3.76735704173859</v>
      </c>
      <c r="K507">
        <v>482.90254852722302</v>
      </c>
      <c r="L507">
        <v>388.946992610096</v>
      </c>
      <c r="M507">
        <v>60.530337012223697</v>
      </c>
      <c r="N507">
        <v>0.962182383661084</v>
      </c>
      <c r="O507">
        <v>2.54510921177586</v>
      </c>
      <c r="P507">
        <v>144.99767333643501</v>
      </c>
      <c r="Q507">
        <v>0.348181778194048</v>
      </c>
    </row>
    <row r="508" spans="1:17" x14ac:dyDescent="0.3">
      <c r="A508" t="s">
        <v>1141</v>
      </c>
      <c r="B508" t="s">
        <v>1142</v>
      </c>
      <c r="C508" t="s">
        <v>3109</v>
      </c>
      <c r="D508" t="s">
        <v>126</v>
      </c>
      <c r="E508">
        <v>10404.959999999999</v>
      </c>
      <c r="F508">
        <v>327.2</v>
      </c>
      <c r="G508">
        <v>-34.351770080226302</v>
      </c>
      <c r="H508">
        <v>3.7887798532422801E-2</v>
      </c>
      <c r="I508">
        <v>-28.2969033032916</v>
      </c>
      <c r="J508">
        <v>-4.5071845890990998</v>
      </c>
      <c r="K508">
        <v>356.056984817103</v>
      </c>
      <c r="L508">
        <v>365.909497074488</v>
      </c>
      <c r="M508">
        <v>28.407691473007599</v>
      </c>
      <c r="N508">
        <v>0.74725037395735106</v>
      </c>
      <c r="O508">
        <v>54.645476772616099</v>
      </c>
      <c r="P508">
        <v>5.9585492227979202</v>
      </c>
      <c r="Q508">
        <v>0.14522898167589501</v>
      </c>
    </row>
    <row r="509" spans="1:17" x14ac:dyDescent="0.3">
      <c r="A509" t="s">
        <v>1143</v>
      </c>
      <c r="B509" t="s">
        <v>1144</v>
      </c>
      <c r="C509" t="s">
        <v>3116</v>
      </c>
      <c r="D509" t="s">
        <v>481</v>
      </c>
      <c r="E509">
        <v>10373.06918762</v>
      </c>
      <c r="F509">
        <v>656.3</v>
      </c>
      <c r="G509">
        <v>33.8182156603972</v>
      </c>
      <c r="H509">
        <v>-7.18560081552691</v>
      </c>
      <c r="I509">
        <v>19.715410960900801</v>
      </c>
      <c r="J509">
        <v>-4.0042189378981803</v>
      </c>
      <c r="K509">
        <v>705.774827108669</v>
      </c>
      <c r="L509">
        <v>613.83225810856402</v>
      </c>
      <c r="M509">
        <v>27.439885458914699</v>
      </c>
      <c r="N509">
        <v>0.20114513444629201</v>
      </c>
      <c r="O509">
        <v>27.5331403321651</v>
      </c>
      <c r="P509">
        <v>58.1445783132529</v>
      </c>
      <c r="Q509">
        <v>-2.3298297699000001E-4</v>
      </c>
    </row>
    <row r="510" spans="1:17" x14ac:dyDescent="0.3">
      <c r="A510" t="s">
        <v>1145</v>
      </c>
      <c r="B510" t="s">
        <v>1146</v>
      </c>
      <c r="C510" t="s">
        <v>3106</v>
      </c>
      <c r="D510" t="s">
        <v>253</v>
      </c>
      <c r="E510">
        <v>10362.153952319901</v>
      </c>
      <c r="F510">
        <v>2021.2</v>
      </c>
      <c r="G510">
        <v>4.2945897786702503</v>
      </c>
      <c r="H510">
        <v>-1.2548404178171899</v>
      </c>
      <c r="I510">
        <v>6.1798027916009</v>
      </c>
      <c r="J510">
        <v>-1.7594073531897501</v>
      </c>
      <c r="K510">
        <v>2138.8401467420499</v>
      </c>
      <c r="L510">
        <v>1971.88984295777</v>
      </c>
      <c r="M510">
        <v>30.996679791974199</v>
      </c>
      <c r="N510">
        <v>1.36864024293968</v>
      </c>
      <c r="O510">
        <v>14.6991886008311</v>
      </c>
      <c r="P510">
        <v>39.393103448275802</v>
      </c>
      <c r="Q510">
        <v>-7.5401649556114003E-2</v>
      </c>
    </row>
    <row r="511" spans="1:17" x14ac:dyDescent="0.3">
      <c r="A511" t="s">
        <v>1147</v>
      </c>
      <c r="B511" t="s">
        <v>1148</v>
      </c>
      <c r="C511" t="s">
        <v>3106</v>
      </c>
      <c r="D511" t="s">
        <v>253</v>
      </c>
      <c r="E511">
        <v>10355.82586311</v>
      </c>
      <c r="F511">
        <v>1009.05</v>
      </c>
      <c r="G511">
        <v>50.625252855633597</v>
      </c>
      <c r="H511">
        <v>9.7088743637256503</v>
      </c>
      <c r="I511">
        <v>24.268204386054201</v>
      </c>
      <c r="J511">
        <v>-4.7033853252791298</v>
      </c>
      <c r="K511">
        <v>964.98546587229998</v>
      </c>
      <c r="L511">
        <v>817.87097515282096</v>
      </c>
      <c r="M511">
        <v>48.230608125905498</v>
      </c>
      <c r="N511">
        <v>1.17225894997948</v>
      </c>
      <c r="O511">
        <v>12.843763936375799</v>
      </c>
      <c r="P511">
        <v>73.734504132231393</v>
      </c>
      <c r="Q511">
        <v>5.1132530119782998E-2</v>
      </c>
    </row>
    <row r="512" spans="1:17" x14ac:dyDescent="0.3">
      <c r="A512" t="s">
        <v>1149</v>
      </c>
      <c r="B512" t="s">
        <v>1150</v>
      </c>
      <c r="C512" t="s">
        <v>3108</v>
      </c>
      <c r="D512" t="s">
        <v>411</v>
      </c>
      <c r="E512">
        <v>10308.63341574</v>
      </c>
      <c r="F512">
        <v>376.2</v>
      </c>
      <c r="G512">
        <v>-13.4251907580144</v>
      </c>
      <c r="H512">
        <v>-0.87589320619269295</v>
      </c>
      <c r="I512">
        <v>-13.4900249846488</v>
      </c>
      <c r="J512">
        <v>-0.31816543745099501</v>
      </c>
      <c r="K512">
        <v>396.98374457780699</v>
      </c>
      <c r="L512">
        <v>399.898606689068</v>
      </c>
      <c r="M512">
        <v>44.7095547262645</v>
      </c>
      <c r="N512">
        <v>0.74187134900364604</v>
      </c>
      <c r="O512">
        <v>47.248803827751203</v>
      </c>
      <c r="P512">
        <v>13.313253012048101</v>
      </c>
      <c r="Q512">
        <v>0.110818317496548</v>
      </c>
    </row>
    <row r="513" spans="1:17" x14ac:dyDescent="0.3">
      <c r="A513" t="s">
        <v>1151</v>
      </c>
      <c r="B513" t="s">
        <v>1152</v>
      </c>
      <c r="C513" t="s">
        <v>3102</v>
      </c>
      <c r="D513" t="s">
        <v>24</v>
      </c>
      <c r="E513">
        <v>10277.335927179</v>
      </c>
      <c r="F513">
        <v>93.33</v>
      </c>
      <c r="G513">
        <v>-36.488724474818902</v>
      </c>
      <c r="H513">
        <v>3.46266200576598</v>
      </c>
      <c r="I513">
        <v>-30.845052719873099</v>
      </c>
      <c r="J513">
        <v>-4.9138985272363902</v>
      </c>
      <c r="K513">
        <v>101.531508848755</v>
      </c>
      <c r="L513">
        <v>109.6863032362</v>
      </c>
      <c r="M513">
        <v>30.529351112022798</v>
      </c>
      <c r="N513">
        <v>1.2571642733530799</v>
      </c>
      <c r="O513">
        <v>63.398692810457497</v>
      </c>
      <c r="P513">
        <v>5.9244126659856899</v>
      </c>
      <c r="Q513">
        <v>0.10004323097097501</v>
      </c>
    </row>
    <row r="514" spans="1:17" x14ac:dyDescent="0.3">
      <c r="A514" t="s">
        <v>1153</v>
      </c>
      <c r="B514" t="s">
        <v>1154</v>
      </c>
      <c r="C514" t="s">
        <v>580</v>
      </c>
      <c r="D514" t="s">
        <v>580</v>
      </c>
      <c r="E514">
        <v>10233.360466460999</v>
      </c>
      <c r="F514">
        <v>20.61</v>
      </c>
      <c r="G514">
        <v>-21.090440340511201</v>
      </c>
      <c r="H514">
        <v>-4.5533100429248003</v>
      </c>
      <c r="I514">
        <v>-26.8189644347644</v>
      </c>
      <c r="J514">
        <v>-2.1705993944079598</v>
      </c>
      <c r="K514">
        <v>23.4676482260939</v>
      </c>
      <c r="L514">
        <v>24.9420405492532</v>
      </c>
      <c r="M514">
        <v>31.5239755120231</v>
      </c>
      <c r="N514">
        <v>0.28425062465393502</v>
      </c>
      <c r="O514">
        <v>89.471130519165399</v>
      </c>
      <c r="P514">
        <v>5.6923076923076801</v>
      </c>
      <c r="Q514">
        <v>-5.127619147055E-3</v>
      </c>
    </row>
    <row r="515" spans="1:17" hidden="1" x14ac:dyDescent="0.3">
      <c r="A515" t="s">
        <v>1155</v>
      </c>
      <c r="B515" t="s">
        <v>1156</v>
      </c>
      <c r="C515" t="s">
        <v>3117</v>
      </c>
      <c r="D515" t="s">
        <v>117</v>
      </c>
      <c r="E515">
        <v>10194.99550101</v>
      </c>
      <c r="F515">
        <v>776.7</v>
      </c>
      <c r="G515">
        <v>66.897859123345995</v>
      </c>
      <c r="H515">
        <v>-3.7750357637343899</v>
      </c>
      <c r="I515">
        <v>-26.270694340112499</v>
      </c>
      <c r="J515">
        <v>-2.0347112104376199</v>
      </c>
      <c r="K515">
        <v>814.976994041853</v>
      </c>
      <c r="L515">
        <v>788.36208342575003</v>
      </c>
      <c r="M515">
        <v>48.846893382582699</v>
      </c>
      <c r="N515">
        <v>1.5258723609625999</v>
      </c>
      <c r="O515">
        <v>43.942320072099903</v>
      </c>
      <c r="P515">
        <v>107.45192307692299</v>
      </c>
      <c r="Q515">
        <v>0.25004896513719799</v>
      </c>
    </row>
    <row r="516" spans="1:17" hidden="1" x14ac:dyDescent="0.3">
      <c r="A516" t="s">
        <v>1157</v>
      </c>
      <c r="B516" t="s">
        <v>1158</v>
      </c>
      <c r="C516" t="s">
        <v>3117</v>
      </c>
      <c r="D516" t="s">
        <v>239</v>
      </c>
      <c r="E516">
        <v>10136.532397249999</v>
      </c>
      <c r="F516">
        <v>12730</v>
      </c>
      <c r="G516">
        <v>42.2385620135178</v>
      </c>
      <c r="H516">
        <v>3.9511191180553999</v>
      </c>
      <c r="I516">
        <v>11.3626098511563</v>
      </c>
      <c r="J516">
        <v>0.180779362836121</v>
      </c>
      <c r="K516">
        <v>12981.479963611</v>
      </c>
      <c r="L516">
        <v>11244.6488802846</v>
      </c>
      <c r="M516">
        <v>39.336438710622403</v>
      </c>
      <c r="N516">
        <v>0.44773786910723501</v>
      </c>
      <c r="O516">
        <v>17.6747839748625</v>
      </c>
      <c r="P516">
        <v>97.517455391776494</v>
      </c>
      <c r="Q516">
        <v>0.16175977419575399</v>
      </c>
    </row>
    <row r="517" spans="1:17" x14ac:dyDescent="0.3">
      <c r="A517" t="s">
        <v>1159</v>
      </c>
      <c r="B517" t="s">
        <v>1160</v>
      </c>
      <c r="C517" t="s">
        <v>3113</v>
      </c>
      <c r="D517" t="s">
        <v>268</v>
      </c>
      <c r="E517">
        <v>10133.284206899199</v>
      </c>
      <c r="F517">
        <v>1544</v>
      </c>
      <c r="G517">
        <v>150.973793081943</v>
      </c>
      <c r="H517">
        <v>10.2100824051088</v>
      </c>
      <c r="I517">
        <v>24.389224910354901</v>
      </c>
      <c r="J517">
        <v>-4.4108223046409298</v>
      </c>
      <c r="K517">
        <v>1451.6162215215099</v>
      </c>
      <c r="L517">
        <v>1182.14460434936</v>
      </c>
      <c r="M517">
        <v>50.065018366636899</v>
      </c>
      <c r="N517">
        <v>0.942048687490459</v>
      </c>
      <c r="O517">
        <v>12.3607512953367</v>
      </c>
      <c r="P517">
        <v>175.29642506909099</v>
      </c>
    </row>
    <row r="518" spans="1:17" x14ac:dyDescent="0.3">
      <c r="A518" t="s">
        <v>1161</v>
      </c>
      <c r="B518" t="s">
        <v>1162</v>
      </c>
      <c r="C518" t="s">
        <v>3105</v>
      </c>
      <c r="D518" t="s">
        <v>48</v>
      </c>
      <c r="E518">
        <v>10080.792002128001</v>
      </c>
      <c r="F518">
        <v>179.36</v>
      </c>
      <c r="G518">
        <v>7.6250590946453602</v>
      </c>
      <c r="H518">
        <v>2.3416654525635399</v>
      </c>
      <c r="I518">
        <v>-37.466936741164901</v>
      </c>
      <c r="J518">
        <v>-0.80602934199259502</v>
      </c>
      <c r="K518">
        <v>198.29260981169301</v>
      </c>
      <c r="L518">
        <v>208.96693517865</v>
      </c>
      <c r="M518">
        <v>34.019509014531103</v>
      </c>
      <c r="N518">
        <v>0.54144924308603304</v>
      </c>
      <c r="O518">
        <v>69.435771632470903</v>
      </c>
      <c r="P518">
        <v>27.386363636363601</v>
      </c>
      <c r="Q518">
        <v>9.5442121964406004E-2</v>
      </c>
    </row>
    <row r="519" spans="1:17" x14ac:dyDescent="0.3">
      <c r="A519" t="s">
        <v>1163</v>
      </c>
      <c r="B519" t="s">
        <v>1164</v>
      </c>
      <c r="C519" t="s">
        <v>3107</v>
      </c>
      <c r="D519" t="s">
        <v>234</v>
      </c>
      <c r="E519">
        <v>10067.67429551</v>
      </c>
      <c r="F519">
        <v>254.15</v>
      </c>
      <c r="G519">
        <v>20.2068152530079</v>
      </c>
      <c r="H519">
        <v>8.6445398161478296E-2</v>
      </c>
      <c r="I519">
        <v>47.026728866389199</v>
      </c>
      <c r="J519">
        <v>-0.58501900904197202</v>
      </c>
      <c r="K519">
        <v>269.266655919747</v>
      </c>
      <c r="L519">
        <v>230.67452011911899</v>
      </c>
      <c r="M519">
        <v>34.7243472850814</v>
      </c>
      <c r="N519">
        <v>0.183280953662083</v>
      </c>
      <c r="O519">
        <v>38.107416879795302</v>
      </c>
      <c r="P519">
        <v>75.943232952578697</v>
      </c>
      <c r="Q519">
        <v>9.6670098970681004E-2</v>
      </c>
    </row>
    <row r="520" spans="1:17" x14ac:dyDescent="0.3">
      <c r="A520" t="s">
        <v>1165</v>
      </c>
      <c r="B520" t="s">
        <v>1166</v>
      </c>
      <c r="C520" t="s">
        <v>3113</v>
      </c>
      <c r="D520" t="s">
        <v>1167</v>
      </c>
      <c r="E520">
        <v>10005.50051722</v>
      </c>
      <c r="F520">
        <v>1062.0999999999999</v>
      </c>
      <c r="G520">
        <v>-15.826475665763599</v>
      </c>
      <c r="H520">
        <v>3.1846349026210299</v>
      </c>
      <c r="I520">
        <v>-0.89969812313333897</v>
      </c>
      <c r="J520">
        <v>1.1523622663989901</v>
      </c>
      <c r="K520">
        <v>1132.79915175315</v>
      </c>
      <c r="L520">
        <v>1079.0543829875301</v>
      </c>
      <c r="M520">
        <v>32.026980525323602</v>
      </c>
      <c r="N520">
        <v>1.00461625125895</v>
      </c>
      <c r="O520">
        <v>22.394313153186999</v>
      </c>
      <c r="P520">
        <v>30.607476635513901</v>
      </c>
    </row>
    <row r="521" spans="1:17" x14ac:dyDescent="0.3">
      <c r="A521" t="s">
        <v>1168</v>
      </c>
      <c r="B521" t="s">
        <v>1169</v>
      </c>
      <c r="C521" t="s">
        <v>3104</v>
      </c>
      <c r="D521" t="s">
        <v>123</v>
      </c>
      <c r="E521">
        <v>10002.674556885</v>
      </c>
      <c r="F521">
        <v>1629.15</v>
      </c>
      <c r="G521">
        <v>7.8585756428375699</v>
      </c>
      <c r="H521">
        <v>-6.1074378494325501</v>
      </c>
      <c r="I521">
        <v>21.496103082449199</v>
      </c>
      <c r="J521">
        <v>-6.2162500405141401</v>
      </c>
      <c r="K521">
        <v>1747.1583509984</v>
      </c>
      <c r="L521">
        <v>1479.0246224135101</v>
      </c>
      <c r="M521">
        <v>30.178712722480402</v>
      </c>
      <c r="N521">
        <v>0.43913512916078801</v>
      </c>
      <c r="O521">
        <v>35.039744652119097</v>
      </c>
      <c r="P521">
        <v>68.946385979466896</v>
      </c>
      <c r="Q521">
        <v>0.16242662263037599</v>
      </c>
    </row>
    <row r="522" spans="1:17" x14ac:dyDescent="0.3">
      <c r="A522" t="s">
        <v>1170</v>
      </c>
      <c r="B522" t="s">
        <v>1171</v>
      </c>
      <c r="C522" t="s">
        <v>3113</v>
      </c>
      <c r="D522" t="s">
        <v>129</v>
      </c>
      <c r="E522">
        <v>9978.6302521199996</v>
      </c>
      <c r="F522">
        <v>560.1</v>
      </c>
      <c r="G522">
        <v>-14.784163746968201</v>
      </c>
      <c r="H522">
        <v>41.190821346705199</v>
      </c>
      <c r="I522">
        <v>28.5016128043425</v>
      </c>
      <c r="J522">
        <v>2.5474345071020399</v>
      </c>
      <c r="K522">
        <v>472.421059824579</v>
      </c>
      <c r="L522">
        <v>471.21599325485897</v>
      </c>
      <c r="M522">
        <v>72.870214846754394</v>
      </c>
      <c r="N522">
        <v>1.5426775420551999</v>
      </c>
      <c r="O522">
        <v>25.906088198535901</v>
      </c>
      <c r="P522">
        <v>48.824232762056504</v>
      </c>
      <c r="Q522">
        <v>7.3849243607310003E-2</v>
      </c>
    </row>
    <row r="523" spans="1:17" x14ac:dyDescent="0.3">
      <c r="A523" t="s">
        <v>1172</v>
      </c>
      <c r="B523" t="s">
        <v>1173</v>
      </c>
      <c r="C523" t="s">
        <v>3101</v>
      </c>
      <c r="D523" t="s">
        <v>250</v>
      </c>
      <c r="E523">
        <v>9933.4852350000001</v>
      </c>
      <c r="F523">
        <v>718.5</v>
      </c>
      <c r="G523">
        <v>-13.733067884115499</v>
      </c>
      <c r="H523">
        <v>-11.331626587743299</v>
      </c>
      <c r="I523">
        <v>-24.114508540426002</v>
      </c>
      <c r="J523">
        <v>-0.38058238439561998</v>
      </c>
      <c r="K523">
        <v>840.317360322799</v>
      </c>
      <c r="L523">
        <v>902.09539647338602</v>
      </c>
      <c r="M523">
        <v>31.322075914403701</v>
      </c>
      <c r="N523">
        <v>0.86657898284160995</v>
      </c>
      <c r="O523">
        <v>66.875434933890006</v>
      </c>
      <c r="P523">
        <v>5.1207022677395697</v>
      </c>
      <c r="Q523">
        <v>5.7119313761099997E-4</v>
      </c>
    </row>
    <row r="524" spans="1:17" x14ac:dyDescent="0.3">
      <c r="A524" t="s">
        <v>1174</v>
      </c>
      <c r="B524" t="s">
        <v>1175</v>
      </c>
      <c r="C524" t="s">
        <v>3102</v>
      </c>
      <c r="D524" t="s">
        <v>408</v>
      </c>
      <c r="E524">
        <v>9856.7537602140001</v>
      </c>
      <c r="F524">
        <v>107.22</v>
      </c>
      <c r="G524">
        <v>50.466069638148198</v>
      </c>
      <c r="H524">
        <v>-8.1756723452942008</v>
      </c>
      <c r="I524">
        <v>16.845298272780301</v>
      </c>
      <c r="J524">
        <v>-2.5707689372659299</v>
      </c>
      <c r="K524">
        <v>111.314281550686</v>
      </c>
      <c r="L524">
        <v>91.039655152899002</v>
      </c>
      <c r="M524">
        <v>46.234842143363899</v>
      </c>
      <c r="N524">
        <v>0.44356806019092099</v>
      </c>
      <c r="O524">
        <v>35.730274202574101</v>
      </c>
      <c r="P524">
        <v>80.474667564383097</v>
      </c>
      <c r="Q524">
        <v>0.104580991173589</v>
      </c>
    </row>
    <row r="525" spans="1:17" x14ac:dyDescent="0.3">
      <c r="A525" t="s">
        <v>1176</v>
      </c>
      <c r="B525" t="s">
        <v>1177</v>
      </c>
      <c r="C525" t="s">
        <v>3116</v>
      </c>
      <c r="D525" t="s">
        <v>481</v>
      </c>
      <c r="E525">
        <v>9845.2213961399993</v>
      </c>
      <c r="F525">
        <v>1925.3</v>
      </c>
      <c r="G525">
        <v>-27.1718498876021</v>
      </c>
      <c r="H525">
        <v>-7.3126572305511504</v>
      </c>
      <c r="I525">
        <v>-8.4025398542676495</v>
      </c>
      <c r="J525">
        <v>-1.81571156688739</v>
      </c>
      <c r="K525">
        <v>2131.1119409308199</v>
      </c>
      <c r="L525">
        <v>2159.7380220514601</v>
      </c>
      <c r="M525">
        <v>23.532427354766</v>
      </c>
      <c r="N525">
        <v>0.574737791958286</v>
      </c>
      <c r="O525">
        <v>42.055783514257499</v>
      </c>
      <c r="P525">
        <v>6.48783185840706</v>
      </c>
      <c r="Q525">
        <v>-0.120053486818781</v>
      </c>
    </row>
    <row r="526" spans="1:17" x14ac:dyDescent="0.3">
      <c r="A526" t="s">
        <v>1178</v>
      </c>
      <c r="B526" t="s">
        <v>1179</v>
      </c>
      <c r="C526" t="s">
        <v>3114</v>
      </c>
      <c r="D526" t="s">
        <v>513</v>
      </c>
      <c r="E526">
        <v>9786.3186901999998</v>
      </c>
      <c r="F526">
        <v>305.5</v>
      </c>
      <c r="G526">
        <v>-9.4549372907398492</v>
      </c>
      <c r="H526">
        <v>-6.5748298610173901</v>
      </c>
      <c r="I526">
        <v>6.7146544144928697</v>
      </c>
      <c r="J526">
        <v>-0.59557941456154495</v>
      </c>
      <c r="K526">
        <v>330.12547001587598</v>
      </c>
      <c r="L526">
        <v>314.271559061392</v>
      </c>
      <c r="M526">
        <v>28.064661832863301</v>
      </c>
      <c r="N526">
        <v>0.39419667918003098</v>
      </c>
      <c r="O526">
        <v>31.260229132569499</v>
      </c>
      <c r="P526">
        <v>17.812656665766799</v>
      </c>
      <c r="Q526">
        <v>2.2238447462801E-2</v>
      </c>
    </row>
    <row r="527" spans="1:17" hidden="1" x14ac:dyDescent="0.3">
      <c r="A527" t="s">
        <v>1180</v>
      </c>
      <c r="B527" t="s">
        <v>1181</v>
      </c>
      <c r="C527" t="s">
        <v>3117</v>
      </c>
      <c r="D527" t="s">
        <v>114</v>
      </c>
      <c r="E527">
        <v>9767.4257392649997</v>
      </c>
      <c r="F527">
        <v>591</v>
      </c>
      <c r="G527">
        <v>-0.35601453006807299</v>
      </c>
      <c r="H527">
        <v>-4.5290723093270397</v>
      </c>
      <c r="I527">
        <v>-16.383982118839501</v>
      </c>
      <c r="J527">
        <v>0.49677011298075602</v>
      </c>
      <c r="K527">
        <v>656.177831808733</v>
      </c>
      <c r="L527">
        <v>644.07265326845595</v>
      </c>
      <c r="M527">
        <v>29.262703789980701</v>
      </c>
      <c r="N527">
        <v>0.61107744098833106</v>
      </c>
      <c r="O527">
        <v>40.439932318104901</v>
      </c>
      <c r="P527">
        <v>21.855670103092699</v>
      </c>
      <c r="Q527">
        <v>0.111728729576481</v>
      </c>
    </row>
    <row r="528" spans="1:17" x14ac:dyDescent="0.3">
      <c r="A528" t="s">
        <v>1182</v>
      </c>
      <c r="B528" t="s">
        <v>1183</v>
      </c>
      <c r="C528" t="s">
        <v>3115</v>
      </c>
      <c r="D528" t="s">
        <v>440</v>
      </c>
      <c r="E528">
        <v>9753.7777273600004</v>
      </c>
      <c r="F528">
        <v>1465.6</v>
      </c>
      <c r="G528">
        <v>22.5564018294974</v>
      </c>
      <c r="H528">
        <v>-5.6482059826660604</v>
      </c>
      <c r="I528">
        <v>7.2160941305408599</v>
      </c>
      <c r="J528">
        <v>-2.82840948496513</v>
      </c>
      <c r="K528">
        <v>1677.2755748571201</v>
      </c>
      <c r="L528">
        <v>1563.2428718492599</v>
      </c>
      <c r="M528">
        <v>20.736711438192401</v>
      </c>
      <c r="N528">
        <v>0.69812256886410096</v>
      </c>
      <c r="O528">
        <v>62.390829694323102</v>
      </c>
      <c r="P528">
        <v>63.138755721660701</v>
      </c>
      <c r="Q528">
        <v>0.15507896440226801</v>
      </c>
    </row>
    <row r="529" spans="1:17" x14ac:dyDescent="0.3">
      <c r="A529" t="s">
        <v>1184</v>
      </c>
      <c r="B529" t="s">
        <v>1185</v>
      </c>
      <c r="C529" t="s">
        <v>3106</v>
      </c>
      <c r="D529" t="s">
        <v>253</v>
      </c>
      <c r="E529">
        <v>9744.7500197499994</v>
      </c>
      <c r="F529">
        <v>1486.25</v>
      </c>
      <c r="G529">
        <v>29.6877724488286</v>
      </c>
      <c r="H529">
        <v>15.130932073754201</v>
      </c>
      <c r="I529">
        <v>14.802074645351301</v>
      </c>
      <c r="J529">
        <v>4.5550752365040301</v>
      </c>
      <c r="K529">
        <v>1384.16938249548</v>
      </c>
      <c r="L529">
        <v>1283.34183838425</v>
      </c>
      <c r="M529">
        <v>66.343571824903194</v>
      </c>
      <c r="N529">
        <v>1.03232603337491</v>
      </c>
      <c r="O529">
        <v>11.2834314550042</v>
      </c>
      <c r="P529">
        <v>49.6501032069677</v>
      </c>
    </row>
    <row r="530" spans="1:17" x14ac:dyDescent="0.3">
      <c r="A530" t="s">
        <v>1186</v>
      </c>
      <c r="B530" t="s">
        <v>1187</v>
      </c>
      <c r="C530" t="s">
        <v>3112</v>
      </c>
      <c r="D530" t="s">
        <v>460</v>
      </c>
      <c r="E530">
        <v>9738.4599020699898</v>
      </c>
      <c r="F530">
        <v>209.07</v>
      </c>
      <c r="G530">
        <v>38.628573234876299</v>
      </c>
      <c r="H530">
        <v>-7.3159001413431497</v>
      </c>
      <c r="I530">
        <v>-14.145412375747201</v>
      </c>
      <c r="J530">
        <v>-5.5042381636981803</v>
      </c>
      <c r="K530">
        <v>233.238338322689</v>
      </c>
      <c r="L530">
        <v>230.716095159254</v>
      </c>
      <c r="M530">
        <v>39.732923978942303</v>
      </c>
      <c r="N530">
        <v>2.2941719847348501</v>
      </c>
      <c r="O530">
        <v>83.766202707227194</v>
      </c>
      <c r="P530">
        <v>58.747152619589897</v>
      </c>
      <c r="Q530">
        <v>6.2173176245664999E-2</v>
      </c>
    </row>
    <row r="531" spans="1:17" hidden="1" x14ac:dyDescent="0.3">
      <c r="A531" t="s">
        <v>1188</v>
      </c>
      <c r="B531" t="s">
        <v>1189</v>
      </c>
      <c r="C531" t="s">
        <v>3117</v>
      </c>
      <c r="D531" t="s">
        <v>141</v>
      </c>
      <c r="E531">
        <v>9717.1900299270001</v>
      </c>
      <c r="F531">
        <v>284.7</v>
      </c>
      <c r="G531">
        <v>-1.0613678191115099</v>
      </c>
      <c r="H531">
        <v>3.59279569834887</v>
      </c>
      <c r="I531">
        <v>7.3868457098182496</v>
      </c>
      <c r="J531">
        <v>4.2970921741723904</v>
      </c>
      <c r="K531">
        <v>286.20414057184701</v>
      </c>
      <c r="L531">
        <v>271.30135779165198</v>
      </c>
      <c r="M531">
        <v>22.227502817667499</v>
      </c>
      <c r="N531">
        <v>1.1629131738804299</v>
      </c>
      <c r="O531">
        <v>5.3565156304882198</v>
      </c>
      <c r="P531">
        <v>22.662645411460499</v>
      </c>
    </row>
    <row r="532" spans="1:17" hidden="1" x14ac:dyDescent="0.3">
      <c r="A532" t="s">
        <v>1190</v>
      </c>
      <c r="B532" t="s">
        <v>1191</v>
      </c>
      <c r="C532" t="s">
        <v>3117</v>
      </c>
      <c r="D532" t="s">
        <v>250</v>
      </c>
      <c r="E532">
        <v>9704.6556966000007</v>
      </c>
      <c r="F532">
        <v>577.4</v>
      </c>
      <c r="G532">
        <v>109.719787320252</v>
      </c>
      <c r="H532">
        <v>17.6807338308253</v>
      </c>
      <c r="I532">
        <v>118.638292309785</v>
      </c>
      <c r="J532">
        <v>3.1303541796989598</v>
      </c>
      <c r="K532">
        <v>503.03197395089802</v>
      </c>
      <c r="L532">
        <v>400.10456983813702</v>
      </c>
      <c r="M532">
        <v>70.407858462733003</v>
      </c>
      <c r="N532">
        <v>2.28293700582089</v>
      </c>
      <c r="O532">
        <v>2.8749567024592899</v>
      </c>
      <c r="P532">
        <v>175.214489990467</v>
      </c>
      <c r="Q532">
        <v>0.11536431227903</v>
      </c>
    </row>
    <row r="533" spans="1:17" x14ac:dyDescent="0.3">
      <c r="A533" t="s">
        <v>1192</v>
      </c>
      <c r="B533" t="s">
        <v>1193</v>
      </c>
      <c r="C533" t="s">
        <v>3101</v>
      </c>
      <c r="D533" t="s">
        <v>21</v>
      </c>
      <c r="E533">
        <v>9676.2979372499994</v>
      </c>
      <c r="F533">
        <v>3134.25</v>
      </c>
      <c r="G533">
        <v>10.844463801877399</v>
      </c>
      <c r="H533">
        <v>6.6489913247768602</v>
      </c>
      <c r="I533">
        <v>14.987975546288</v>
      </c>
      <c r="J533">
        <v>7.0087164658327801</v>
      </c>
      <c r="K533">
        <v>2842.60872712119</v>
      </c>
      <c r="L533">
        <v>2708.4079144382099</v>
      </c>
      <c r="M533">
        <v>79.039073276351104</v>
      </c>
      <c r="N533">
        <v>1.30829782242988</v>
      </c>
      <c r="O533">
        <v>1.77554438860971</v>
      </c>
      <c r="P533">
        <v>46.628149049145001</v>
      </c>
      <c r="Q533">
        <v>1.7247948688825999E-2</v>
      </c>
    </row>
    <row r="534" spans="1:17" x14ac:dyDescent="0.3">
      <c r="A534" t="s">
        <v>1194</v>
      </c>
      <c r="B534" t="s">
        <v>1195</v>
      </c>
      <c r="C534" t="s">
        <v>3104</v>
      </c>
      <c r="D534" t="s">
        <v>201</v>
      </c>
      <c r="E534">
        <v>9655.3935783500001</v>
      </c>
      <c r="F534">
        <v>297.25</v>
      </c>
      <c r="G534">
        <v>-12.6147394350635</v>
      </c>
      <c r="H534">
        <v>-6.2061852747066899</v>
      </c>
      <c r="I534">
        <v>-12.838873415818799</v>
      </c>
      <c r="J534">
        <v>-2.7624306954453198E-2</v>
      </c>
      <c r="K534">
        <v>417.18069864025199</v>
      </c>
      <c r="L534">
        <v>431.66821583617701</v>
      </c>
      <c r="M534">
        <v>10.8533253538974</v>
      </c>
      <c r="N534">
        <v>0.18956490766296399</v>
      </c>
      <c r="O534">
        <v>84.020185029436504</v>
      </c>
      <c r="P534">
        <v>0</v>
      </c>
    </row>
    <row r="535" spans="1:17" x14ac:dyDescent="0.3">
      <c r="A535" t="s">
        <v>1196</v>
      </c>
      <c r="B535" t="s">
        <v>1197</v>
      </c>
      <c r="C535" t="s">
        <v>3102</v>
      </c>
      <c r="D535" t="s">
        <v>24</v>
      </c>
      <c r="E535">
        <v>9625.8710127159993</v>
      </c>
      <c r="F535">
        <v>158.38999999999999</v>
      </c>
      <c r="G535">
        <v>-51.324759260000398</v>
      </c>
      <c r="H535">
        <v>-17.691183677384799</v>
      </c>
      <c r="I535">
        <v>-42.877744729149398</v>
      </c>
      <c r="J535">
        <v>-3.3707418886737601</v>
      </c>
      <c r="K535">
        <v>187.305313063645</v>
      </c>
      <c r="L535">
        <v>219.09897593351801</v>
      </c>
      <c r="M535">
        <v>36.414878551624902</v>
      </c>
      <c r="N535">
        <v>0.95237483864410599</v>
      </c>
      <c r="O535">
        <v>89.847843929541</v>
      </c>
      <c r="P535">
        <v>4.5754654694308599</v>
      </c>
      <c r="Q535">
        <v>-1.1377711836949E-2</v>
      </c>
    </row>
    <row r="536" spans="1:17" x14ac:dyDescent="0.3">
      <c r="A536" t="s">
        <v>1198</v>
      </c>
      <c r="B536" t="s">
        <v>1199</v>
      </c>
      <c r="C536" t="s">
        <v>3111</v>
      </c>
      <c r="D536" t="s">
        <v>289</v>
      </c>
      <c r="E536">
        <v>9622.9232819999997</v>
      </c>
      <c r="F536">
        <v>1401.3</v>
      </c>
      <c r="G536">
        <v>46.934999715416197</v>
      </c>
      <c r="H536">
        <v>-14.047835050775801</v>
      </c>
      <c r="I536">
        <v>40.494705564441297</v>
      </c>
      <c r="J536">
        <v>-3.3952699211804802</v>
      </c>
      <c r="K536">
        <v>1560.3359368275401</v>
      </c>
      <c r="L536">
        <v>1312.75372205638</v>
      </c>
      <c r="M536">
        <v>27.080419808462299</v>
      </c>
      <c r="N536">
        <v>0.60672873597767396</v>
      </c>
      <c r="O536">
        <v>34.228930279026599</v>
      </c>
      <c r="P536">
        <v>70.890243902438996</v>
      </c>
      <c r="Q536">
        <v>2.3440270155881002E-2</v>
      </c>
    </row>
    <row r="537" spans="1:17" x14ac:dyDescent="0.3">
      <c r="A537" t="s">
        <v>1200</v>
      </c>
      <c r="B537" t="s">
        <v>1201</v>
      </c>
      <c r="C537" t="s">
        <v>3114</v>
      </c>
      <c r="D537" t="s">
        <v>229</v>
      </c>
      <c r="E537">
        <v>9622.8161669189994</v>
      </c>
      <c r="F537">
        <v>121.53</v>
      </c>
      <c r="G537">
        <v>-13.778646092873201</v>
      </c>
      <c r="H537">
        <v>3.8274390407326999</v>
      </c>
      <c r="I537">
        <v>-21.3435290132897</v>
      </c>
      <c r="J537">
        <v>1.84773550443018</v>
      </c>
      <c r="K537">
        <v>122.78467372548199</v>
      </c>
      <c r="L537">
        <v>128.37799770015499</v>
      </c>
      <c r="M537">
        <v>55.9352266292018</v>
      </c>
      <c r="N537">
        <v>1.16114292216947</v>
      </c>
      <c r="O537">
        <v>30.009051263062599</v>
      </c>
      <c r="P537">
        <v>8.7030411449016096</v>
      </c>
      <c r="Q537">
        <v>0.114312655934343</v>
      </c>
    </row>
    <row r="538" spans="1:17" hidden="1" x14ac:dyDescent="0.3">
      <c r="A538" t="s">
        <v>1202</v>
      </c>
      <c r="B538" t="s">
        <v>1203</v>
      </c>
      <c r="C538" t="s">
        <v>3117</v>
      </c>
      <c r="D538" t="s">
        <v>78</v>
      </c>
      <c r="E538">
        <v>9591.9028099999996</v>
      </c>
      <c r="F538">
        <v>142.11000000000001</v>
      </c>
      <c r="G538">
        <v>-11.2772151913508</v>
      </c>
      <c r="H538">
        <v>3.8530687358277098</v>
      </c>
      <c r="I538">
        <v>6.1062855018955801E-2</v>
      </c>
      <c r="J538">
        <v>1.7853081875952299</v>
      </c>
      <c r="K538">
        <v>143.91960331393301</v>
      </c>
      <c r="L538">
        <v>139.58930992056199</v>
      </c>
      <c r="M538">
        <v>19.599037825510401</v>
      </c>
      <c r="N538">
        <v>0.86764511417888801</v>
      </c>
      <c r="O538">
        <v>7.0649496868622803</v>
      </c>
      <c r="P538">
        <v>12.785714285714199</v>
      </c>
      <c r="Q538">
        <v>-1.3388827299693999E-2</v>
      </c>
    </row>
    <row r="539" spans="1:17" x14ac:dyDescent="0.3">
      <c r="A539" t="s">
        <v>1204</v>
      </c>
      <c r="B539" t="s">
        <v>1205</v>
      </c>
      <c r="C539" t="s">
        <v>3112</v>
      </c>
      <c r="D539" t="s">
        <v>1206</v>
      </c>
      <c r="E539">
        <v>9588.5856161699994</v>
      </c>
      <c r="F539">
        <v>645.15</v>
      </c>
      <c r="G539">
        <v>11.114607990666</v>
      </c>
      <c r="H539">
        <v>-7.26426382346592</v>
      </c>
      <c r="I539">
        <v>-3.85965089877608</v>
      </c>
      <c r="J539">
        <v>-6.7762966633237598</v>
      </c>
      <c r="K539">
        <v>718.63734931698696</v>
      </c>
      <c r="L539">
        <v>654.22657421817303</v>
      </c>
      <c r="M539">
        <v>29.276906771541199</v>
      </c>
      <c r="N539">
        <v>0.43735304229466998</v>
      </c>
      <c r="O539">
        <v>35.627373479035803</v>
      </c>
      <c r="P539">
        <v>40.402611534276303</v>
      </c>
      <c r="Q539">
        <v>-6.4643083486551997E-2</v>
      </c>
    </row>
    <row r="540" spans="1:17" x14ac:dyDescent="0.3">
      <c r="A540" t="s">
        <v>1207</v>
      </c>
      <c r="B540" t="s">
        <v>1208</v>
      </c>
      <c r="C540" t="s">
        <v>3113</v>
      </c>
      <c r="D540" t="s">
        <v>178</v>
      </c>
      <c r="E540">
        <v>9550.6118655999999</v>
      </c>
      <c r="F540">
        <v>9440.0499999999993</v>
      </c>
      <c r="G540">
        <v>61.225374562897798</v>
      </c>
      <c r="H540">
        <v>-27.463090879039601</v>
      </c>
      <c r="I540">
        <v>-24.1266877109963</v>
      </c>
      <c r="J540">
        <v>-7.7751260729479998</v>
      </c>
      <c r="K540">
        <v>11941.3685779849</v>
      </c>
      <c r="L540">
        <v>10943.0181240691</v>
      </c>
      <c r="M540">
        <v>26.592865893799001</v>
      </c>
      <c r="N540">
        <v>1.9075815719982301</v>
      </c>
      <c r="O540">
        <v>56.778830620600502</v>
      </c>
      <c r="P540">
        <v>90.669561704706098</v>
      </c>
      <c r="Q540">
        <v>0.16463823564548</v>
      </c>
    </row>
    <row r="541" spans="1:17" hidden="1" x14ac:dyDescent="0.3">
      <c r="A541" t="s">
        <v>1209</v>
      </c>
      <c r="B541" t="s">
        <v>1210</v>
      </c>
      <c r="C541" t="s">
        <v>3117</v>
      </c>
      <c r="D541" t="s">
        <v>481</v>
      </c>
      <c r="E541">
        <v>9524.5645772799999</v>
      </c>
      <c r="F541">
        <v>2686.4</v>
      </c>
      <c r="G541">
        <v>-19.0766391101171</v>
      </c>
      <c r="H541">
        <v>-1.93348487293361</v>
      </c>
      <c r="I541">
        <v>1.9440009045517801</v>
      </c>
      <c r="J541">
        <v>-6.9848398868294801</v>
      </c>
      <c r="K541">
        <v>2930.8622915341298</v>
      </c>
      <c r="L541">
        <v>2814.3127404945199</v>
      </c>
      <c r="M541">
        <v>23.796104517399201</v>
      </c>
      <c r="N541">
        <v>0.568374695540109</v>
      </c>
      <c r="O541">
        <v>25.446694460988599</v>
      </c>
      <c r="P541">
        <v>19.554962171784599</v>
      </c>
      <c r="Q541">
        <v>-5.1359712015888001E-2</v>
      </c>
    </row>
    <row r="542" spans="1:17" x14ac:dyDescent="0.3">
      <c r="A542" t="s">
        <v>1211</v>
      </c>
      <c r="B542" t="s">
        <v>1212</v>
      </c>
      <c r="C542" t="s">
        <v>3114</v>
      </c>
      <c r="D542" t="s">
        <v>886</v>
      </c>
      <c r="E542">
        <v>9513.2516193800002</v>
      </c>
      <c r="F542">
        <v>204.35</v>
      </c>
      <c r="G542">
        <v>6.5881278619734003</v>
      </c>
      <c r="H542">
        <v>3.7409110739668199</v>
      </c>
      <c r="I542">
        <v>-10.646907847264499</v>
      </c>
      <c r="J542">
        <v>4.0367068395259897</v>
      </c>
      <c r="K542">
        <v>199.323304939872</v>
      </c>
      <c r="L542">
        <v>194.24034096779801</v>
      </c>
      <c r="M542">
        <v>65.372806529146601</v>
      </c>
      <c r="N542">
        <v>0.91382459514786496</v>
      </c>
      <c r="O542">
        <v>29.1901149987766</v>
      </c>
      <c r="P542">
        <v>51.707498144023702</v>
      </c>
      <c r="Q542">
        <v>0.12704373064732999</v>
      </c>
    </row>
    <row r="543" spans="1:17" x14ac:dyDescent="0.3">
      <c r="A543" t="s">
        <v>1213</v>
      </c>
      <c r="B543" t="s">
        <v>1214</v>
      </c>
      <c r="C543" t="s">
        <v>3101</v>
      </c>
      <c r="D543" t="s">
        <v>250</v>
      </c>
      <c r="E543">
        <v>9509.4533150850002</v>
      </c>
      <c r="F543">
        <v>1747.95</v>
      </c>
      <c r="G543">
        <v>-40.356327441491104</v>
      </c>
      <c r="H543">
        <v>-13.336317955866599</v>
      </c>
      <c r="I543">
        <v>-18.6986207842012</v>
      </c>
      <c r="J543">
        <v>-8.8103981982884392</v>
      </c>
      <c r="K543">
        <v>2017.33084924287</v>
      </c>
      <c r="L543">
        <v>2024.6434409260301</v>
      </c>
      <c r="M543">
        <v>26.8682653307248</v>
      </c>
      <c r="N543">
        <v>0.97957016721402801</v>
      </c>
      <c r="O543">
        <v>57.204153436883097</v>
      </c>
      <c r="P543">
        <v>9.2468750000000099</v>
      </c>
      <c r="Q543">
        <v>1.427430046374E-2</v>
      </c>
    </row>
    <row r="544" spans="1:17" x14ac:dyDescent="0.3">
      <c r="A544" t="s">
        <v>1215</v>
      </c>
      <c r="B544" t="s">
        <v>1216</v>
      </c>
      <c r="C544" t="s">
        <v>3106</v>
      </c>
      <c r="D544" t="s">
        <v>51</v>
      </c>
      <c r="E544">
        <v>9479.0181491250005</v>
      </c>
      <c r="F544">
        <v>546.45000000000005</v>
      </c>
      <c r="G544">
        <v>20.1121241081973</v>
      </c>
      <c r="H544">
        <v>8.3253014581442795</v>
      </c>
      <c r="I544">
        <v>39.429253940812302</v>
      </c>
      <c r="J544">
        <v>0.68175182990409899</v>
      </c>
      <c r="K544">
        <v>503.010150254471</v>
      </c>
      <c r="L544">
        <v>440.76312686698401</v>
      </c>
      <c r="M544">
        <v>65.039690740848798</v>
      </c>
      <c r="N544">
        <v>1.5848919935599</v>
      </c>
      <c r="O544">
        <v>3.9436361972732898</v>
      </c>
      <c r="P544">
        <v>71.032863849765207</v>
      </c>
    </row>
    <row r="545" spans="1:17" x14ac:dyDescent="0.3">
      <c r="A545" t="s">
        <v>1217</v>
      </c>
      <c r="B545" t="s">
        <v>1218</v>
      </c>
      <c r="C545" t="s">
        <v>3102</v>
      </c>
      <c r="D545" t="s">
        <v>408</v>
      </c>
      <c r="E545">
        <v>9473.1672762649996</v>
      </c>
      <c r="F545">
        <v>306.35000000000002</v>
      </c>
      <c r="G545">
        <v>139.00741818151701</v>
      </c>
      <c r="H545">
        <v>-22.8130834432394</v>
      </c>
      <c r="I545">
        <v>82.720077891575698</v>
      </c>
      <c r="J545">
        <v>-11.441872905692</v>
      </c>
      <c r="K545">
        <v>347.482609222816</v>
      </c>
      <c r="L545">
        <v>248.79120228131899</v>
      </c>
      <c r="M545">
        <v>20.677756197795599</v>
      </c>
      <c r="N545">
        <v>0.53477056615088103</v>
      </c>
      <c r="O545">
        <v>46.5480659376529</v>
      </c>
      <c r="P545">
        <v>183.65740740740699</v>
      </c>
      <c r="Q545">
        <v>0.12690765593030701</v>
      </c>
    </row>
    <row r="546" spans="1:17" x14ac:dyDescent="0.3">
      <c r="A546" t="s">
        <v>1219</v>
      </c>
      <c r="B546" t="s">
        <v>1220</v>
      </c>
      <c r="C546" t="s">
        <v>3105</v>
      </c>
      <c r="D546" t="s">
        <v>971</v>
      </c>
      <c r="E546">
        <v>9438.2479036000004</v>
      </c>
      <c r="F546">
        <v>1283.5999999999999</v>
      </c>
      <c r="G546">
        <v>30.5057567190429</v>
      </c>
      <c r="H546">
        <v>-5.0814018058425701</v>
      </c>
      <c r="I546">
        <v>9.0525214322071292</v>
      </c>
      <c r="J546">
        <v>-4.6740809983654197</v>
      </c>
      <c r="K546">
        <v>1341.9704028537301</v>
      </c>
      <c r="L546">
        <v>1210.3404295727601</v>
      </c>
      <c r="M546">
        <v>40.836162950859404</v>
      </c>
      <c r="N546">
        <v>0.64476406449749601</v>
      </c>
      <c r="O546">
        <v>23.967746961670301</v>
      </c>
      <c r="P546">
        <v>58.469135802469097</v>
      </c>
      <c r="Q546">
        <v>8.5886481102581E-2</v>
      </c>
    </row>
    <row r="547" spans="1:17" hidden="1" x14ac:dyDescent="0.3">
      <c r="A547" t="s">
        <v>1221</v>
      </c>
      <c r="B547" t="s">
        <v>1222</v>
      </c>
      <c r="C547" t="s">
        <v>3117</v>
      </c>
      <c r="D547" t="s">
        <v>268</v>
      </c>
      <c r="E547">
        <v>9413.8322762999996</v>
      </c>
      <c r="F547">
        <v>6115.65</v>
      </c>
      <c r="G547">
        <v>-19.146858215144299</v>
      </c>
      <c r="H547">
        <v>1.6831301988518299</v>
      </c>
      <c r="I547">
        <v>-0.74835537438155297</v>
      </c>
      <c r="J547">
        <v>1.47913319421595</v>
      </c>
      <c r="K547">
        <v>6174.1283078639699</v>
      </c>
      <c r="L547">
        <v>5871.4153299646896</v>
      </c>
      <c r="M547">
        <v>46.539779185372097</v>
      </c>
      <c r="N547">
        <v>0.67237764380663001</v>
      </c>
      <c r="O547">
        <v>14.444090162125001</v>
      </c>
      <c r="P547">
        <v>32.3733766233766</v>
      </c>
      <c r="Q547">
        <v>9.0577563609744005E-2</v>
      </c>
    </row>
    <row r="548" spans="1:17" hidden="1" x14ac:dyDescent="0.3">
      <c r="A548" t="s">
        <v>1223</v>
      </c>
      <c r="B548" t="s">
        <v>1224</v>
      </c>
      <c r="C548" t="s">
        <v>3117</v>
      </c>
      <c r="D548" t="s">
        <v>268</v>
      </c>
      <c r="E548">
        <v>9397.7641815000006</v>
      </c>
      <c r="F548">
        <v>4690.6499999999996</v>
      </c>
      <c r="G548">
        <v>318.35750291268897</v>
      </c>
      <c r="H548">
        <v>5.9775564218300001</v>
      </c>
      <c r="I548">
        <v>62.3920626820913</v>
      </c>
      <c r="J548">
        <v>-1.08121544621096</v>
      </c>
      <c r="K548">
        <v>4448.7920949728496</v>
      </c>
      <c r="L548">
        <v>3378.34101459865</v>
      </c>
      <c r="M548">
        <v>57.831972166307303</v>
      </c>
      <c r="N548">
        <v>0.93200619305730403</v>
      </c>
      <c r="O548">
        <v>9.2556468719687093</v>
      </c>
      <c r="P548">
        <v>404.94106248990698</v>
      </c>
      <c r="Q548">
        <v>0.18692800057856099</v>
      </c>
    </row>
    <row r="549" spans="1:17" x14ac:dyDescent="0.3">
      <c r="A549" t="s">
        <v>1225</v>
      </c>
      <c r="B549" t="s">
        <v>1226</v>
      </c>
      <c r="C549" t="s">
        <v>3111</v>
      </c>
      <c r="D549" t="s">
        <v>821</v>
      </c>
      <c r="E549">
        <v>9389.9327656250007</v>
      </c>
      <c r="F549">
        <v>7281.25</v>
      </c>
      <c r="G549">
        <v>-34.152436741726397</v>
      </c>
      <c r="H549">
        <v>-4.4603237241579503</v>
      </c>
      <c r="I549">
        <v>-6.7925942914128603</v>
      </c>
      <c r="J549">
        <v>1.75629708053533</v>
      </c>
      <c r="K549">
        <v>7711.1284402424699</v>
      </c>
      <c r="L549">
        <v>8036.4321364346397</v>
      </c>
      <c r="M549">
        <v>56.944861731447297</v>
      </c>
      <c r="N549">
        <v>1.0708286103025</v>
      </c>
      <c r="O549">
        <v>48.188154506437698</v>
      </c>
      <c r="P549">
        <v>10.469262046364801</v>
      </c>
      <c r="Q549">
        <v>2.9089502870709001E-2</v>
      </c>
    </row>
    <row r="550" spans="1:17" x14ac:dyDescent="0.3">
      <c r="A550" t="s">
        <v>1227</v>
      </c>
      <c r="B550" t="s">
        <v>1228</v>
      </c>
      <c r="C550" t="s">
        <v>3101</v>
      </c>
      <c r="D550" t="s">
        <v>250</v>
      </c>
      <c r="E550">
        <v>9368.5795335799994</v>
      </c>
      <c r="F550">
        <v>696.2</v>
      </c>
      <c r="G550">
        <v>-40.221426111004803</v>
      </c>
      <c r="H550">
        <v>-8.4694454899266294</v>
      </c>
      <c r="I550">
        <v>-24.7912184791514</v>
      </c>
      <c r="J550">
        <v>-1.2661923303889799</v>
      </c>
      <c r="K550">
        <v>816.010992013649</v>
      </c>
      <c r="L550">
        <v>899.18917736349601</v>
      </c>
      <c r="M550">
        <v>21.7639224842255</v>
      </c>
      <c r="N550">
        <v>0.89497560917180397</v>
      </c>
      <c r="O550">
        <v>79.258833668486005</v>
      </c>
      <c r="P550">
        <v>0.993689707695666</v>
      </c>
      <c r="Q550">
        <v>-7.9684582550242994E-2</v>
      </c>
    </row>
    <row r="551" spans="1:17" x14ac:dyDescent="0.3">
      <c r="A551" t="s">
        <v>1229</v>
      </c>
      <c r="B551" t="s">
        <v>1230</v>
      </c>
      <c r="C551" t="s">
        <v>3101</v>
      </c>
      <c r="D551" t="s">
        <v>21</v>
      </c>
      <c r="E551">
        <v>9363.6305444600002</v>
      </c>
      <c r="F551">
        <v>454.55</v>
      </c>
      <c r="G551">
        <v>-17.963951078974599</v>
      </c>
      <c r="H551">
        <v>-0.83193576300512395</v>
      </c>
      <c r="I551">
        <v>-10.829662054983499</v>
      </c>
      <c r="J551">
        <v>-5.0989359110185797</v>
      </c>
      <c r="K551">
        <v>470.895131865206</v>
      </c>
      <c r="L551">
        <v>477.19013345475901</v>
      </c>
      <c r="M551">
        <v>39.924135609423097</v>
      </c>
      <c r="N551">
        <v>1.58275809153522</v>
      </c>
      <c r="O551">
        <v>26.498735012649799</v>
      </c>
      <c r="P551">
        <v>10.0605326876513</v>
      </c>
      <c r="Q551">
        <v>-7.7669425504643994E-2</v>
      </c>
    </row>
    <row r="552" spans="1:17" x14ac:dyDescent="0.3">
      <c r="A552" t="s">
        <v>1231</v>
      </c>
      <c r="B552" t="s">
        <v>1232</v>
      </c>
      <c r="C552" t="s">
        <v>3102</v>
      </c>
      <c r="D552" t="s">
        <v>562</v>
      </c>
      <c r="E552">
        <v>9362.6759534399898</v>
      </c>
      <c r="F552">
        <v>1049.2</v>
      </c>
      <c r="G552">
        <v>-7.6010221782480496</v>
      </c>
      <c r="H552">
        <v>-6.9983018686390297</v>
      </c>
      <c r="I552">
        <v>20.4300480194416</v>
      </c>
      <c r="J552">
        <v>-1.15511104394955</v>
      </c>
      <c r="K552">
        <v>1136.65932961459</v>
      </c>
      <c r="L552">
        <v>1041.58495716372</v>
      </c>
      <c r="M552">
        <v>31.986704142610201</v>
      </c>
      <c r="N552">
        <v>0.279247336978663</v>
      </c>
      <c r="O552">
        <v>31.843309187952698</v>
      </c>
      <c r="P552">
        <v>35.093027747376503</v>
      </c>
      <c r="Q552">
        <v>1.5229600582902E-2</v>
      </c>
    </row>
    <row r="553" spans="1:17" x14ac:dyDescent="0.3">
      <c r="A553" t="s">
        <v>1233</v>
      </c>
      <c r="B553" t="s">
        <v>1234</v>
      </c>
      <c r="C553" t="s">
        <v>3113</v>
      </c>
      <c r="D553" t="s">
        <v>282</v>
      </c>
      <c r="E553">
        <v>9332.16820491</v>
      </c>
      <c r="F553">
        <v>1578.7</v>
      </c>
      <c r="G553">
        <v>114.207158512254</v>
      </c>
      <c r="H553">
        <v>7.8377741487815502</v>
      </c>
      <c r="I553">
        <v>3.1373938538630299</v>
      </c>
      <c r="J553">
        <v>0.160854127355956</v>
      </c>
      <c r="K553">
        <v>1540.8433760073699</v>
      </c>
      <c r="L553">
        <v>1399.3778781512401</v>
      </c>
      <c r="M553">
        <v>50.8587290248838</v>
      </c>
      <c r="N553">
        <v>2.87583569941263</v>
      </c>
      <c r="O553">
        <v>31.753974789383602</v>
      </c>
      <c r="P553">
        <v>145.750311332503</v>
      </c>
    </row>
    <row r="554" spans="1:17" hidden="1" x14ac:dyDescent="0.3">
      <c r="A554" t="s">
        <v>1235</v>
      </c>
      <c r="B554" t="s">
        <v>1236</v>
      </c>
      <c r="C554" t="s">
        <v>3117</v>
      </c>
      <c r="D554" t="s">
        <v>580</v>
      </c>
      <c r="E554">
        <v>9311.4340585350001</v>
      </c>
      <c r="F554">
        <v>4690.1499999999996</v>
      </c>
      <c r="G554">
        <v>27.612688036006901</v>
      </c>
      <c r="H554">
        <v>0.51535034993267104</v>
      </c>
      <c r="I554">
        <v>18.111386138310799</v>
      </c>
      <c r="J554">
        <v>-9.9101816355832803E-2</v>
      </c>
      <c r="K554">
        <v>3991.0244332131601</v>
      </c>
      <c r="L554">
        <v>3731.0293408756102</v>
      </c>
      <c r="M554">
        <v>75.716369133771394</v>
      </c>
      <c r="N554">
        <v>1.70078486309386</v>
      </c>
      <c r="O554">
        <v>1.11510292847776</v>
      </c>
      <c r="P554">
        <v>49.746970833798898</v>
      </c>
      <c r="Q554">
        <v>1.6745867505301E-2</v>
      </c>
    </row>
    <row r="555" spans="1:17" x14ac:dyDescent="0.3">
      <c r="A555" t="s">
        <v>1237</v>
      </c>
      <c r="B555" t="s">
        <v>1238</v>
      </c>
      <c r="C555" t="s">
        <v>3113</v>
      </c>
      <c r="D555" t="s">
        <v>239</v>
      </c>
      <c r="E555">
        <v>9305.7395422199897</v>
      </c>
      <c r="F555">
        <v>476.3</v>
      </c>
      <c r="G555">
        <v>-18.6525587531277</v>
      </c>
      <c r="H555">
        <v>-9.7628100533554303</v>
      </c>
      <c r="I555">
        <v>-25.889912509227202</v>
      </c>
      <c r="J555">
        <v>-3.5904071263703901</v>
      </c>
      <c r="K555">
        <v>533.68282126504698</v>
      </c>
      <c r="L555">
        <v>543.83681980715198</v>
      </c>
      <c r="M555">
        <v>23.757215575143501</v>
      </c>
      <c r="N555">
        <v>0.37754462261761301</v>
      </c>
      <c r="O555">
        <v>48.939743858912401</v>
      </c>
      <c r="P555">
        <v>1.9914346895074799</v>
      </c>
      <c r="Q555">
        <v>-3.0244798553339999E-3</v>
      </c>
    </row>
    <row r="556" spans="1:17" x14ac:dyDescent="0.3">
      <c r="A556" t="s">
        <v>1239</v>
      </c>
      <c r="B556" t="s">
        <v>1240</v>
      </c>
      <c r="C556" t="s">
        <v>3104</v>
      </c>
      <c r="D556" t="s">
        <v>273</v>
      </c>
      <c r="E556">
        <v>9269.5082063999998</v>
      </c>
      <c r="F556">
        <v>694.2</v>
      </c>
      <c r="G556">
        <v>-6.7119113626462896</v>
      </c>
      <c r="H556">
        <v>11.724563833303099</v>
      </c>
      <c r="I556">
        <v>18.021692902192498</v>
      </c>
      <c r="J556">
        <v>3.0641109719112198</v>
      </c>
      <c r="K556">
        <v>680.41599778840305</v>
      </c>
      <c r="L556">
        <v>649.74988925960201</v>
      </c>
      <c r="M556">
        <v>55.157560584222203</v>
      </c>
      <c r="N556">
        <v>1.9820834360245201</v>
      </c>
      <c r="O556">
        <v>23.163353500432098</v>
      </c>
      <c r="P556">
        <v>25.8520667150108</v>
      </c>
      <c r="Q556">
        <v>6.9778322903799997E-2</v>
      </c>
    </row>
    <row r="557" spans="1:17" hidden="1" x14ac:dyDescent="0.3">
      <c r="A557" t="s">
        <v>1241</v>
      </c>
      <c r="B557" t="s">
        <v>1242</v>
      </c>
      <c r="C557" t="s">
        <v>3117</v>
      </c>
      <c r="D557" t="s">
        <v>85</v>
      </c>
      <c r="E557">
        <v>9262.0937272499996</v>
      </c>
      <c r="F557">
        <v>682.5</v>
      </c>
      <c r="G557">
        <v>-32.829925591096298</v>
      </c>
      <c r="H557">
        <v>-1.81284635826004</v>
      </c>
      <c r="I557">
        <v>-17.434182552542101</v>
      </c>
      <c r="J557">
        <v>-2.5711392321024999</v>
      </c>
      <c r="M557">
        <v>30.770488826453999</v>
      </c>
      <c r="O557">
        <v>24.249084249084198</v>
      </c>
      <c r="P557">
        <v>0.94660553172607398</v>
      </c>
    </row>
    <row r="558" spans="1:17" x14ac:dyDescent="0.3">
      <c r="A558" t="s">
        <v>1243</v>
      </c>
      <c r="B558" t="s">
        <v>1244</v>
      </c>
      <c r="C558" t="s">
        <v>3115</v>
      </c>
      <c r="D558" t="s">
        <v>141</v>
      </c>
      <c r="E558">
        <v>9208.4363486999991</v>
      </c>
      <c r="F558">
        <v>1104.3</v>
      </c>
      <c r="G558">
        <v>169.315544679623</v>
      </c>
      <c r="H558">
        <v>8.7490481339508896</v>
      </c>
      <c r="I558">
        <v>19.547327677153302</v>
      </c>
      <c r="J558">
        <v>-1.9285874782755099</v>
      </c>
      <c r="K558">
        <v>981.99295741186904</v>
      </c>
      <c r="L558">
        <v>836.73256873898004</v>
      </c>
      <c r="M558">
        <v>58.0198150924369</v>
      </c>
      <c r="N558">
        <v>1.46278697052199</v>
      </c>
      <c r="O558">
        <v>8.2133478221497693</v>
      </c>
      <c r="P558">
        <v>196.058981233243</v>
      </c>
      <c r="Q558">
        <v>0.144565764364121</v>
      </c>
    </row>
    <row r="559" spans="1:17" hidden="1" x14ac:dyDescent="0.3">
      <c r="A559" t="s">
        <v>1245</v>
      </c>
      <c r="B559" t="s">
        <v>1246</v>
      </c>
      <c r="C559" t="s">
        <v>3117</v>
      </c>
      <c r="D559" t="s">
        <v>75</v>
      </c>
      <c r="E559">
        <v>9182.7340889400002</v>
      </c>
      <c r="F559">
        <v>182.43</v>
      </c>
      <c r="G559">
        <v>-8.1651366548719295</v>
      </c>
      <c r="H559">
        <v>5.9605101419320698</v>
      </c>
      <c r="I559">
        <v>21.787247781203799</v>
      </c>
      <c r="J559">
        <v>-0.16749655971935801</v>
      </c>
      <c r="K559">
        <v>188.776383063156</v>
      </c>
      <c r="L559">
        <v>174.567680401237</v>
      </c>
      <c r="M559">
        <v>27.0745225625035</v>
      </c>
      <c r="N559">
        <v>0.13902017610793399</v>
      </c>
      <c r="O559">
        <v>34.846242394343001</v>
      </c>
      <c r="P559">
        <v>28.471830985915499</v>
      </c>
      <c r="Q559">
        <v>3.6297161117438997E-2</v>
      </c>
    </row>
    <row r="560" spans="1:17" x14ac:dyDescent="0.3">
      <c r="A560" t="s">
        <v>1247</v>
      </c>
      <c r="B560" t="s">
        <v>1248</v>
      </c>
      <c r="C560" t="s">
        <v>3102</v>
      </c>
      <c r="D560" t="s">
        <v>144</v>
      </c>
      <c r="E560">
        <v>9064.1573604109999</v>
      </c>
      <c r="F560">
        <v>83.81</v>
      </c>
      <c r="G560">
        <v>-26.611989062820498</v>
      </c>
      <c r="H560">
        <v>0.31243353361765802</v>
      </c>
      <c r="I560">
        <v>-3.9152666835610499</v>
      </c>
      <c r="J560">
        <v>0.56142906877753096</v>
      </c>
      <c r="K560">
        <v>85.603008570936097</v>
      </c>
      <c r="L560">
        <v>85.598416954919301</v>
      </c>
      <c r="M560">
        <v>47.315012271834199</v>
      </c>
      <c r="N560">
        <v>0.26105885673705598</v>
      </c>
      <c r="O560">
        <v>26.249850853120101</v>
      </c>
      <c r="P560">
        <v>15.7596685082872</v>
      </c>
    </row>
    <row r="561" spans="1:17" x14ac:dyDescent="0.3">
      <c r="A561" t="s">
        <v>1249</v>
      </c>
      <c r="B561" t="s">
        <v>1250</v>
      </c>
      <c r="C561" t="s">
        <v>3108</v>
      </c>
      <c r="D561" t="s">
        <v>211</v>
      </c>
      <c r="E561">
        <v>9019.8435126149998</v>
      </c>
      <c r="F561">
        <v>1456.65</v>
      </c>
      <c r="G561">
        <v>50.672662336287097</v>
      </c>
      <c r="H561">
        <v>1.2543286098402899</v>
      </c>
      <c r="I561">
        <v>36.012560857111097</v>
      </c>
      <c r="J561">
        <v>0.15156996129236999</v>
      </c>
      <c r="K561">
        <v>1523.3312425727099</v>
      </c>
      <c r="L561">
        <v>1316.87209770138</v>
      </c>
      <c r="M561">
        <v>35.632050220163102</v>
      </c>
      <c r="N561">
        <v>0.63697765879886303</v>
      </c>
      <c r="O561">
        <v>20.708474925342301</v>
      </c>
      <c r="P561">
        <v>76.413951798474002</v>
      </c>
      <c r="Q561">
        <v>7.1120787176403993E-2</v>
      </c>
    </row>
    <row r="562" spans="1:17" x14ac:dyDescent="0.3">
      <c r="A562" t="s">
        <v>1251</v>
      </c>
      <c r="B562" t="s">
        <v>1252</v>
      </c>
      <c r="C562" t="s">
        <v>3113</v>
      </c>
      <c r="D562" t="s">
        <v>472</v>
      </c>
      <c r="E562">
        <v>9018.6949980989993</v>
      </c>
      <c r="F562">
        <v>145.88999999999999</v>
      </c>
      <c r="G562">
        <v>18.1550914958578</v>
      </c>
      <c r="H562">
        <v>-19.4777049033037</v>
      </c>
      <c r="I562">
        <v>-23.287349742201499</v>
      </c>
      <c r="J562">
        <v>-1.8549572964687799</v>
      </c>
      <c r="K562">
        <v>180.71392375474099</v>
      </c>
      <c r="L562">
        <v>174.43175112252601</v>
      </c>
      <c r="M562">
        <v>32.021311336480998</v>
      </c>
      <c r="N562">
        <v>1.2164555100821099</v>
      </c>
      <c r="O562">
        <v>62.176982658167098</v>
      </c>
      <c r="P562">
        <v>40.413859480269402</v>
      </c>
      <c r="Q562">
        <v>0.16353325710178099</v>
      </c>
    </row>
    <row r="563" spans="1:17" x14ac:dyDescent="0.3">
      <c r="A563" t="s">
        <v>1253</v>
      </c>
      <c r="B563" t="s">
        <v>1254</v>
      </c>
      <c r="C563" t="s">
        <v>3114</v>
      </c>
      <c r="D563" t="s">
        <v>111</v>
      </c>
      <c r="E563">
        <v>9003.2146553399998</v>
      </c>
      <c r="F563">
        <v>1058.7</v>
      </c>
      <c r="G563">
        <v>28.814548159871102</v>
      </c>
      <c r="H563">
        <v>-4.06171250307208</v>
      </c>
      <c r="I563">
        <v>3.99714670811225</v>
      </c>
      <c r="J563">
        <v>0.12651418500935599</v>
      </c>
      <c r="K563">
        <v>1151.8467698474401</v>
      </c>
      <c r="L563">
        <v>1064.49190412189</v>
      </c>
      <c r="M563">
        <v>33.914379453110399</v>
      </c>
      <c r="N563">
        <v>0.415320552010495</v>
      </c>
      <c r="O563">
        <v>31.7653726268064</v>
      </c>
      <c r="P563">
        <v>51.242857142857098</v>
      </c>
      <c r="Q563">
        <v>3.6750953289950997E-2</v>
      </c>
    </row>
    <row r="564" spans="1:17" x14ac:dyDescent="0.3">
      <c r="A564" t="s">
        <v>1255</v>
      </c>
      <c r="B564" t="s">
        <v>1256</v>
      </c>
      <c r="C564" t="s">
        <v>3119</v>
      </c>
      <c r="D564" t="s">
        <v>1014</v>
      </c>
      <c r="E564">
        <v>8976.8620253000008</v>
      </c>
      <c r="F564">
        <v>466.7</v>
      </c>
      <c r="G564">
        <v>10.506417180516801</v>
      </c>
      <c r="H564">
        <v>-4.2554082393529997</v>
      </c>
      <c r="I564">
        <v>8.9960723916744705</v>
      </c>
      <c r="J564">
        <v>2.31828524362543</v>
      </c>
      <c r="K564">
        <v>522.575164915144</v>
      </c>
      <c r="L564">
        <v>486.251815565833</v>
      </c>
      <c r="M564">
        <v>33.055784557792698</v>
      </c>
      <c r="N564">
        <v>0.59333370446700795</v>
      </c>
      <c r="O564">
        <v>47.6108849367902</v>
      </c>
      <c r="P564">
        <v>43.225410464937802</v>
      </c>
      <c r="Q564">
        <v>3.7709328520369998E-3</v>
      </c>
    </row>
    <row r="565" spans="1:17" hidden="1" x14ac:dyDescent="0.3">
      <c r="A565" t="s">
        <v>1257</v>
      </c>
      <c r="B565" t="s">
        <v>1258</v>
      </c>
      <c r="C565" t="s">
        <v>3117</v>
      </c>
      <c r="D565" t="s">
        <v>1259</v>
      </c>
      <c r="E565">
        <v>8971.8215999999993</v>
      </c>
      <c r="F565">
        <v>4306.75</v>
      </c>
      <c r="G565">
        <v>503.27500375192</v>
      </c>
      <c r="H565">
        <v>16.421441397884902</v>
      </c>
      <c r="I565">
        <v>81.640113807698597</v>
      </c>
      <c r="J565">
        <v>-10.054310847720901</v>
      </c>
      <c r="K565">
        <v>3744.94981658508</v>
      </c>
      <c r="L565">
        <v>2756.4163060908099</v>
      </c>
      <c r="M565">
        <v>60.378244785191399</v>
      </c>
      <c r="N565">
        <v>1.3527918781725801</v>
      </c>
      <c r="O565">
        <v>10.2919835142508</v>
      </c>
      <c r="P565">
        <v>623.64109888263397</v>
      </c>
      <c r="Q565">
        <v>0.37504059714169102</v>
      </c>
    </row>
    <row r="566" spans="1:17" hidden="1" x14ac:dyDescent="0.3">
      <c r="A566" t="s">
        <v>1260</v>
      </c>
      <c r="B566" t="s">
        <v>1261</v>
      </c>
      <c r="C566" t="s">
        <v>3117</v>
      </c>
      <c r="D566" t="s">
        <v>141</v>
      </c>
      <c r="E566">
        <v>8915.7158387500003</v>
      </c>
      <c r="F566">
        <v>707.5</v>
      </c>
      <c r="G566">
        <v>11.180242370470999</v>
      </c>
      <c r="H566">
        <v>7.7113554423683199</v>
      </c>
      <c r="I566">
        <v>-2.9511989469018798</v>
      </c>
      <c r="J566">
        <v>3.64052941876544</v>
      </c>
      <c r="K566">
        <v>715.65758930107597</v>
      </c>
      <c r="L566">
        <v>686.25540239972304</v>
      </c>
      <c r="M566">
        <v>39.821130789269702</v>
      </c>
      <c r="N566">
        <v>0.82421629012743103</v>
      </c>
      <c r="O566">
        <v>13.2226148409893</v>
      </c>
      <c r="P566">
        <v>32.416245554931699</v>
      </c>
      <c r="Q566">
        <v>2.0092501378860001E-2</v>
      </c>
    </row>
    <row r="567" spans="1:17" x14ac:dyDescent="0.3">
      <c r="A567" t="s">
        <v>1262</v>
      </c>
      <c r="B567" t="s">
        <v>1263</v>
      </c>
      <c r="C567" t="s">
        <v>3105</v>
      </c>
      <c r="D567" t="s">
        <v>48</v>
      </c>
      <c r="E567">
        <v>8881.4180928000005</v>
      </c>
      <c r="F567">
        <v>517</v>
      </c>
      <c r="G567">
        <v>77.4910166679648</v>
      </c>
      <c r="H567">
        <v>-4.9292463302991196</v>
      </c>
      <c r="I567">
        <v>28.577643824389401</v>
      </c>
      <c r="J567">
        <v>-0.40360802230509701</v>
      </c>
      <c r="K567">
        <v>545.32726464762902</v>
      </c>
      <c r="L567">
        <v>459.49602429809198</v>
      </c>
      <c r="M567">
        <v>26.38308326916</v>
      </c>
      <c r="N567">
        <v>0.55188936548802303</v>
      </c>
      <c r="O567">
        <v>34.294003868471897</v>
      </c>
      <c r="P567">
        <v>101.874267864115</v>
      </c>
      <c r="Q567">
        <v>0.21784802714353499</v>
      </c>
    </row>
    <row r="568" spans="1:17" x14ac:dyDescent="0.3">
      <c r="A568" t="s">
        <v>1264</v>
      </c>
      <c r="B568" t="s">
        <v>1265</v>
      </c>
      <c r="C568" t="s">
        <v>3108</v>
      </c>
      <c r="D568" t="s">
        <v>211</v>
      </c>
      <c r="E568">
        <v>8831.3289646399899</v>
      </c>
      <c r="F568">
        <v>2004.85</v>
      </c>
      <c r="G568">
        <v>57.160845961145299</v>
      </c>
      <c r="H568">
        <v>-4.16248188447467</v>
      </c>
      <c r="I568">
        <v>-6.2175139906960801</v>
      </c>
      <c r="J568">
        <v>4.2310084076514496</v>
      </c>
      <c r="K568">
        <v>2083.3811505579702</v>
      </c>
      <c r="L568">
        <v>1898.40796816478</v>
      </c>
      <c r="M568">
        <v>44.516844967900397</v>
      </c>
      <c r="N568">
        <v>0.44928707226154002</v>
      </c>
      <c r="O568">
        <v>19.659824924557899</v>
      </c>
      <c r="P568">
        <v>101.89828801611201</v>
      </c>
      <c r="Q568">
        <v>0.151189363028326</v>
      </c>
    </row>
    <row r="569" spans="1:17" x14ac:dyDescent="0.3">
      <c r="A569" t="s">
        <v>1266</v>
      </c>
      <c r="B569" t="s">
        <v>1267</v>
      </c>
      <c r="C569" t="s">
        <v>3105</v>
      </c>
      <c r="D569" t="s">
        <v>48</v>
      </c>
      <c r="E569">
        <v>8830.7664399999994</v>
      </c>
      <c r="F569">
        <v>314</v>
      </c>
      <c r="G569">
        <v>-11.382497320337899</v>
      </c>
      <c r="H569">
        <v>2.1245590217967099</v>
      </c>
      <c r="I569">
        <v>12.3436746737263</v>
      </c>
      <c r="J569">
        <v>7.5017960506078598</v>
      </c>
      <c r="K569">
        <v>312.45612923567597</v>
      </c>
      <c r="L569">
        <v>310.66648697498402</v>
      </c>
      <c r="M569">
        <v>64.616214186108195</v>
      </c>
      <c r="N569">
        <v>3.0225723144282801</v>
      </c>
      <c r="O569">
        <v>32.2929936305732</v>
      </c>
      <c r="P569">
        <v>32.629355860612399</v>
      </c>
      <c r="Q569">
        <v>2.2235080304609999E-3</v>
      </c>
    </row>
    <row r="570" spans="1:17" x14ac:dyDescent="0.3">
      <c r="A570" t="s">
        <v>1268</v>
      </c>
      <c r="B570" t="s">
        <v>1269</v>
      </c>
      <c r="C570" t="s">
        <v>3111</v>
      </c>
      <c r="D570" t="s">
        <v>289</v>
      </c>
      <c r="E570">
        <v>8825.6322316799997</v>
      </c>
      <c r="F570">
        <v>765.6</v>
      </c>
      <c r="G570">
        <v>-39.690803620893803</v>
      </c>
      <c r="H570">
        <v>-5.2658815559312702</v>
      </c>
      <c r="I570">
        <v>-22.2019548654382</v>
      </c>
      <c r="J570">
        <v>-5.8473279127029398</v>
      </c>
      <c r="K570">
        <v>896.77790443909601</v>
      </c>
      <c r="L570">
        <v>961.30639404740998</v>
      </c>
      <c r="M570">
        <v>18.506365575249301</v>
      </c>
      <c r="N570">
        <v>1.6262634383881001</v>
      </c>
      <c r="O570">
        <v>44.984326018808702</v>
      </c>
      <c r="P570">
        <v>1.78144110608879</v>
      </c>
      <c r="Q570">
        <v>-6.0390246224314999E-2</v>
      </c>
    </row>
    <row r="571" spans="1:17" x14ac:dyDescent="0.3">
      <c r="A571" t="s">
        <v>1270</v>
      </c>
      <c r="B571" t="s">
        <v>1271</v>
      </c>
      <c r="C571" t="s">
        <v>3108</v>
      </c>
      <c r="D571" t="s">
        <v>60</v>
      </c>
      <c r="E571">
        <v>8820.1239014900002</v>
      </c>
      <c r="F571">
        <v>6693.95</v>
      </c>
      <c r="G571">
        <v>44.707324421449499</v>
      </c>
      <c r="H571">
        <v>5.9596377001960299</v>
      </c>
      <c r="I571">
        <v>-26.353173163505499</v>
      </c>
      <c r="J571">
        <v>-2.04238357244511</v>
      </c>
      <c r="K571">
        <v>7255.0774707836099</v>
      </c>
      <c r="L571">
        <v>7086.07597308202</v>
      </c>
      <c r="M571">
        <v>37.422196203961803</v>
      </c>
      <c r="N571">
        <v>0.71912518129595204</v>
      </c>
      <c r="O571">
        <v>53.539390046235702</v>
      </c>
      <c r="P571">
        <v>100.83858385838499</v>
      </c>
      <c r="Q571">
        <v>0.13329702651949599</v>
      </c>
    </row>
    <row r="572" spans="1:17" hidden="1" x14ac:dyDescent="0.3">
      <c r="A572" t="s">
        <v>1272</v>
      </c>
      <c r="B572" t="s">
        <v>1273</v>
      </c>
      <c r="C572" t="s">
        <v>3117</v>
      </c>
      <c r="D572" t="s">
        <v>222</v>
      </c>
      <c r="E572">
        <v>8808.0726549899991</v>
      </c>
      <c r="F572">
        <v>314.89999999999998</v>
      </c>
      <c r="G572">
        <v>-19.570721927764101</v>
      </c>
      <c r="H572">
        <v>0.99642841798637305</v>
      </c>
      <c r="I572">
        <v>-4.9376159748017399</v>
      </c>
      <c r="J572">
        <v>-2.9106265069538301E-2</v>
      </c>
      <c r="K572">
        <v>325.54113268623701</v>
      </c>
      <c r="M572">
        <v>41.784319651520001</v>
      </c>
      <c r="N572">
        <v>0.47324370129604298</v>
      </c>
      <c r="O572">
        <v>18.259765004763398</v>
      </c>
      <c r="P572">
        <v>11.6468711221414</v>
      </c>
    </row>
    <row r="573" spans="1:17" x14ac:dyDescent="0.3">
      <c r="A573" t="s">
        <v>1274</v>
      </c>
      <c r="B573" t="s">
        <v>1275</v>
      </c>
      <c r="C573" t="s">
        <v>3103</v>
      </c>
      <c r="D573" t="s">
        <v>21</v>
      </c>
      <c r="E573">
        <v>8765.3518628549991</v>
      </c>
      <c r="F573">
        <v>1392.15</v>
      </c>
      <c r="G573">
        <v>-29.0468231565944</v>
      </c>
      <c r="H573">
        <v>-3.4687064150192399</v>
      </c>
      <c r="I573">
        <v>-7.1644609604482303</v>
      </c>
      <c r="J573">
        <v>-0.52458213576663404</v>
      </c>
      <c r="K573">
        <v>1529.7437016912199</v>
      </c>
      <c r="L573">
        <v>1565.0436581788799</v>
      </c>
      <c r="M573">
        <v>11.4907450877831</v>
      </c>
      <c r="N573">
        <v>1.12046877968634</v>
      </c>
      <c r="O573">
        <v>39.528786409510403</v>
      </c>
      <c r="P573">
        <v>4.3590704647676199</v>
      </c>
      <c r="Q573">
        <v>-6.5778500578594995E-2</v>
      </c>
    </row>
    <row r="574" spans="1:17" x14ac:dyDescent="0.3">
      <c r="A574" t="s">
        <v>1276</v>
      </c>
      <c r="B574" t="s">
        <v>1277</v>
      </c>
      <c r="C574" t="s">
        <v>3116</v>
      </c>
      <c r="D574" t="s">
        <v>414</v>
      </c>
      <c r="E574">
        <v>8752.9107685409999</v>
      </c>
      <c r="F574">
        <v>107.37</v>
      </c>
      <c r="G574">
        <v>47.702543018815099</v>
      </c>
      <c r="H574">
        <v>22.528509487716601</v>
      </c>
      <c r="I574">
        <v>44.514804263396599</v>
      </c>
      <c r="J574">
        <v>-1.3510071499252101</v>
      </c>
      <c r="K574">
        <v>95.177290086524906</v>
      </c>
      <c r="L574">
        <v>83.153913217565204</v>
      </c>
      <c r="M574">
        <v>59.324145031344301</v>
      </c>
      <c r="N574">
        <v>1.6495511593221499</v>
      </c>
      <c r="O574">
        <v>11.3439508242525</v>
      </c>
      <c r="P574">
        <v>73.3171912832929</v>
      </c>
      <c r="Q574">
        <v>0.103738067488424</v>
      </c>
    </row>
    <row r="575" spans="1:17" x14ac:dyDescent="0.3">
      <c r="A575" t="s">
        <v>1278</v>
      </c>
      <c r="B575" t="s">
        <v>1279</v>
      </c>
      <c r="C575" t="s">
        <v>580</v>
      </c>
      <c r="D575" t="s">
        <v>440</v>
      </c>
      <c r="E575">
        <v>8752.2670505599999</v>
      </c>
      <c r="F575">
        <v>334.4</v>
      </c>
      <c r="G575">
        <v>32.315721527825097</v>
      </c>
      <c r="H575">
        <v>0.67544190017332895</v>
      </c>
      <c r="I575">
        <v>-13.6423874900155</v>
      </c>
      <c r="J575">
        <v>-4.4224534584167099</v>
      </c>
      <c r="K575">
        <v>365.06478954226401</v>
      </c>
      <c r="L575">
        <v>339.27212253700799</v>
      </c>
      <c r="M575">
        <v>33.818090557843497</v>
      </c>
      <c r="N575">
        <v>0.62917251190828205</v>
      </c>
      <c r="O575">
        <v>25.986842105263101</v>
      </c>
      <c r="P575">
        <v>57.142857142857103</v>
      </c>
      <c r="Q575">
        <v>0.123204054613928</v>
      </c>
    </row>
    <row r="576" spans="1:17" hidden="1" x14ac:dyDescent="0.3">
      <c r="A576" t="s">
        <v>1280</v>
      </c>
      <c r="B576" t="s">
        <v>1281</v>
      </c>
      <c r="C576" t="s">
        <v>3106</v>
      </c>
      <c r="D576" t="s">
        <v>51</v>
      </c>
      <c r="E576">
        <v>8703.8875363999996</v>
      </c>
      <c r="F576">
        <v>553</v>
      </c>
      <c r="G576">
        <v>-45.757771655100498</v>
      </c>
      <c r="H576">
        <v>-29.906777083477099</v>
      </c>
      <c r="I576">
        <v>-31.124665702138099</v>
      </c>
      <c r="J576">
        <v>-23.654708440671701</v>
      </c>
      <c r="K576">
        <v>824.15353998174805</v>
      </c>
      <c r="M576">
        <v>7.1078072606721303</v>
      </c>
      <c r="N576">
        <v>1.1531286345360801</v>
      </c>
      <c r="O576">
        <v>112.64014466546099</v>
      </c>
      <c r="P576">
        <v>0</v>
      </c>
    </row>
    <row r="577" spans="1:17" hidden="1" x14ac:dyDescent="0.3">
      <c r="A577" t="s">
        <v>1282</v>
      </c>
      <c r="B577" t="s">
        <v>1283</v>
      </c>
      <c r="C577" t="s">
        <v>3117</v>
      </c>
      <c r="D577" t="s">
        <v>141</v>
      </c>
      <c r="E577">
        <v>8688</v>
      </c>
      <c r="F577">
        <v>4344</v>
      </c>
      <c r="G577">
        <v>-24.131619320743599</v>
      </c>
      <c r="H577">
        <v>-9.3948222176511997</v>
      </c>
      <c r="I577">
        <v>-14.832971235890099</v>
      </c>
      <c r="J577">
        <v>3.1118509259957299</v>
      </c>
      <c r="K577">
        <v>4506.2631633665596</v>
      </c>
      <c r="L577">
        <v>4672.1229895098504</v>
      </c>
      <c r="M577">
        <v>42.071682819926302</v>
      </c>
      <c r="N577">
        <v>0.47102874432677699</v>
      </c>
      <c r="O577">
        <v>60.543278084714501</v>
      </c>
      <c r="P577">
        <v>3.4285714285714199</v>
      </c>
      <c r="Q577">
        <v>-6.7195024576508E-2</v>
      </c>
    </row>
    <row r="578" spans="1:17" hidden="1" x14ac:dyDescent="0.3">
      <c r="A578" t="s">
        <v>1284</v>
      </c>
      <c r="B578" t="s">
        <v>1285</v>
      </c>
      <c r="C578" t="s">
        <v>3117</v>
      </c>
      <c r="D578" t="s">
        <v>728</v>
      </c>
      <c r="E578">
        <v>8642.3479203879997</v>
      </c>
      <c r="F578">
        <v>517.52</v>
      </c>
      <c r="G578">
        <v>-2.6002873493674201</v>
      </c>
      <c r="H578">
        <v>3.4217953341637899</v>
      </c>
      <c r="I578">
        <v>0.46664003638818502</v>
      </c>
      <c r="J578">
        <v>0.29341756871258001</v>
      </c>
      <c r="K578">
        <v>529.58212374119205</v>
      </c>
      <c r="L578">
        <v>511.74903163761098</v>
      </c>
      <c r="M578">
        <v>73.886051750125603</v>
      </c>
      <c r="N578">
        <v>0.39873774648559801</v>
      </c>
      <c r="O578">
        <v>8.3958107899211694</v>
      </c>
      <c r="P578">
        <v>17.410045827850599</v>
      </c>
      <c r="Q578">
        <v>-1.0545973830429E-2</v>
      </c>
    </row>
    <row r="579" spans="1:17" x14ac:dyDescent="0.3">
      <c r="A579" t="s">
        <v>1286</v>
      </c>
      <c r="B579" t="s">
        <v>1287</v>
      </c>
      <c r="C579" t="s">
        <v>3108</v>
      </c>
      <c r="D579" t="s">
        <v>211</v>
      </c>
      <c r="E579">
        <v>8613.160194</v>
      </c>
      <c r="F579">
        <v>436.9</v>
      </c>
      <c r="G579">
        <v>19.624218754166399</v>
      </c>
      <c r="H579">
        <v>5.5497459247021599</v>
      </c>
      <c r="I579">
        <v>25.9502633960597</v>
      </c>
      <c r="J579">
        <v>-1.6119533030889699</v>
      </c>
      <c r="K579">
        <v>426.415218314924</v>
      </c>
      <c r="L579">
        <v>367.51052235347601</v>
      </c>
      <c r="M579">
        <v>55.374236932428197</v>
      </c>
      <c r="N579">
        <v>0.738368959450731</v>
      </c>
      <c r="O579">
        <v>11.0780498970016</v>
      </c>
      <c r="P579">
        <v>81.965847563515197</v>
      </c>
    </row>
    <row r="580" spans="1:17" x14ac:dyDescent="0.3">
      <c r="A580" t="s">
        <v>1288</v>
      </c>
      <c r="B580" t="s">
        <v>1289</v>
      </c>
      <c r="C580" t="s">
        <v>3114</v>
      </c>
      <c r="D580" t="s">
        <v>111</v>
      </c>
      <c r="E580">
        <v>8590.4333293349991</v>
      </c>
      <c r="F580">
        <v>719.05</v>
      </c>
      <c r="G580">
        <v>-34.7281932138808</v>
      </c>
      <c r="H580">
        <v>9.5132327880116101</v>
      </c>
      <c r="I580">
        <v>-3.1171398468018401</v>
      </c>
      <c r="J580">
        <v>5.5156497442830101</v>
      </c>
      <c r="K580">
        <v>675.36520288316899</v>
      </c>
      <c r="L580">
        <v>691.71500971737305</v>
      </c>
      <c r="M580">
        <v>77.321772066677795</v>
      </c>
      <c r="N580">
        <v>0.822375630955273</v>
      </c>
      <c r="O580">
        <v>18.0724567137195</v>
      </c>
      <c r="P580">
        <v>20.121951219512098</v>
      </c>
      <c r="Q580">
        <v>-7.8560236384698001E-2</v>
      </c>
    </row>
    <row r="581" spans="1:17" x14ac:dyDescent="0.3">
      <c r="A581" t="s">
        <v>1290</v>
      </c>
      <c r="B581" t="s">
        <v>1291</v>
      </c>
      <c r="C581" t="s">
        <v>3111</v>
      </c>
      <c r="D581" t="s">
        <v>85</v>
      </c>
      <c r="E581">
        <v>8582.8899326399896</v>
      </c>
      <c r="F581">
        <v>1104.3</v>
      </c>
      <c r="G581">
        <v>38.747837791879597</v>
      </c>
      <c r="H581">
        <v>-14.406152355522</v>
      </c>
      <c r="I581">
        <v>19.039659337130701</v>
      </c>
      <c r="J581">
        <v>-1.71473573937006</v>
      </c>
      <c r="K581">
        <v>1214.3890009045699</v>
      </c>
      <c r="L581">
        <v>1026.6316698840501</v>
      </c>
      <c r="M581">
        <v>37.244148537690101</v>
      </c>
      <c r="N581">
        <v>0.70826284451522403</v>
      </c>
      <c r="O581">
        <v>39.8170786923843</v>
      </c>
      <c r="P581">
        <v>62.063398884649203</v>
      </c>
    </row>
    <row r="582" spans="1:17" hidden="1" x14ac:dyDescent="0.3">
      <c r="A582" t="s">
        <v>1292</v>
      </c>
      <c r="B582" t="s">
        <v>1293</v>
      </c>
      <c r="C582" t="s">
        <v>3117</v>
      </c>
      <c r="D582" t="s">
        <v>460</v>
      </c>
      <c r="E582">
        <v>8570.0212040799997</v>
      </c>
      <c r="F582">
        <v>1118.9000000000001</v>
      </c>
      <c r="G582">
        <v>15.7053765276756</v>
      </c>
      <c r="H582">
        <v>14.2766712528065</v>
      </c>
      <c r="I582">
        <v>22.525970245953701</v>
      </c>
      <c r="J582">
        <v>1.85847453339404</v>
      </c>
      <c r="K582">
        <v>1091.7940585839001</v>
      </c>
      <c r="L582">
        <v>979.929327960916</v>
      </c>
      <c r="M582">
        <v>44.517739971062497</v>
      </c>
      <c r="N582">
        <v>1.7596345576936101</v>
      </c>
      <c r="O582">
        <v>11.216373223701799</v>
      </c>
      <c r="P582">
        <v>47.680327327921802</v>
      </c>
      <c r="Q582">
        <v>4.9490642837463003E-2</v>
      </c>
    </row>
    <row r="583" spans="1:17" x14ac:dyDescent="0.3">
      <c r="A583" t="s">
        <v>1294</v>
      </c>
      <c r="B583" t="s">
        <v>1295</v>
      </c>
      <c r="C583" t="s">
        <v>3111</v>
      </c>
      <c r="D583" t="s">
        <v>1296</v>
      </c>
      <c r="E583">
        <v>8551.2198164700003</v>
      </c>
      <c r="F583">
        <v>786.7</v>
      </c>
      <c r="G583">
        <v>-50.161528732385797</v>
      </c>
      <c r="H583">
        <v>-3.9320619957440002</v>
      </c>
      <c r="I583">
        <v>-18.0698032713359</v>
      </c>
      <c r="J583">
        <v>-2.1219734973515298</v>
      </c>
      <c r="K583">
        <v>874.76607670107796</v>
      </c>
      <c r="L583">
        <v>956.90545161330203</v>
      </c>
      <c r="M583">
        <v>21.8675576061691</v>
      </c>
      <c r="N583">
        <v>0.70647439248206301</v>
      </c>
      <c r="O583">
        <v>64.865895512901901</v>
      </c>
      <c r="P583">
        <v>1.6342613526258001</v>
      </c>
      <c r="Q583">
        <v>-0.14745241049605801</v>
      </c>
    </row>
    <row r="584" spans="1:17" x14ac:dyDescent="0.3">
      <c r="A584" t="s">
        <v>1297</v>
      </c>
      <c r="B584" t="s">
        <v>1298</v>
      </c>
      <c r="C584" t="s">
        <v>3110</v>
      </c>
      <c r="D584" t="s">
        <v>75</v>
      </c>
      <c r="E584">
        <v>8550.6737308800002</v>
      </c>
      <c r="F584">
        <v>1110.4000000000001</v>
      </c>
      <c r="G584">
        <v>-35.252921758591697</v>
      </c>
      <c r="H584">
        <v>-4.5531335105481201</v>
      </c>
      <c r="I584">
        <v>-31.2611435095647</v>
      </c>
      <c r="J584">
        <v>-1.9462531034936199</v>
      </c>
      <c r="K584">
        <v>1215.5116557159199</v>
      </c>
      <c r="L584">
        <v>1341.71471790797</v>
      </c>
      <c r="M584">
        <v>39.173648715518603</v>
      </c>
      <c r="N584">
        <v>0.64057545823644102</v>
      </c>
      <c r="O584">
        <v>62.283861671469701</v>
      </c>
      <c r="P584">
        <v>3.1012070566388101</v>
      </c>
      <c r="Q584">
        <v>-4.3883591204674999E-2</v>
      </c>
    </row>
    <row r="585" spans="1:17" x14ac:dyDescent="0.3">
      <c r="A585" t="s">
        <v>1299</v>
      </c>
      <c r="B585" t="s">
        <v>1300</v>
      </c>
      <c r="C585" t="s">
        <v>3116</v>
      </c>
      <c r="D585" t="s">
        <v>292</v>
      </c>
      <c r="E585">
        <v>8522.1399085199992</v>
      </c>
      <c r="F585">
        <v>1975.4</v>
      </c>
      <c r="G585">
        <v>99.521880048171397</v>
      </c>
      <c r="H585">
        <v>-0.20363795048307401</v>
      </c>
      <c r="I585">
        <v>56.370419161034299</v>
      </c>
      <c r="J585">
        <v>-1.36327308991098</v>
      </c>
      <c r="K585">
        <v>2048.8988598403098</v>
      </c>
      <c r="L585">
        <v>1663.3355556193501</v>
      </c>
      <c r="M585">
        <v>40.809856782998899</v>
      </c>
      <c r="N585">
        <v>0.92766435300808103</v>
      </c>
      <c r="O585">
        <v>21.836083831122799</v>
      </c>
      <c r="P585">
        <v>122.429906542056</v>
      </c>
      <c r="Q585">
        <v>0.105897088863438</v>
      </c>
    </row>
    <row r="586" spans="1:17" x14ac:dyDescent="0.3">
      <c r="A586" t="s">
        <v>1301</v>
      </c>
      <c r="B586" t="s">
        <v>1302</v>
      </c>
      <c r="C586" t="s">
        <v>3113</v>
      </c>
      <c r="D586" t="s">
        <v>385</v>
      </c>
      <c r="E586">
        <v>8518.91713763999</v>
      </c>
      <c r="F586">
        <v>375.4</v>
      </c>
      <c r="G586">
        <v>94.250871257074195</v>
      </c>
      <c r="H586">
        <v>-8.4966645940643897</v>
      </c>
      <c r="I586">
        <v>31.011906251454899</v>
      </c>
      <c r="J586">
        <v>-1.90940506890859</v>
      </c>
      <c r="K586">
        <v>400.01711354202399</v>
      </c>
      <c r="L586">
        <v>325.66753870875198</v>
      </c>
      <c r="M586">
        <v>35.842008187388501</v>
      </c>
      <c r="N586">
        <v>0.87635422450507405</v>
      </c>
      <c r="O586">
        <v>26.265316995205101</v>
      </c>
      <c r="P586">
        <v>132.08655332302899</v>
      </c>
      <c r="Q586">
        <v>0.159139990328453</v>
      </c>
    </row>
    <row r="587" spans="1:17" x14ac:dyDescent="0.3">
      <c r="A587" t="s">
        <v>1303</v>
      </c>
      <c r="B587" t="s">
        <v>1304</v>
      </c>
      <c r="C587" t="s">
        <v>3116</v>
      </c>
      <c r="D587" t="s">
        <v>292</v>
      </c>
      <c r="E587">
        <v>8502.9330129800001</v>
      </c>
      <c r="F587">
        <v>688.9</v>
      </c>
      <c r="G587">
        <v>10.6350952442363</v>
      </c>
      <c r="H587">
        <v>7.7673041151743698</v>
      </c>
      <c r="I587">
        <v>5.0979118856923602</v>
      </c>
      <c r="J587">
        <v>7.8524507321501096</v>
      </c>
      <c r="K587">
        <v>678.88895022347003</v>
      </c>
      <c r="L587">
        <v>672.80006477965799</v>
      </c>
      <c r="M587">
        <v>64.077175661483594</v>
      </c>
      <c r="N587">
        <v>0.81985803565425397</v>
      </c>
      <c r="O587">
        <v>21.599651618522199</v>
      </c>
      <c r="P587">
        <v>33.507751937984402</v>
      </c>
      <c r="Q587">
        <v>3.1601322420506998E-2</v>
      </c>
    </row>
    <row r="588" spans="1:17" x14ac:dyDescent="0.3">
      <c r="A588" t="s">
        <v>1305</v>
      </c>
      <c r="B588" t="s">
        <v>1306</v>
      </c>
      <c r="C588" t="s">
        <v>3106</v>
      </c>
      <c r="D588" t="s">
        <v>51</v>
      </c>
      <c r="E588">
        <v>8493.3227910299993</v>
      </c>
      <c r="F588">
        <v>5116.6499999999996</v>
      </c>
      <c r="G588">
        <v>-19.9723345875537</v>
      </c>
      <c r="H588">
        <v>4.9538613303856698</v>
      </c>
      <c r="I588">
        <v>2.36456145793057</v>
      </c>
      <c r="J588">
        <v>-4.7255198726460996</v>
      </c>
      <c r="K588">
        <v>5266.2263116041004</v>
      </c>
      <c r="L588">
        <v>5133.6521959478396</v>
      </c>
      <c r="M588">
        <v>34.783069895332403</v>
      </c>
      <c r="N588">
        <v>2.3983606205147998</v>
      </c>
      <c r="O588">
        <v>14.0062345479952</v>
      </c>
      <c r="P588">
        <v>10.354681821612999</v>
      </c>
      <c r="Q588">
        <v>-4.3959081233612002E-2</v>
      </c>
    </row>
    <row r="589" spans="1:17" x14ac:dyDescent="0.3">
      <c r="A589" t="s">
        <v>1307</v>
      </c>
      <c r="B589" t="s">
        <v>1308</v>
      </c>
      <c r="C589" t="s">
        <v>3112</v>
      </c>
      <c r="D589" t="s">
        <v>88</v>
      </c>
      <c r="E589">
        <v>8491.6220191499997</v>
      </c>
      <c r="F589">
        <v>175.65</v>
      </c>
      <c r="G589">
        <v>8.4928693563052704</v>
      </c>
      <c r="H589">
        <v>-9.9094777978000597</v>
      </c>
      <c r="I589">
        <v>-20.828421057742801</v>
      </c>
      <c r="J589">
        <v>-1.4843721696733401</v>
      </c>
      <c r="K589">
        <v>202.358385142251</v>
      </c>
      <c r="L589">
        <v>199.42458929423401</v>
      </c>
      <c r="M589">
        <v>16.7652322916442</v>
      </c>
      <c r="N589">
        <v>0.76690179277049897</v>
      </c>
      <c r="O589">
        <v>42.721320808425801</v>
      </c>
      <c r="P589">
        <v>30.497771173848399</v>
      </c>
      <c r="Q589">
        <v>5.9240499065844998E-2</v>
      </c>
    </row>
    <row r="590" spans="1:17" x14ac:dyDescent="0.3">
      <c r="A590" t="s">
        <v>1309</v>
      </c>
      <c r="B590" t="s">
        <v>1310</v>
      </c>
      <c r="C590" t="s">
        <v>3100</v>
      </c>
      <c r="D590" t="s">
        <v>18</v>
      </c>
      <c r="E590">
        <v>8475.2923310000006</v>
      </c>
      <c r="F590">
        <v>569.15</v>
      </c>
      <c r="G590">
        <v>-24.585156297101602</v>
      </c>
      <c r="H590">
        <v>-32.844832750619403</v>
      </c>
      <c r="I590">
        <v>-39.827596667428601</v>
      </c>
      <c r="J590">
        <v>-4.2376587665526202</v>
      </c>
      <c r="K590">
        <v>782.00989219480596</v>
      </c>
      <c r="L590">
        <v>840.14180578515902</v>
      </c>
      <c r="M590">
        <v>20.164889237041301</v>
      </c>
      <c r="N590">
        <v>2.18167398417821</v>
      </c>
      <c r="O590">
        <v>124.01827286304101</v>
      </c>
      <c r="P590">
        <v>0.55653710247349697</v>
      </c>
      <c r="Q590">
        <v>0.150210115841552</v>
      </c>
    </row>
    <row r="591" spans="1:17" x14ac:dyDescent="0.3">
      <c r="A591" t="s">
        <v>1311</v>
      </c>
      <c r="B591" t="s">
        <v>1312</v>
      </c>
      <c r="C591" t="s">
        <v>3110</v>
      </c>
      <c r="D591" t="s">
        <v>75</v>
      </c>
      <c r="E591">
        <v>8467.5379493599994</v>
      </c>
      <c r="F591">
        <v>719.6</v>
      </c>
      <c r="G591">
        <v>-30.285896551235499</v>
      </c>
      <c r="H591">
        <v>-8.35402102762718</v>
      </c>
      <c r="I591">
        <v>-14.6428994895678</v>
      </c>
      <c r="J591">
        <v>-5.7749062912784197</v>
      </c>
      <c r="K591">
        <v>782.52017249339701</v>
      </c>
      <c r="L591">
        <v>803.10280296677297</v>
      </c>
      <c r="M591">
        <v>35.406610878767999</v>
      </c>
      <c r="N591">
        <v>1.26075811028958</v>
      </c>
      <c r="O591">
        <v>38.9521956642579</v>
      </c>
      <c r="P591">
        <v>4.9821285287037602</v>
      </c>
      <c r="Q591">
        <v>2.5270422943629999E-3</v>
      </c>
    </row>
    <row r="592" spans="1:17" x14ac:dyDescent="0.3">
      <c r="A592" t="s">
        <v>1313</v>
      </c>
      <c r="B592" t="s">
        <v>1314</v>
      </c>
      <c r="C592" t="s">
        <v>3106</v>
      </c>
      <c r="D592" t="s">
        <v>51</v>
      </c>
      <c r="E592">
        <v>8465.6558794100001</v>
      </c>
      <c r="F592">
        <v>2068.1</v>
      </c>
      <c r="G592">
        <v>68.893571165219299</v>
      </c>
      <c r="H592">
        <v>33.568972434141401</v>
      </c>
      <c r="I592">
        <v>58.2736699385121</v>
      </c>
      <c r="J592">
        <v>2.10654880174088</v>
      </c>
      <c r="K592">
        <v>1736.42317221228</v>
      </c>
      <c r="L592">
        <v>1430.71996121182</v>
      </c>
      <c r="M592">
        <v>65.370362334860801</v>
      </c>
      <c r="N592">
        <v>0.91811382674534303</v>
      </c>
      <c r="O592">
        <v>3.9577389874764202</v>
      </c>
      <c r="P592">
        <v>105.893772711434</v>
      </c>
      <c r="Q592">
        <v>8.3407226862423994E-2</v>
      </c>
    </row>
    <row r="593" spans="1:17" hidden="1" x14ac:dyDescent="0.3">
      <c r="A593" t="s">
        <v>1315</v>
      </c>
      <c r="B593" t="s">
        <v>1316</v>
      </c>
      <c r="C593" t="s">
        <v>3117</v>
      </c>
      <c r="D593" t="s">
        <v>21</v>
      </c>
      <c r="E593">
        <v>8461.5038948500005</v>
      </c>
      <c r="F593">
        <v>1532.45</v>
      </c>
      <c r="G593">
        <v>53.462818804372297</v>
      </c>
      <c r="H593">
        <v>-3.53872367361756</v>
      </c>
      <c r="I593">
        <v>24.6872981101234</v>
      </c>
      <c r="J593">
        <v>-0.51468318814645098</v>
      </c>
      <c r="K593">
        <v>1643.1669793128799</v>
      </c>
      <c r="L593">
        <v>1424.15681633648</v>
      </c>
      <c r="M593">
        <v>36.420091169569503</v>
      </c>
      <c r="N593">
        <v>0.56603626284823205</v>
      </c>
      <c r="O593">
        <v>29.9716140820255</v>
      </c>
      <c r="P593">
        <v>77.110661658480197</v>
      </c>
      <c r="Q593">
        <v>0.235055365426732</v>
      </c>
    </row>
    <row r="594" spans="1:17" x14ac:dyDescent="0.3">
      <c r="A594" t="s">
        <v>1317</v>
      </c>
      <c r="B594" t="s">
        <v>1318</v>
      </c>
      <c r="C594" t="s">
        <v>3106</v>
      </c>
      <c r="D594" t="s">
        <v>51</v>
      </c>
      <c r="E594">
        <v>8441.8001330999996</v>
      </c>
      <c r="F594">
        <v>863.25</v>
      </c>
      <c r="G594">
        <v>118.91785107867599</v>
      </c>
      <c r="H594">
        <v>7.1450792615987204</v>
      </c>
      <c r="I594">
        <v>69.8977709126642</v>
      </c>
      <c r="J594">
        <v>5.3419482672526</v>
      </c>
      <c r="K594">
        <v>820.43237119679395</v>
      </c>
      <c r="L594">
        <v>653.44441175950601</v>
      </c>
      <c r="M594">
        <v>54.320277777013899</v>
      </c>
      <c r="N594">
        <v>0.89563651110520304</v>
      </c>
      <c r="O594">
        <v>11.149724876918601</v>
      </c>
      <c r="P594">
        <v>175.66661344403599</v>
      </c>
      <c r="Q594">
        <v>4.0126739450046002E-2</v>
      </c>
    </row>
    <row r="595" spans="1:17" x14ac:dyDescent="0.3">
      <c r="A595" t="s">
        <v>1319</v>
      </c>
      <c r="B595" t="s">
        <v>1320</v>
      </c>
      <c r="C595" t="s">
        <v>3104</v>
      </c>
      <c r="D595" t="s">
        <v>1001</v>
      </c>
      <c r="E595">
        <v>8420.3055419880002</v>
      </c>
      <c r="F595">
        <v>39.56</v>
      </c>
      <c r="G595">
        <v>-39.663752989653297</v>
      </c>
      <c r="H595">
        <v>-4.5811631098049297</v>
      </c>
      <c r="I595">
        <v>-10.694256971012599</v>
      </c>
      <c r="J595">
        <v>-2.2882778627026701</v>
      </c>
      <c r="K595">
        <v>44.474500931084798</v>
      </c>
      <c r="L595">
        <v>46.163099185200501</v>
      </c>
      <c r="M595">
        <v>28.410566552842599</v>
      </c>
      <c r="N595">
        <v>0.36207927304934101</v>
      </c>
      <c r="O595">
        <v>42.821031344792701</v>
      </c>
      <c r="P595">
        <v>8.2352941176470704</v>
      </c>
      <c r="Q595">
        <v>4.1164156178037002E-2</v>
      </c>
    </row>
    <row r="596" spans="1:17" x14ac:dyDescent="0.3">
      <c r="A596" t="s">
        <v>1321</v>
      </c>
      <c r="B596" t="s">
        <v>1322</v>
      </c>
      <c r="C596" t="s">
        <v>3116</v>
      </c>
      <c r="D596" t="s">
        <v>414</v>
      </c>
      <c r="E596">
        <v>8408.2783321000006</v>
      </c>
      <c r="F596">
        <v>152.41</v>
      </c>
      <c r="G596">
        <v>7.0474232653259303</v>
      </c>
      <c r="H596">
        <v>-4.4353134986132101</v>
      </c>
      <c r="I596">
        <v>1.7076537641098599</v>
      </c>
      <c r="J596">
        <v>-1.7059841429756799</v>
      </c>
      <c r="K596">
        <v>171.03195435289001</v>
      </c>
      <c r="L596">
        <v>169.91359804996</v>
      </c>
      <c r="M596">
        <v>35.5424269672733</v>
      </c>
      <c r="N596">
        <v>0.72845158432054502</v>
      </c>
      <c r="O596">
        <v>60.750606915556702</v>
      </c>
      <c r="P596">
        <v>28.724662162162101</v>
      </c>
      <c r="Q596">
        <v>7.8008688146651003E-2</v>
      </c>
    </row>
    <row r="597" spans="1:17" hidden="1" x14ac:dyDescent="0.3">
      <c r="A597" t="s">
        <v>1323</v>
      </c>
      <c r="B597" t="s">
        <v>1324</v>
      </c>
      <c r="C597" t="s">
        <v>3117</v>
      </c>
      <c r="D597" t="s">
        <v>728</v>
      </c>
      <c r="E597">
        <v>8375.5088797930002</v>
      </c>
      <c r="F597">
        <v>248.13</v>
      </c>
      <c r="G597">
        <v>1.8874492905381901</v>
      </c>
      <c r="H597">
        <v>2.0373488668923998</v>
      </c>
      <c r="I597">
        <v>1.44126336594362</v>
      </c>
      <c r="J597">
        <v>1.6156303698410901</v>
      </c>
      <c r="K597">
        <v>259.01026215716701</v>
      </c>
      <c r="L597">
        <v>247.66800251212999</v>
      </c>
      <c r="M597">
        <v>59.785019392106697</v>
      </c>
      <c r="N597">
        <v>1.7430823047205899</v>
      </c>
      <c r="O597">
        <v>11.735783661790199</v>
      </c>
      <c r="P597">
        <v>22.8974739970282</v>
      </c>
      <c r="Q597">
        <v>1.1816369177710001E-3</v>
      </c>
    </row>
    <row r="598" spans="1:17" hidden="1" x14ac:dyDescent="0.3">
      <c r="A598" t="s">
        <v>1325</v>
      </c>
      <c r="B598" t="s">
        <v>1326</v>
      </c>
      <c r="C598" t="s">
        <v>3117</v>
      </c>
      <c r="D598" t="s">
        <v>1327</v>
      </c>
      <c r="E598">
        <v>8369.7008711939998</v>
      </c>
      <c r="F598">
        <v>1230.3900000000001</v>
      </c>
      <c r="K598">
        <v>1221.0284065276701</v>
      </c>
      <c r="L598">
        <v>1201.49851616978</v>
      </c>
      <c r="M598">
        <v>68.273684852772604</v>
      </c>
      <c r="N598">
        <v>1</v>
      </c>
      <c r="Q598">
        <v>-6.1080809493942997E-2</v>
      </c>
    </row>
    <row r="599" spans="1:17" x14ac:dyDescent="0.3">
      <c r="A599" t="s">
        <v>1328</v>
      </c>
      <c r="B599" t="s">
        <v>1329</v>
      </c>
      <c r="C599" t="s">
        <v>3115</v>
      </c>
      <c r="D599" t="s">
        <v>141</v>
      </c>
      <c r="E599">
        <v>8340.8304555899995</v>
      </c>
      <c r="F599">
        <v>154.9</v>
      </c>
      <c r="G599">
        <v>-43.209341995365001</v>
      </c>
      <c r="H599">
        <v>-4.4306254753963197</v>
      </c>
      <c r="I599">
        <v>-27.5998271154312</v>
      </c>
      <c r="J599">
        <v>0.29478052226629298</v>
      </c>
      <c r="K599">
        <v>176.063999904535</v>
      </c>
      <c r="L599">
        <v>189.84576370224701</v>
      </c>
      <c r="M599">
        <v>37.802459901864196</v>
      </c>
      <c r="N599">
        <v>0.79546108334255405</v>
      </c>
      <c r="O599">
        <v>83.925112976113596</v>
      </c>
      <c r="P599">
        <v>2.6439599761447199</v>
      </c>
      <c r="Q599">
        <v>0.119521907910684</v>
      </c>
    </row>
    <row r="600" spans="1:17" hidden="1" x14ac:dyDescent="0.3">
      <c r="A600" t="s">
        <v>1330</v>
      </c>
      <c r="B600" t="s">
        <v>1331</v>
      </c>
      <c r="C600" t="s">
        <v>3117</v>
      </c>
      <c r="D600" t="s">
        <v>108</v>
      </c>
      <c r="E600">
        <v>8312.9030008749996</v>
      </c>
      <c r="F600">
        <v>2600</v>
      </c>
      <c r="G600">
        <v>-28.835251357827499</v>
      </c>
      <c r="H600">
        <v>4.1367920076011098</v>
      </c>
      <c r="I600">
        <v>-3.6591173222498998</v>
      </c>
      <c r="J600">
        <v>1.41744809028188</v>
      </c>
      <c r="K600">
        <v>2621.7134311752002</v>
      </c>
      <c r="L600">
        <v>2672.4195993523599</v>
      </c>
      <c r="M600">
        <v>52.734771757020603</v>
      </c>
      <c r="N600">
        <v>0.87870695272604304</v>
      </c>
      <c r="O600">
        <v>19.1538461538461</v>
      </c>
      <c r="P600">
        <v>10.6853980417198</v>
      </c>
      <c r="Q600">
        <v>4.9829238105889998E-3</v>
      </c>
    </row>
    <row r="601" spans="1:17" x14ac:dyDescent="0.3">
      <c r="A601" t="s">
        <v>1332</v>
      </c>
      <c r="B601" t="s">
        <v>1333</v>
      </c>
      <c r="C601" t="s">
        <v>3114</v>
      </c>
      <c r="D601" t="s">
        <v>974</v>
      </c>
      <c r="E601">
        <v>8303.2934391439994</v>
      </c>
      <c r="F601">
        <v>60.07</v>
      </c>
      <c r="G601">
        <v>-26.3051709870035</v>
      </c>
      <c r="H601">
        <v>-7.4034396631061501</v>
      </c>
      <c r="I601">
        <v>-22.502271485059499</v>
      </c>
      <c r="J601">
        <v>-9.2322403718491</v>
      </c>
      <c r="K601">
        <v>71.530330619974094</v>
      </c>
      <c r="L601">
        <v>73.369840552661103</v>
      </c>
      <c r="M601">
        <v>22.6030618242816</v>
      </c>
      <c r="N601">
        <v>0.63447647779875205</v>
      </c>
      <c r="O601">
        <v>57.8991176960212</v>
      </c>
      <c r="P601">
        <v>1.4695945945945901</v>
      </c>
      <c r="Q601">
        <v>3.1773476092457002E-2</v>
      </c>
    </row>
    <row r="602" spans="1:17" x14ac:dyDescent="0.3">
      <c r="A602" t="s">
        <v>1334</v>
      </c>
      <c r="B602" t="s">
        <v>1335</v>
      </c>
      <c r="C602" t="s">
        <v>3113</v>
      </c>
      <c r="D602" t="s">
        <v>1336</v>
      </c>
      <c r="E602">
        <v>8276.2264665500006</v>
      </c>
      <c r="F602">
        <v>259.7</v>
      </c>
      <c r="G602">
        <v>19.073432605561699</v>
      </c>
      <c r="H602">
        <v>6.29439263514187</v>
      </c>
      <c r="I602">
        <v>31.013561472020601</v>
      </c>
      <c r="J602">
        <v>4.7000222729954002</v>
      </c>
      <c r="K602">
        <v>258.16746071908801</v>
      </c>
      <c r="L602">
        <v>227.96508911401199</v>
      </c>
      <c r="M602">
        <v>45.153360249285399</v>
      </c>
      <c r="N602">
        <v>0.67014552989894105</v>
      </c>
      <c r="O602">
        <v>7.8552175587216002</v>
      </c>
      <c r="P602">
        <v>53.125</v>
      </c>
      <c r="Q602">
        <v>1.4126673407025E-2</v>
      </c>
    </row>
    <row r="603" spans="1:17" x14ac:dyDescent="0.3">
      <c r="A603" t="s">
        <v>1337</v>
      </c>
      <c r="B603" t="s">
        <v>1338</v>
      </c>
      <c r="C603" t="s">
        <v>3116</v>
      </c>
      <c r="D603" t="s">
        <v>414</v>
      </c>
      <c r="E603">
        <v>8206.6371455499993</v>
      </c>
      <c r="F603">
        <v>558.5</v>
      </c>
      <c r="G603">
        <v>-39.9564814344021</v>
      </c>
      <c r="H603">
        <v>-6.89767500292972</v>
      </c>
      <c r="I603">
        <v>-21.296812191744898</v>
      </c>
      <c r="J603">
        <v>-7.1188796384754101</v>
      </c>
      <c r="K603">
        <v>630.62371748180306</v>
      </c>
      <c r="L603">
        <v>657.472519165412</v>
      </c>
      <c r="M603">
        <v>28.847184248743599</v>
      </c>
      <c r="N603">
        <v>1.21516633700566</v>
      </c>
      <c r="O603">
        <v>45.908683974932799</v>
      </c>
      <c r="P603">
        <v>6.5839694656488499</v>
      </c>
      <c r="Q603">
        <v>2.5843352627613E-2</v>
      </c>
    </row>
    <row r="604" spans="1:17" x14ac:dyDescent="0.3">
      <c r="A604" t="s">
        <v>1339</v>
      </c>
      <c r="B604" t="s">
        <v>1340</v>
      </c>
      <c r="C604" t="s">
        <v>3111</v>
      </c>
      <c r="D604" t="s">
        <v>440</v>
      </c>
      <c r="E604">
        <v>8206.0539063300002</v>
      </c>
      <c r="F604">
        <v>268.7</v>
      </c>
      <c r="G604">
        <v>-16.908863780580798</v>
      </c>
      <c r="H604">
        <v>-3.1368734659653899</v>
      </c>
      <c r="I604">
        <v>2.8475567666444799</v>
      </c>
      <c r="J604">
        <v>-7.1046344096581597</v>
      </c>
      <c r="K604">
        <v>300.23634132273702</v>
      </c>
      <c r="L604">
        <v>292.09190334195699</v>
      </c>
      <c r="M604">
        <v>28.279770010000501</v>
      </c>
      <c r="N604">
        <v>0.665630630472961</v>
      </c>
      <c r="O604">
        <v>38.407145515444697</v>
      </c>
      <c r="P604">
        <v>26.150234741784001</v>
      </c>
      <c r="Q604">
        <v>-6.4492452732286001E-2</v>
      </c>
    </row>
    <row r="605" spans="1:17" x14ac:dyDescent="0.3">
      <c r="A605" t="s">
        <v>1341</v>
      </c>
      <c r="B605" t="s">
        <v>1342</v>
      </c>
      <c r="C605" t="s">
        <v>3101</v>
      </c>
      <c r="D605" t="s">
        <v>250</v>
      </c>
      <c r="E605">
        <v>8201.2540484000001</v>
      </c>
      <c r="F605">
        <v>695.8</v>
      </c>
      <c r="G605">
        <v>-19.009620717976599</v>
      </c>
      <c r="H605">
        <v>2.6482083573748101</v>
      </c>
      <c r="I605">
        <v>-7.1496533928127901</v>
      </c>
      <c r="J605">
        <v>-9.3651268207142895</v>
      </c>
      <c r="K605">
        <v>751.53940170665805</v>
      </c>
      <c r="L605">
        <v>727.93260626848905</v>
      </c>
      <c r="M605">
        <v>29.103961702708201</v>
      </c>
      <c r="N605">
        <v>1.7805155325308</v>
      </c>
      <c r="O605">
        <v>32.466225926990496</v>
      </c>
      <c r="P605">
        <v>9.4799779718354102</v>
      </c>
      <c r="Q605">
        <v>7.7671332728601994E-2</v>
      </c>
    </row>
    <row r="606" spans="1:17" x14ac:dyDescent="0.3">
      <c r="A606" t="s">
        <v>1343</v>
      </c>
      <c r="B606" t="s">
        <v>1344</v>
      </c>
      <c r="C606" t="s">
        <v>3104</v>
      </c>
      <c r="D606" t="s">
        <v>350</v>
      </c>
      <c r="E606">
        <v>8192.4497319000002</v>
      </c>
      <c r="F606">
        <v>601.29999999999995</v>
      </c>
      <c r="G606">
        <v>29.176263497421999</v>
      </c>
      <c r="H606">
        <v>0.16234593818877499</v>
      </c>
      <c r="I606">
        <v>3.8679596399001301</v>
      </c>
      <c r="J606">
        <v>3.7941616633902702</v>
      </c>
      <c r="K606">
        <v>609.67186410368402</v>
      </c>
      <c r="L606">
        <v>582.44314177611</v>
      </c>
      <c r="M606">
        <v>57.819997437971601</v>
      </c>
      <c r="N606">
        <v>1.4874731743943901</v>
      </c>
      <c r="O606">
        <v>31.8809246632296</v>
      </c>
      <c r="P606">
        <v>55.5555555555555</v>
      </c>
      <c r="Q606">
        <v>-4.7005788731239997E-3</v>
      </c>
    </row>
    <row r="607" spans="1:17" hidden="1" x14ac:dyDescent="0.3">
      <c r="A607" t="s">
        <v>1345</v>
      </c>
      <c r="B607" t="s">
        <v>1346</v>
      </c>
      <c r="C607" t="s">
        <v>3117</v>
      </c>
      <c r="D607" t="s">
        <v>48</v>
      </c>
      <c r="E607">
        <v>8185.1597009999996</v>
      </c>
      <c r="F607">
        <v>747.9</v>
      </c>
      <c r="G607">
        <v>210.66253111518901</v>
      </c>
      <c r="H607">
        <v>-2.6486704854638801E-2</v>
      </c>
      <c r="I607">
        <v>135.08093870348401</v>
      </c>
      <c r="J607">
        <v>-1.79905878410347</v>
      </c>
      <c r="K607">
        <v>736.31800423829895</v>
      </c>
      <c r="L607">
        <v>519.95523537304405</v>
      </c>
      <c r="M607">
        <v>47.090814132102302</v>
      </c>
      <c r="N607">
        <v>0.50377561988070196</v>
      </c>
      <c r="O607">
        <v>18.5920577617328</v>
      </c>
      <c r="P607">
        <v>383.92106114526001</v>
      </c>
    </row>
    <row r="608" spans="1:17" x14ac:dyDescent="0.3">
      <c r="A608" t="s">
        <v>1347</v>
      </c>
      <c r="B608" t="s">
        <v>1348</v>
      </c>
      <c r="C608" t="s">
        <v>3113</v>
      </c>
      <c r="D608" t="s">
        <v>472</v>
      </c>
      <c r="E608">
        <v>8174.6243682599998</v>
      </c>
      <c r="F608">
        <v>610.04999999999995</v>
      </c>
      <c r="G608">
        <v>-53.012597309944702</v>
      </c>
      <c r="H608">
        <v>5.7492119056952404</v>
      </c>
      <c r="I608">
        <v>-31.568878937510199</v>
      </c>
      <c r="J608">
        <v>-1.44385969810786</v>
      </c>
      <c r="K608">
        <v>626.32741038464496</v>
      </c>
      <c r="L608">
        <v>684.91059722592797</v>
      </c>
      <c r="M608">
        <v>44.3082663902753</v>
      </c>
      <c r="N608">
        <v>0.74118024585445597</v>
      </c>
      <c r="O608">
        <v>79.821326120809701</v>
      </c>
      <c r="P608">
        <v>7.6875551632833199</v>
      </c>
      <c r="Q608">
        <v>0.101850035366139</v>
      </c>
    </row>
    <row r="609" spans="1:17" hidden="1" x14ac:dyDescent="0.3">
      <c r="A609" t="s">
        <v>1349</v>
      </c>
      <c r="B609" t="s">
        <v>1350</v>
      </c>
      <c r="C609" t="s">
        <v>3117</v>
      </c>
      <c r="D609" t="s">
        <v>268</v>
      </c>
      <c r="E609">
        <v>8172.1699606800003</v>
      </c>
      <c r="F609">
        <v>67.87</v>
      </c>
      <c r="G609">
        <v>17.696403947968399</v>
      </c>
      <c r="H609">
        <v>-2.57663566215354</v>
      </c>
      <c r="I609">
        <v>22.491316343583001</v>
      </c>
      <c r="J609">
        <v>-0.26329429925755798</v>
      </c>
      <c r="K609">
        <v>75.658714990128303</v>
      </c>
      <c r="L609">
        <v>69.489460269609097</v>
      </c>
      <c r="M609">
        <v>35.106099472404097</v>
      </c>
      <c r="N609">
        <v>0.52832589380331296</v>
      </c>
      <c r="O609">
        <v>54.7075290997495</v>
      </c>
      <c r="P609">
        <v>65.334957369062096</v>
      </c>
      <c r="Q609">
        <v>8.7736402415953998E-2</v>
      </c>
    </row>
    <row r="610" spans="1:17" x14ac:dyDescent="0.3">
      <c r="A610" t="s">
        <v>1351</v>
      </c>
      <c r="B610" t="s">
        <v>1352</v>
      </c>
      <c r="C610" t="s">
        <v>3105</v>
      </c>
      <c r="D610" t="s">
        <v>48</v>
      </c>
      <c r="E610">
        <v>8144.98914503999</v>
      </c>
      <c r="F610">
        <v>2576.1999999999998</v>
      </c>
      <c r="G610">
        <v>4.3751453272028096</v>
      </c>
      <c r="H610">
        <v>-12.612458513004601</v>
      </c>
      <c r="I610">
        <v>-2.0619436986919002</v>
      </c>
      <c r="J610">
        <v>-3.1208561969402999</v>
      </c>
      <c r="K610">
        <v>2968.2745596875102</v>
      </c>
      <c r="L610">
        <v>2748.9197790913099</v>
      </c>
      <c r="M610">
        <v>25.168790697538501</v>
      </c>
      <c r="N610">
        <v>0.390462551665196</v>
      </c>
      <c r="O610">
        <v>44.592811117149303</v>
      </c>
      <c r="P610">
        <v>31.6032796097162</v>
      </c>
      <c r="Q610">
        <v>0.188721298928159</v>
      </c>
    </row>
    <row r="611" spans="1:17" x14ac:dyDescent="0.3">
      <c r="A611" t="s">
        <v>1353</v>
      </c>
      <c r="B611" t="s">
        <v>1354</v>
      </c>
      <c r="C611" t="s">
        <v>3102</v>
      </c>
      <c r="D611" t="s">
        <v>506</v>
      </c>
      <c r="E611">
        <v>8117.6642210509899</v>
      </c>
      <c r="F611">
        <v>245.77</v>
      </c>
      <c r="G611">
        <v>-12.0760740658892</v>
      </c>
      <c r="H611">
        <v>-3.67084307417471</v>
      </c>
      <c r="I611">
        <v>8.3688681810060892</v>
      </c>
      <c r="J611">
        <v>1.2982383293164099</v>
      </c>
      <c r="K611">
        <v>258.86688456833298</v>
      </c>
      <c r="L611">
        <v>244.316343864522</v>
      </c>
      <c r="M611">
        <v>41.832468905298001</v>
      </c>
      <c r="N611">
        <v>0.458627052964518</v>
      </c>
      <c r="O611">
        <v>21.088822883183401</v>
      </c>
      <c r="P611">
        <v>21.9097222222222</v>
      </c>
      <c r="Q611">
        <v>3.4959389075440002E-2</v>
      </c>
    </row>
    <row r="612" spans="1:17" x14ac:dyDescent="0.3">
      <c r="A612" t="s">
        <v>1355</v>
      </c>
      <c r="B612" t="s">
        <v>1356</v>
      </c>
      <c r="C612" t="s">
        <v>3113</v>
      </c>
      <c r="D612" t="s">
        <v>239</v>
      </c>
      <c r="E612">
        <v>8066.4607539999997</v>
      </c>
      <c r="F612">
        <v>418</v>
      </c>
      <c r="G612">
        <v>12.7491384912482</v>
      </c>
      <c r="H612">
        <v>-13.776718383692099</v>
      </c>
      <c r="I612">
        <v>-21.696295603106101</v>
      </c>
      <c r="J612">
        <v>-2.0223130582763198</v>
      </c>
      <c r="K612">
        <v>441.11912376635797</v>
      </c>
      <c r="L612">
        <v>418.80314705683998</v>
      </c>
      <c r="M612">
        <v>41.414670084838001</v>
      </c>
      <c r="N612">
        <v>0.173526538269098</v>
      </c>
      <c r="O612">
        <v>31.244019138755899</v>
      </c>
      <c r="P612">
        <v>34.4916344916344</v>
      </c>
      <c r="Q612">
        <v>3.906350826529E-3</v>
      </c>
    </row>
    <row r="613" spans="1:17" x14ac:dyDescent="0.3">
      <c r="A613" t="s">
        <v>1357</v>
      </c>
      <c r="B613" t="s">
        <v>1358</v>
      </c>
      <c r="C613" t="s">
        <v>3104</v>
      </c>
      <c r="D613" t="s">
        <v>1001</v>
      </c>
      <c r="E613">
        <v>8042.31134432</v>
      </c>
      <c r="F613">
        <v>367.4</v>
      </c>
      <c r="G613">
        <v>-18.7403196776112</v>
      </c>
      <c r="H613">
        <v>-6.6671896112031899</v>
      </c>
      <c r="I613">
        <v>-1.0172693391027099</v>
      </c>
      <c r="J613">
        <v>-3.7000232673641702</v>
      </c>
      <c r="K613">
        <v>419.90415580181002</v>
      </c>
      <c r="L613">
        <v>395.82454306214203</v>
      </c>
      <c r="M613">
        <v>22.109850527281701</v>
      </c>
      <c r="N613">
        <v>0.33624764170805099</v>
      </c>
      <c r="O613">
        <v>40.990745781164897</v>
      </c>
      <c r="P613">
        <v>37.345794392523302</v>
      </c>
      <c r="Q613">
        <v>5.0641401952715E-2</v>
      </c>
    </row>
    <row r="614" spans="1:17" x14ac:dyDescent="0.3">
      <c r="A614" t="s">
        <v>1359</v>
      </c>
      <c r="B614" t="s">
        <v>1360</v>
      </c>
      <c r="C614" t="s">
        <v>3112</v>
      </c>
      <c r="D614" t="s">
        <v>460</v>
      </c>
      <c r="E614">
        <v>8009.908393449</v>
      </c>
      <c r="F614">
        <v>181.77</v>
      </c>
      <c r="G614">
        <v>-32.285195580136097</v>
      </c>
      <c r="H614">
        <v>1.9714361665937301</v>
      </c>
      <c r="I614">
        <v>-2.1186090054701601</v>
      </c>
      <c r="J614">
        <v>-0.23863619110902801</v>
      </c>
      <c r="K614">
        <v>188.35154313138699</v>
      </c>
      <c r="L614">
        <v>191.36917417596499</v>
      </c>
      <c r="M614">
        <v>45.154612292026101</v>
      </c>
      <c r="N614">
        <v>0.44062690027372597</v>
      </c>
      <c r="O614">
        <v>19.700720690983101</v>
      </c>
      <c r="P614">
        <v>25.358620689655101</v>
      </c>
    </row>
    <row r="615" spans="1:17" hidden="1" x14ac:dyDescent="0.3">
      <c r="A615" t="s">
        <v>1361</v>
      </c>
      <c r="B615" t="s">
        <v>1362</v>
      </c>
      <c r="C615" t="s">
        <v>3117</v>
      </c>
      <c r="D615" t="s">
        <v>239</v>
      </c>
      <c r="E615">
        <v>7999.6841763299999</v>
      </c>
      <c r="F615">
        <v>1518.05</v>
      </c>
      <c r="G615">
        <v>1489.2408613704599</v>
      </c>
      <c r="H615">
        <v>-13.8488679670537</v>
      </c>
      <c r="I615">
        <v>37.472302249403199</v>
      </c>
      <c r="J615">
        <v>-10.887137305653299</v>
      </c>
      <c r="K615">
        <v>1531.75687237732</v>
      </c>
      <c r="L615">
        <v>1068.1043542836401</v>
      </c>
      <c r="M615">
        <v>41.0059357442546</v>
      </c>
      <c r="N615">
        <v>0.57670770947175798</v>
      </c>
      <c r="O615">
        <v>25.157274134580501</v>
      </c>
    </row>
    <row r="616" spans="1:17" x14ac:dyDescent="0.3">
      <c r="A616" t="s">
        <v>1363</v>
      </c>
      <c r="B616" t="s">
        <v>1364</v>
      </c>
      <c r="C616" t="s">
        <v>3113</v>
      </c>
      <c r="D616" t="s">
        <v>268</v>
      </c>
      <c r="E616">
        <v>7954.2776049699996</v>
      </c>
      <c r="F616">
        <v>68.45</v>
      </c>
      <c r="G616">
        <v>25.3772525978979</v>
      </c>
      <c r="H616">
        <v>-4.0318258532311404</v>
      </c>
      <c r="I616">
        <v>6.3490593945618796</v>
      </c>
      <c r="J616">
        <v>-3.02500619341173</v>
      </c>
      <c r="K616">
        <v>75.450033729596697</v>
      </c>
      <c r="L616">
        <v>68.0179091329627</v>
      </c>
      <c r="M616">
        <v>26.735299528624001</v>
      </c>
      <c r="N616">
        <v>0.58062783856862099</v>
      </c>
      <c r="O616">
        <v>36.449963476990497</v>
      </c>
      <c r="P616">
        <v>72.853535353535307</v>
      </c>
      <c r="Q616">
        <v>0.14632123427133101</v>
      </c>
    </row>
    <row r="617" spans="1:17" x14ac:dyDescent="0.3">
      <c r="A617" t="s">
        <v>1365</v>
      </c>
      <c r="B617" t="s">
        <v>1366</v>
      </c>
      <c r="C617" t="s">
        <v>3106</v>
      </c>
      <c r="D617" t="s">
        <v>51</v>
      </c>
      <c r="E617">
        <v>7945.1320992000001</v>
      </c>
      <c r="F617">
        <v>488</v>
      </c>
      <c r="G617">
        <v>8.6656431073818894</v>
      </c>
      <c r="H617">
        <v>-3.3294120986576501</v>
      </c>
      <c r="I617">
        <v>-1.6877360777832899</v>
      </c>
      <c r="J617">
        <v>-9.6236396284171896E-2</v>
      </c>
      <c r="K617">
        <v>526.979190764755</v>
      </c>
      <c r="L617">
        <v>486.85956594805202</v>
      </c>
      <c r="M617">
        <v>23.733741823720699</v>
      </c>
      <c r="N617">
        <v>0.17114517580889399</v>
      </c>
      <c r="O617">
        <v>35.010245901639301</v>
      </c>
      <c r="P617">
        <v>29.0322580645161</v>
      </c>
      <c r="Q617">
        <v>5.1352226398604997E-2</v>
      </c>
    </row>
    <row r="618" spans="1:17" hidden="1" x14ac:dyDescent="0.3">
      <c r="A618" t="s">
        <v>1367</v>
      </c>
      <c r="B618" t="s">
        <v>1368</v>
      </c>
      <c r="C618" t="s">
        <v>3117</v>
      </c>
      <c r="D618" t="s">
        <v>141</v>
      </c>
      <c r="E618">
        <v>7938.9126128999997</v>
      </c>
      <c r="F618">
        <v>493.25</v>
      </c>
      <c r="G618">
        <v>43.257014943439998</v>
      </c>
      <c r="H618">
        <v>-8.8682179615633192</v>
      </c>
      <c r="I618">
        <v>36.797978863485199</v>
      </c>
      <c r="J618">
        <v>-3.3467063231794998</v>
      </c>
      <c r="K618">
        <v>565.75818220727103</v>
      </c>
      <c r="L618">
        <v>463.51165359826598</v>
      </c>
      <c r="M618">
        <v>20.587444739554101</v>
      </c>
      <c r="N618">
        <v>0.51238495980644105</v>
      </c>
      <c r="O618">
        <v>41.662442980233102</v>
      </c>
      <c r="P618">
        <v>101.326530612244</v>
      </c>
    </row>
    <row r="619" spans="1:17" x14ac:dyDescent="0.3">
      <c r="A619" t="s">
        <v>1369</v>
      </c>
      <c r="B619" t="s">
        <v>1370</v>
      </c>
      <c r="C619" t="s">
        <v>3116</v>
      </c>
      <c r="D619" t="s">
        <v>481</v>
      </c>
      <c r="E619">
        <v>7856.9819029199998</v>
      </c>
      <c r="F619">
        <v>715.1</v>
      </c>
      <c r="G619">
        <v>-42.156060260721603</v>
      </c>
      <c r="H619">
        <v>7.4277679219556401</v>
      </c>
      <c r="I619">
        <v>-10.5408043540771</v>
      </c>
      <c r="J619">
        <v>2.6644427287239498</v>
      </c>
      <c r="K619">
        <v>738.45070597589802</v>
      </c>
      <c r="L619">
        <v>798.35177368040502</v>
      </c>
      <c r="M619">
        <v>36.878907112906099</v>
      </c>
      <c r="N619">
        <v>1.20381612375388</v>
      </c>
      <c r="O619">
        <v>54.7056355754439</v>
      </c>
      <c r="P619">
        <v>6.2871581450654102</v>
      </c>
      <c r="Q619">
        <v>-4.1753092817108997E-2</v>
      </c>
    </row>
    <row r="620" spans="1:17" x14ac:dyDescent="0.3">
      <c r="A620" t="s">
        <v>1371</v>
      </c>
      <c r="B620" t="s">
        <v>1372</v>
      </c>
      <c r="C620" t="s">
        <v>3105</v>
      </c>
      <c r="D620" t="s">
        <v>48</v>
      </c>
      <c r="E620">
        <v>7836.5002421949903</v>
      </c>
      <c r="F620">
        <v>1202.45</v>
      </c>
      <c r="G620">
        <v>17.577533457351901</v>
      </c>
      <c r="H620">
        <v>-10.8312478047584</v>
      </c>
      <c r="I620">
        <v>-15.5318353859805</v>
      </c>
      <c r="J620">
        <v>-1.5195062530713901</v>
      </c>
      <c r="K620">
        <v>1401.77087037865</v>
      </c>
      <c r="L620">
        <v>1351.33142193556</v>
      </c>
      <c r="M620">
        <v>30.497414171765602</v>
      </c>
      <c r="N620">
        <v>1.07315864547441</v>
      </c>
      <c r="O620">
        <v>56.339140920620402</v>
      </c>
      <c r="P620">
        <v>49.354117500931501</v>
      </c>
      <c r="Q620">
        <v>7.5440890199027E-2</v>
      </c>
    </row>
    <row r="621" spans="1:17" x14ac:dyDescent="0.3">
      <c r="A621" t="s">
        <v>1373</v>
      </c>
      <c r="B621" t="s">
        <v>1374</v>
      </c>
      <c r="C621" t="s">
        <v>3113</v>
      </c>
      <c r="D621" t="s">
        <v>800</v>
      </c>
      <c r="E621">
        <v>7835.9505960320002</v>
      </c>
      <c r="F621">
        <v>196.16</v>
      </c>
      <c r="G621">
        <v>15.4012504121057</v>
      </c>
      <c r="H621">
        <v>2.89055374062215</v>
      </c>
      <c r="I621">
        <v>-1.7928282410315199</v>
      </c>
      <c r="J621">
        <v>-5.5433735877050498</v>
      </c>
      <c r="K621">
        <v>213.436260440231</v>
      </c>
      <c r="L621">
        <v>204.04179841713901</v>
      </c>
      <c r="M621">
        <v>32.126377851798701</v>
      </c>
      <c r="N621">
        <v>0.81519611099233702</v>
      </c>
      <c r="O621">
        <v>51.147022838499097</v>
      </c>
      <c r="P621">
        <v>45.249907441688201</v>
      </c>
      <c r="Q621">
        <v>0.17399508849447701</v>
      </c>
    </row>
    <row r="622" spans="1:17" x14ac:dyDescent="0.3">
      <c r="A622" t="s">
        <v>1375</v>
      </c>
      <c r="B622" t="s">
        <v>1376</v>
      </c>
      <c r="C622" t="s">
        <v>3121</v>
      </c>
      <c r="D622" t="s">
        <v>1377</v>
      </c>
      <c r="E622">
        <v>7817.1473155000003</v>
      </c>
      <c r="F622">
        <v>635.9</v>
      </c>
      <c r="G622">
        <v>-11.883855762689301</v>
      </c>
      <c r="H622">
        <v>1.7926905627199401</v>
      </c>
      <c r="I622">
        <v>16.761574164491101</v>
      </c>
      <c r="J622">
        <v>-2.2800049851265598</v>
      </c>
      <c r="K622">
        <v>655.91167256454003</v>
      </c>
      <c r="L622">
        <v>604.41210085454702</v>
      </c>
      <c r="M622">
        <v>37.6355207012408</v>
      </c>
      <c r="N622">
        <v>0.61331060902106005</v>
      </c>
      <c r="O622">
        <v>20.836609529800199</v>
      </c>
      <c r="P622">
        <v>56.259982798869601</v>
      </c>
      <c r="Q622">
        <v>0.13367558360243201</v>
      </c>
    </row>
    <row r="623" spans="1:17" hidden="1" x14ac:dyDescent="0.3">
      <c r="A623" t="s">
        <v>1378</v>
      </c>
      <c r="B623" t="s">
        <v>1379</v>
      </c>
      <c r="C623" t="s">
        <v>3117</v>
      </c>
      <c r="D623" t="s">
        <v>250</v>
      </c>
      <c r="E623">
        <v>7814.8041137549999</v>
      </c>
      <c r="F623">
        <v>4628.45</v>
      </c>
      <c r="G623">
        <v>595.51189587856504</v>
      </c>
      <c r="H623">
        <v>29.8393006282766</v>
      </c>
      <c r="I623">
        <v>327.23396230910998</v>
      </c>
      <c r="J623">
        <v>-6.5503703502947204</v>
      </c>
      <c r="K623">
        <v>3719.9944372261698</v>
      </c>
      <c r="L623">
        <v>2253.04806271794</v>
      </c>
      <c r="M623">
        <v>52.177871175967603</v>
      </c>
      <c r="N623">
        <v>1.57171208990952</v>
      </c>
      <c r="O623">
        <v>18.563449967051501</v>
      </c>
      <c r="P623">
        <v>673.14791614465798</v>
      </c>
      <c r="Q623">
        <v>0.302192393216832</v>
      </c>
    </row>
    <row r="624" spans="1:17" hidden="1" x14ac:dyDescent="0.3">
      <c r="A624" t="s">
        <v>1380</v>
      </c>
      <c r="B624" t="s">
        <v>1381</v>
      </c>
      <c r="C624" t="s">
        <v>3117</v>
      </c>
      <c r="D624" t="s">
        <v>85</v>
      </c>
      <c r="E624">
        <v>7772.9119861319996</v>
      </c>
      <c r="F624">
        <v>144.99</v>
      </c>
      <c r="G624">
        <v>377.67814370155799</v>
      </c>
      <c r="H624">
        <v>-15.5275052024164</v>
      </c>
      <c r="I624">
        <v>184.37294817528701</v>
      </c>
      <c r="J624">
        <v>1.8515736584723198E-2</v>
      </c>
      <c r="K624">
        <v>145.507142985352</v>
      </c>
      <c r="L624">
        <v>99.014536401122697</v>
      </c>
      <c r="M624">
        <v>39.9414986619405</v>
      </c>
      <c r="N624">
        <v>0.19215191087644701</v>
      </c>
      <c r="O624">
        <v>29.022691220084099</v>
      </c>
      <c r="P624">
        <v>423.42960288808598</v>
      </c>
      <c r="Q624">
        <v>0.13951113828568801</v>
      </c>
    </row>
    <row r="625" spans="1:17" x14ac:dyDescent="0.3">
      <c r="A625" t="s">
        <v>1382</v>
      </c>
      <c r="B625" t="s">
        <v>1383</v>
      </c>
      <c r="C625" t="s">
        <v>3105</v>
      </c>
      <c r="D625" t="s">
        <v>48</v>
      </c>
      <c r="E625">
        <v>7757.7443495999996</v>
      </c>
      <c r="F625">
        <v>302.39999999999998</v>
      </c>
      <c r="G625">
        <v>-26.6062808946985</v>
      </c>
      <c r="H625">
        <v>-28.648056385151001</v>
      </c>
      <c r="I625">
        <v>-38.992062640776602</v>
      </c>
      <c r="J625">
        <v>-2.5161072387793602</v>
      </c>
      <c r="K625">
        <v>379.11243407573198</v>
      </c>
      <c r="L625">
        <v>419.52342196081202</v>
      </c>
      <c r="M625">
        <v>31.5394856290931</v>
      </c>
      <c r="N625">
        <v>0.63352660474510203</v>
      </c>
      <c r="O625">
        <v>90.079365079365004</v>
      </c>
      <c r="P625">
        <v>4.2578865712808103</v>
      </c>
      <c r="Q625">
        <v>-6.8755744620700001E-3</v>
      </c>
    </row>
    <row r="626" spans="1:17" x14ac:dyDescent="0.3">
      <c r="A626" t="s">
        <v>1384</v>
      </c>
      <c r="B626" t="s">
        <v>1385</v>
      </c>
      <c r="C626" t="s">
        <v>3112</v>
      </c>
      <c r="D626" t="s">
        <v>250</v>
      </c>
      <c r="E626">
        <v>7754.7426343799998</v>
      </c>
      <c r="F626">
        <v>471.8</v>
      </c>
      <c r="G626">
        <v>1.57099803450422</v>
      </c>
      <c r="H626">
        <v>-11.8917942778709</v>
      </c>
      <c r="I626">
        <v>9.2999121612813305</v>
      </c>
      <c r="J626">
        <v>-5.90466968999357</v>
      </c>
      <c r="K626">
        <v>543.26526268340103</v>
      </c>
      <c r="L626">
        <v>493.047694537989</v>
      </c>
      <c r="M626">
        <v>20.306669471726501</v>
      </c>
      <c r="N626">
        <v>0.82054487342969196</v>
      </c>
      <c r="O626">
        <v>30.669775328528999</v>
      </c>
      <c r="P626">
        <v>32.863981976907901</v>
      </c>
      <c r="Q626">
        <v>9.3856782810135E-2</v>
      </c>
    </row>
    <row r="627" spans="1:17" x14ac:dyDescent="0.3">
      <c r="A627" t="s">
        <v>1386</v>
      </c>
      <c r="B627" t="s">
        <v>1387</v>
      </c>
      <c r="C627" t="s">
        <v>3115</v>
      </c>
      <c r="D627" t="s">
        <v>141</v>
      </c>
      <c r="E627">
        <v>7737.00850575</v>
      </c>
      <c r="F627">
        <v>326.25</v>
      </c>
      <c r="G627">
        <v>82.837202370652804</v>
      </c>
      <c r="H627">
        <v>-10.023729388117699</v>
      </c>
      <c r="I627">
        <v>-24.369381119610999</v>
      </c>
      <c r="J627">
        <v>-13.599871752623301</v>
      </c>
      <c r="K627">
        <v>410.79989165568702</v>
      </c>
      <c r="L627">
        <v>371.06425244884201</v>
      </c>
      <c r="M627">
        <v>16.7376745951989</v>
      </c>
      <c r="N627">
        <v>0.75365726063082294</v>
      </c>
      <c r="O627">
        <v>74.590038314176198</v>
      </c>
      <c r="P627">
        <v>109.604882749759</v>
      </c>
      <c r="Q627">
        <v>8.9205720705376995E-2</v>
      </c>
    </row>
    <row r="628" spans="1:17" x14ac:dyDescent="0.3">
      <c r="A628" t="s">
        <v>1388</v>
      </c>
      <c r="B628" t="s">
        <v>1389</v>
      </c>
      <c r="C628" t="s">
        <v>3115</v>
      </c>
      <c r="D628" t="s">
        <v>141</v>
      </c>
      <c r="E628">
        <v>7709.9351111249998</v>
      </c>
      <c r="F628">
        <v>121.25</v>
      </c>
      <c r="G628">
        <v>27.398672113689301</v>
      </c>
      <c r="H628">
        <v>-2.4181788763352299</v>
      </c>
      <c r="I628">
        <v>-11.347956472110599</v>
      </c>
      <c r="J628">
        <v>1.5591138829832401</v>
      </c>
      <c r="K628">
        <v>121.614351918258</v>
      </c>
      <c r="L628">
        <v>120.77580921224499</v>
      </c>
      <c r="M628">
        <v>58.112888134366102</v>
      </c>
      <c r="N628">
        <v>1.10126168125417</v>
      </c>
      <c r="O628">
        <v>35.554639175257698</v>
      </c>
      <c r="P628">
        <v>54.853128991059997</v>
      </c>
      <c r="Q628">
        <v>-2.2120706179225999E-2</v>
      </c>
    </row>
    <row r="629" spans="1:17" x14ac:dyDescent="0.3">
      <c r="A629" t="s">
        <v>1390</v>
      </c>
      <c r="B629" t="s">
        <v>1391</v>
      </c>
      <c r="C629" t="s">
        <v>3102</v>
      </c>
      <c r="D629" t="s">
        <v>24</v>
      </c>
      <c r="E629">
        <v>7670.1228562220003</v>
      </c>
      <c r="F629">
        <v>202.99</v>
      </c>
      <c r="G629">
        <v>-25.899063930846602</v>
      </c>
      <c r="H629">
        <v>-4.1240351808364899</v>
      </c>
      <c r="I629">
        <v>-12.5362978487933</v>
      </c>
      <c r="J629">
        <v>-2.6210053590471398</v>
      </c>
      <c r="K629">
        <v>218.889905609858</v>
      </c>
      <c r="L629">
        <v>221.90848131268999</v>
      </c>
      <c r="M629">
        <v>25.280528884977599</v>
      </c>
      <c r="N629">
        <v>0.37770105303294399</v>
      </c>
      <c r="O629">
        <v>41.164589388639797</v>
      </c>
      <c r="P629">
        <v>5.7239583333333401</v>
      </c>
      <c r="Q629">
        <v>0.116892627786376</v>
      </c>
    </row>
    <row r="630" spans="1:17" x14ac:dyDescent="0.3">
      <c r="A630" t="s">
        <v>1392</v>
      </c>
      <c r="B630" t="s">
        <v>1393</v>
      </c>
      <c r="C630" t="s">
        <v>3116</v>
      </c>
      <c r="D630" t="s">
        <v>472</v>
      </c>
      <c r="E630">
        <v>7629.5774933699904</v>
      </c>
      <c r="F630">
        <v>482.55</v>
      </c>
      <c r="G630">
        <v>-6.20974803337218</v>
      </c>
      <c r="H630">
        <v>4.61777652041207</v>
      </c>
      <c r="I630">
        <v>-6.26154066904739</v>
      </c>
      <c r="J630">
        <v>1.47739341238535</v>
      </c>
      <c r="K630">
        <v>487.88610905314101</v>
      </c>
      <c r="L630">
        <v>493.143782234561</v>
      </c>
      <c r="M630">
        <v>53.840318959953798</v>
      </c>
      <c r="N630">
        <v>2.1392282499042898</v>
      </c>
      <c r="O630">
        <v>31.364625427416801</v>
      </c>
      <c r="P630">
        <v>19.7989076464746</v>
      </c>
      <c r="Q630">
        <v>-4.0462888378090998E-2</v>
      </c>
    </row>
    <row r="631" spans="1:17" x14ac:dyDescent="0.3">
      <c r="A631" t="s">
        <v>1394</v>
      </c>
      <c r="B631" t="s">
        <v>1395</v>
      </c>
      <c r="C631" t="s">
        <v>3108</v>
      </c>
      <c r="D631" t="s">
        <v>211</v>
      </c>
      <c r="E631">
        <v>7616.4020399999999</v>
      </c>
      <c r="F631">
        <v>498.5</v>
      </c>
      <c r="G631">
        <v>-26.282396891238999</v>
      </c>
      <c r="H631">
        <v>-5.8258043354708198</v>
      </c>
      <c r="I631">
        <v>-19.116333628032201</v>
      </c>
      <c r="J631">
        <v>9.1308389188925199E-2</v>
      </c>
      <c r="K631">
        <v>547.48816094968504</v>
      </c>
      <c r="L631">
        <v>548.72626508546603</v>
      </c>
      <c r="M631">
        <v>34.460549840587397</v>
      </c>
      <c r="N631">
        <v>0.49154451795566201</v>
      </c>
      <c r="O631">
        <v>41.985957873620798</v>
      </c>
      <c r="P631">
        <v>15.127020785219299</v>
      </c>
      <c r="Q631">
        <v>5.5484925491851002E-2</v>
      </c>
    </row>
    <row r="632" spans="1:17" x14ac:dyDescent="0.3">
      <c r="A632" t="s">
        <v>1396</v>
      </c>
      <c r="B632" t="s">
        <v>1397</v>
      </c>
      <c r="C632" t="s">
        <v>3116</v>
      </c>
      <c r="D632" t="s">
        <v>414</v>
      </c>
      <c r="E632">
        <v>7573.8624127100002</v>
      </c>
      <c r="F632">
        <v>190.07</v>
      </c>
      <c r="G632">
        <v>-12.749415070948499</v>
      </c>
      <c r="H632">
        <v>-1.9047538172320799</v>
      </c>
      <c r="I632">
        <v>-22.856886838652802</v>
      </c>
      <c r="J632">
        <v>-2.2071282430914998</v>
      </c>
      <c r="K632">
        <v>211.16374348904401</v>
      </c>
      <c r="L632">
        <v>219.67874322831099</v>
      </c>
      <c r="M632">
        <v>29.269903793234501</v>
      </c>
      <c r="N632">
        <v>0.97553128576098502</v>
      </c>
      <c r="O632">
        <v>69.542800021044897</v>
      </c>
      <c r="P632">
        <v>6.0658482142857002</v>
      </c>
      <c r="Q632">
        <v>5.6159722801398998E-2</v>
      </c>
    </row>
    <row r="633" spans="1:17" x14ac:dyDescent="0.3">
      <c r="A633" t="s">
        <v>1398</v>
      </c>
      <c r="B633" t="s">
        <v>1399</v>
      </c>
      <c r="C633" t="s">
        <v>3115</v>
      </c>
      <c r="D633" t="s">
        <v>141</v>
      </c>
      <c r="E633">
        <v>7492.9166465999997</v>
      </c>
      <c r="F633">
        <v>511.5</v>
      </c>
      <c r="G633">
        <v>-10.202749456371199</v>
      </c>
      <c r="H633">
        <v>-9.2167396347425896</v>
      </c>
      <c r="I633">
        <v>4.7184524826251</v>
      </c>
      <c r="J633">
        <v>-6.2414162264945201</v>
      </c>
      <c r="K633">
        <v>554.32079189182195</v>
      </c>
      <c r="L633">
        <v>523.76478264256195</v>
      </c>
      <c r="M633">
        <v>37.930196821699603</v>
      </c>
      <c r="N633">
        <v>0.43154392944016601</v>
      </c>
      <c r="O633">
        <v>36.656891495601101</v>
      </c>
      <c r="P633">
        <v>34.587554269175101</v>
      </c>
      <c r="Q633">
        <v>5.9517627365989999E-3</v>
      </c>
    </row>
    <row r="634" spans="1:17" x14ac:dyDescent="0.3">
      <c r="A634" t="s">
        <v>1400</v>
      </c>
      <c r="B634" t="s">
        <v>1401</v>
      </c>
      <c r="C634" t="s">
        <v>3102</v>
      </c>
      <c r="D634" t="s">
        <v>24</v>
      </c>
      <c r="E634">
        <v>7482.6457717570001</v>
      </c>
      <c r="F634">
        <v>65.69</v>
      </c>
      <c r="G634">
        <v>-53.213057010655398</v>
      </c>
      <c r="H634">
        <v>-5.3651146042864797</v>
      </c>
      <c r="I634">
        <v>-37.495695996145798</v>
      </c>
      <c r="J634">
        <v>-2.8298940315199501</v>
      </c>
      <c r="K634">
        <v>73.133318131326007</v>
      </c>
      <c r="L634">
        <v>84.426470043985304</v>
      </c>
      <c r="M634">
        <v>42.285323808555503</v>
      </c>
      <c r="N634">
        <v>0.87683187570199295</v>
      </c>
      <c r="O634">
        <v>77.348150403409903</v>
      </c>
      <c r="P634">
        <v>5.9516129032258096</v>
      </c>
      <c r="Q634">
        <v>-1.3529783515734001E-2</v>
      </c>
    </row>
    <row r="635" spans="1:17" x14ac:dyDescent="0.3">
      <c r="A635" t="s">
        <v>1402</v>
      </c>
      <c r="B635" t="s">
        <v>1403</v>
      </c>
      <c r="C635" t="s">
        <v>3102</v>
      </c>
      <c r="D635" t="s">
        <v>21</v>
      </c>
      <c r="E635">
        <v>7447.4612891280003</v>
      </c>
      <c r="F635">
        <v>26.82</v>
      </c>
      <c r="G635">
        <v>10.5278682629905</v>
      </c>
      <c r="H635">
        <v>6.6809049209914401E-2</v>
      </c>
      <c r="I635">
        <v>-16.861963561373699</v>
      </c>
      <c r="J635">
        <v>0.383531097567826</v>
      </c>
      <c r="K635">
        <v>28.299261375295099</v>
      </c>
      <c r="L635">
        <v>28.0614958142407</v>
      </c>
      <c r="M635">
        <v>37.532589832762497</v>
      </c>
      <c r="N635">
        <v>0.55324409830426602</v>
      </c>
      <c r="O635">
        <v>51.017126383629297</v>
      </c>
      <c r="P635">
        <v>41.0651801918589</v>
      </c>
      <c r="Q635">
        <v>3.1528732915135999E-2</v>
      </c>
    </row>
    <row r="636" spans="1:17" x14ac:dyDescent="0.3">
      <c r="A636" t="s">
        <v>1404</v>
      </c>
      <c r="B636" t="s">
        <v>1405</v>
      </c>
      <c r="C636" t="s">
        <v>3114</v>
      </c>
      <c r="D636" t="s">
        <v>580</v>
      </c>
      <c r="E636">
        <v>7425.8676263300003</v>
      </c>
      <c r="F636">
        <v>557.29999999999995</v>
      </c>
      <c r="G636">
        <v>15.552160429214799</v>
      </c>
      <c r="H636">
        <v>-1.6884772181182699</v>
      </c>
      <c r="I636">
        <v>13.554534069712499</v>
      </c>
      <c r="J636">
        <v>-3.2514979669299602</v>
      </c>
      <c r="K636">
        <v>568.74887491359198</v>
      </c>
      <c r="L636">
        <v>508.32492751414202</v>
      </c>
      <c r="M636">
        <v>38.865106403113202</v>
      </c>
      <c r="N636">
        <v>0.38038199664946598</v>
      </c>
      <c r="O636">
        <v>14.7855732998385</v>
      </c>
      <c r="P636">
        <v>45.3004823360708</v>
      </c>
      <c r="Q636">
        <v>7.0281107737459006E-2</v>
      </c>
    </row>
    <row r="637" spans="1:17" hidden="1" x14ac:dyDescent="0.3">
      <c r="A637" t="s">
        <v>1406</v>
      </c>
      <c r="B637" t="s">
        <v>1407</v>
      </c>
      <c r="C637" t="s">
        <v>3117</v>
      </c>
      <c r="D637" t="s">
        <v>114</v>
      </c>
      <c r="E637">
        <v>7415.7698445750002</v>
      </c>
      <c r="F637">
        <v>307.35000000000002</v>
      </c>
      <c r="G637">
        <v>195.88359158994899</v>
      </c>
      <c r="H637">
        <v>-8.8125602423218403</v>
      </c>
      <c r="I637">
        <v>1.7770384456933299</v>
      </c>
      <c r="J637">
        <v>0.60972157375830305</v>
      </c>
      <c r="K637">
        <v>338.93060391594901</v>
      </c>
      <c r="L637">
        <v>293.64130254930501</v>
      </c>
      <c r="M637">
        <v>31.4096466963647</v>
      </c>
      <c r="N637">
        <v>0.672218221487342</v>
      </c>
      <c r="O637">
        <v>29.933300797136798</v>
      </c>
      <c r="P637">
        <v>222.84663865546199</v>
      </c>
      <c r="Q637">
        <v>0.14734413569682001</v>
      </c>
    </row>
    <row r="638" spans="1:17" hidden="1" x14ac:dyDescent="0.3">
      <c r="A638" t="s">
        <v>1408</v>
      </c>
      <c r="B638" t="s">
        <v>1409</v>
      </c>
      <c r="C638" t="s">
        <v>3117</v>
      </c>
      <c r="D638" t="s">
        <v>1410</v>
      </c>
      <c r="E638">
        <v>7314.492107475</v>
      </c>
      <c r="F638">
        <v>1804.25</v>
      </c>
      <c r="G638">
        <v>44.541018366579102</v>
      </c>
      <c r="H638">
        <v>0.71215558627356201</v>
      </c>
      <c r="I638">
        <v>48.944292271972003</v>
      </c>
      <c r="J638">
        <v>-1.9874565200940799</v>
      </c>
      <c r="K638">
        <v>1883.9146974707301</v>
      </c>
      <c r="L638">
        <v>1565.78928134325</v>
      </c>
      <c r="M638">
        <v>36.089149894157103</v>
      </c>
      <c r="N638">
        <v>0.49836768562226302</v>
      </c>
      <c r="O638">
        <v>23.319939032839098</v>
      </c>
      <c r="P638">
        <v>96.370265563778801</v>
      </c>
    </row>
    <row r="639" spans="1:17" hidden="1" x14ac:dyDescent="0.3">
      <c r="A639" t="s">
        <v>1411</v>
      </c>
      <c r="B639" t="s">
        <v>1412</v>
      </c>
      <c r="C639" t="s">
        <v>3117</v>
      </c>
      <c r="D639" t="s">
        <v>57</v>
      </c>
      <c r="E639">
        <v>7308.4852474559902</v>
      </c>
      <c r="F639">
        <v>102.24</v>
      </c>
      <c r="G639">
        <v>136.758938358411</v>
      </c>
      <c r="H639">
        <v>-15.923361254761</v>
      </c>
      <c r="I639">
        <v>38.690876990813599</v>
      </c>
      <c r="J639">
        <v>-0.82672387056115304</v>
      </c>
      <c r="K639">
        <v>121.754925211808</v>
      </c>
      <c r="L639">
        <v>96.125738025354806</v>
      </c>
      <c r="M639">
        <v>20.7022014603969</v>
      </c>
      <c r="N639">
        <v>0.56887385986857697</v>
      </c>
      <c r="O639">
        <v>65.541862284819999</v>
      </c>
      <c r="P639">
        <v>167.643979057591</v>
      </c>
      <c r="Q639">
        <v>9.4207773181960996E-2</v>
      </c>
    </row>
    <row r="640" spans="1:17" x14ac:dyDescent="0.3">
      <c r="A640" t="s">
        <v>1413</v>
      </c>
      <c r="B640" t="s">
        <v>1414</v>
      </c>
      <c r="C640" t="s">
        <v>3101</v>
      </c>
      <c r="D640" t="s">
        <v>21</v>
      </c>
      <c r="E640">
        <v>7291.9848598850003</v>
      </c>
      <c r="F640">
        <v>880.55</v>
      </c>
      <c r="G640">
        <v>70.325373333090397</v>
      </c>
      <c r="H640">
        <v>-0.44722615668610799</v>
      </c>
      <c r="I640">
        <v>3.7528872271448699</v>
      </c>
      <c r="J640">
        <v>3.6766558694748799</v>
      </c>
      <c r="K640">
        <v>883.76679972552699</v>
      </c>
      <c r="L640">
        <v>775.90167898924199</v>
      </c>
      <c r="M640">
        <v>42.977110291645801</v>
      </c>
      <c r="N640">
        <v>0.57065732318618201</v>
      </c>
      <c r="O640">
        <v>12.764749304412</v>
      </c>
      <c r="P640">
        <v>112.18072289156601</v>
      </c>
      <c r="Q640">
        <v>0.13206785913694399</v>
      </c>
    </row>
    <row r="641" spans="1:17" x14ac:dyDescent="0.3">
      <c r="A641" t="s">
        <v>1415</v>
      </c>
      <c r="B641" t="s">
        <v>1416</v>
      </c>
      <c r="C641" t="s">
        <v>3115</v>
      </c>
      <c r="D641" t="s">
        <v>141</v>
      </c>
      <c r="E641">
        <v>7276.5057890750004</v>
      </c>
      <c r="F641">
        <v>469.25</v>
      </c>
      <c r="G641">
        <v>-27.984671952578601</v>
      </c>
      <c r="H641">
        <v>-2.2503311571037501</v>
      </c>
      <c r="I641">
        <v>-28.126786654569599</v>
      </c>
      <c r="J641">
        <v>-4.8294639070368497</v>
      </c>
      <c r="K641">
        <v>516.14156421466703</v>
      </c>
      <c r="L641">
        <v>550.59218948959403</v>
      </c>
      <c r="M641">
        <v>30.5916340203541</v>
      </c>
      <c r="N641">
        <v>0.99336955674806604</v>
      </c>
      <c r="O641">
        <v>44.656366542354803</v>
      </c>
      <c r="P641">
        <v>2.1107605266021001</v>
      </c>
      <c r="Q641">
        <v>7.6698779882188997E-2</v>
      </c>
    </row>
    <row r="642" spans="1:17" hidden="1" x14ac:dyDescent="0.3">
      <c r="A642" t="s">
        <v>1417</v>
      </c>
      <c r="B642" t="s">
        <v>1418</v>
      </c>
      <c r="C642" t="s">
        <v>3117</v>
      </c>
      <c r="D642" t="s">
        <v>580</v>
      </c>
      <c r="E642">
        <v>7241.5170918000003</v>
      </c>
      <c r="F642">
        <v>514.70000000000005</v>
      </c>
      <c r="G642">
        <v>-36.857748090625101</v>
      </c>
      <c r="H642">
        <v>4.0049402049429803</v>
      </c>
      <c r="I642">
        <v>15.147521188352201</v>
      </c>
      <c r="J642">
        <v>-2.3950658340169699</v>
      </c>
      <c r="K642">
        <v>526.45092863803097</v>
      </c>
      <c r="L642">
        <v>514.47893888591705</v>
      </c>
      <c r="M642">
        <v>43.457228649661999</v>
      </c>
      <c r="N642">
        <v>0.77699245154894303</v>
      </c>
      <c r="O642">
        <v>25.500291431901999</v>
      </c>
      <c r="P642">
        <v>30.4028375981758</v>
      </c>
      <c r="Q642">
        <v>6.0409250242447997E-2</v>
      </c>
    </row>
    <row r="643" spans="1:17" x14ac:dyDescent="0.3">
      <c r="A643" t="s">
        <v>1419</v>
      </c>
      <c r="B643" t="s">
        <v>1420</v>
      </c>
      <c r="C643" t="s">
        <v>3111</v>
      </c>
      <c r="D643" t="s">
        <v>85</v>
      </c>
      <c r="E643">
        <v>7220.9962717099997</v>
      </c>
      <c r="F643">
        <v>2949.7</v>
      </c>
      <c r="G643">
        <v>28.770169085505</v>
      </c>
      <c r="H643">
        <v>9.6942946140614106E-2</v>
      </c>
      <c r="I643">
        <v>14.834509599766101</v>
      </c>
      <c r="J643">
        <v>7.7546457936464801</v>
      </c>
      <c r="K643">
        <v>3012.70301327577</v>
      </c>
      <c r="L643">
        <v>2758.8384270196698</v>
      </c>
      <c r="M643">
        <v>54.545664128050802</v>
      </c>
      <c r="N643">
        <v>0.60849831294843004</v>
      </c>
      <c r="O643">
        <v>19.501983252534099</v>
      </c>
      <c r="P643">
        <v>65.434660684240001</v>
      </c>
      <c r="Q643">
        <v>0.170045725884686</v>
      </c>
    </row>
    <row r="644" spans="1:17" x14ac:dyDescent="0.3">
      <c r="A644" t="s">
        <v>1421</v>
      </c>
      <c r="B644" t="s">
        <v>1422</v>
      </c>
      <c r="C644" t="s">
        <v>3106</v>
      </c>
      <c r="D644" t="s">
        <v>51</v>
      </c>
      <c r="E644">
        <v>7208.7063936499999</v>
      </c>
      <c r="F644">
        <v>1421.3</v>
      </c>
      <c r="G644">
        <v>144.21895433590399</v>
      </c>
      <c r="H644">
        <v>11.9372614401527</v>
      </c>
      <c r="I644">
        <v>29.748388346939301</v>
      </c>
      <c r="J644">
        <v>-0.703223014162493</v>
      </c>
      <c r="K644">
        <v>1387.8943206142701</v>
      </c>
      <c r="L644">
        <v>1190.8242247794999</v>
      </c>
      <c r="M644">
        <v>48.137962969388397</v>
      </c>
      <c r="N644">
        <v>1.0800632697672901</v>
      </c>
      <c r="O644">
        <v>11.8694153239991</v>
      </c>
      <c r="P644">
        <v>171.318125417581</v>
      </c>
      <c r="Q644">
        <v>0.12476860562505</v>
      </c>
    </row>
    <row r="645" spans="1:17" hidden="1" x14ac:dyDescent="0.3">
      <c r="A645" t="s">
        <v>1423</v>
      </c>
      <c r="B645" t="s">
        <v>1424</v>
      </c>
      <c r="C645" t="s">
        <v>3117</v>
      </c>
      <c r="D645" t="s">
        <v>414</v>
      </c>
      <c r="E645">
        <v>7203.2043207999996</v>
      </c>
      <c r="F645">
        <v>798.4</v>
      </c>
      <c r="G645">
        <v>67.451330116361603</v>
      </c>
      <c r="H645">
        <v>36.8413522114882</v>
      </c>
      <c r="I645">
        <v>84.106904457632893</v>
      </c>
      <c r="J645">
        <v>0.56982695016006701</v>
      </c>
      <c r="K645">
        <v>658.08490739916704</v>
      </c>
      <c r="L645">
        <v>531.17697392964499</v>
      </c>
      <c r="M645">
        <v>61.328229543232602</v>
      </c>
      <c r="N645">
        <v>2.1276080513891098</v>
      </c>
      <c r="O645">
        <v>4.1457915831663197</v>
      </c>
      <c r="P645">
        <v>151.02971230938499</v>
      </c>
      <c r="Q645">
        <v>8.5470402888984998E-2</v>
      </c>
    </row>
    <row r="646" spans="1:17" x14ac:dyDescent="0.3">
      <c r="A646" t="s">
        <v>1425</v>
      </c>
      <c r="B646" t="s">
        <v>1426</v>
      </c>
      <c r="C646" t="s">
        <v>3100</v>
      </c>
      <c r="D646" t="s">
        <v>126</v>
      </c>
      <c r="E646">
        <v>7199.2122953399903</v>
      </c>
      <c r="F646">
        <v>437.1</v>
      </c>
      <c r="G646">
        <v>52.330624625012099</v>
      </c>
      <c r="H646">
        <v>1.95909390566844</v>
      </c>
      <c r="I646">
        <v>-22.096562198548401</v>
      </c>
      <c r="J646">
        <v>1.81206672832531</v>
      </c>
      <c r="K646">
        <v>463.165431010926</v>
      </c>
      <c r="L646">
        <v>461.81573107551799</v>
      </c>
      <c r="M646">
        <v>50.855516264345098</v>
      </c>
      <c r="N646">
        <v>0.79861539800081605</v>
      </c>
      <c r="O646">
        <v>45.229924502402099</v>
      </c>
      <c r="P646">
        <v>74.491017964071801</v>
      </c>
    </row>
    <row r="647" spans="1:17" hidden="1" x14ac:dyDescent="0.3">
      <c r="A647" t="s">
        <v>1427</v>
      </c>
      <c r="B647" t="s">
        <v>1428</v>
      </c>
      <c r="C647" t="s">
        <v>3114</v>
      </c>
      <c r="D647" t="s">
        <v>229</v>
      </c>
      <c r="E647">
        <v>7191.2770508800004</v>
      </c>
      <c r="F647">
        <v>323.2</v>
      </c>
      <c r="G647">
        <v>-38.364820183871103</v>
      </c>
      <c r="H647">
        <v>-9.6650997683159208</v>
      </c>
      <c r="I647">
        <v>-33.261404635196001</v>
      </c>
      <c r="J647">
        <v>-1.4796685682634101</v>
      </c>
      <c r="K647">
        <v>359.37169256518399</v>
      </c>
      <c r="M647">
        <v>38.296765870675799</v>
      </c>
      <c r="N647">
        <v>1.1514314072260601</v>
      </c>
      <c r="O647">
        <v>66.537747524752405</v>
      </c>
      <c r="P647">
        <v>5.6209150326797399</v>
      </c>
    </row>
    <row r="648" spans="1:17" x14ac:dyDescent="0.3">
      <c r="A648" t="s">
        <v>1429</v>
      </c>
      <c r="B648" t="s">
        <v>1430</v>
      </c>
      <c r="C648" t="s">
        <v>3111</v>
      </c>
      <c r="D648" t="s">
        <v>105</v>
      </c>
      <c r="E648">
        <v>7156.8765532149901</v>
      </c>
      <c r="F648">
        <v>1502.45</v>
      </c>
      <c r="G648">
        <v>-21.2636548335289</v>
      </c>
      <c r="H648">
        <v>1.4901206855848099</v>
      </c>
      <c r="I648">
        <v>5.67125266520876</v>
      </c>
      <c r="J648">
        <v>1.2408906320745801</v>
      </c>
      <c r="K648">
        <v>1539.8905910245501</v>
      </c>
      <c r="L648">
        <v>1469.3297406778699</v>
      </c>
      <c r="M648">
        <v>32.8851408841021</v>
      </c>
      <c r="N648">
        <v>0.26502309606422703</v>
      </c>
      <c r="O648">
        <v>14.499650570734399</v>
      </c>
      <c r="P648">
        <v>20.196000000000002</v>
      </c>
      <c r="Q648">
        <v>-9.7599892151333995E-2</v>
      </c>
    </row>
    <row r="649" spans="1:17" hidden="1" x14ac:dyDescent="0.3">
      <c r="A649" t="s">
        <v>1431</v>
      </c>
      <c r="B649" t="s">
        <v>1432</v>
      </c>
      <c r="C649" t="s">
        <v>3117</v>
      </c>
      <c r="D649" t="s">
        <v>160</v>
      </c>
      <c r="E649">
        <v>7150.5245370369903</v>
      </c>
      <c r="F649">
        <v>55.79</v>
      </c>
      <c r="G649">
        <v>26.541459575853299</v>
      </c>
      <c r="H649">
        <v>-3.5956175430853801</v>
      </c>
      <c r="I649">
        <v>-15.765235275672801</v>
      </c>
      <c r="J649">
        <v>-3.7637534360803402</v>
      </c>
      <c r="K649">
        <v>60.581887968350102</v>
      </c>
      <c r="L649">
        <v>58.370345279495503</v>
      </c>
      <c r="M649">
        <v>37.340932640067102</v>
      </c>
      <c r="N649">
        <v>0.45489361823247598</v>
      </c>
      <c r="O649">
        <v>43.215630041225999</v>
      </c>
      <c r="P649">
        <v>47.203166226912899</v>
      </c>
      <c r="Q649">
        <v>-2.6713521585929999E-2</v>
      </c>
    </row>
    <row r="650" spans="1:17" x14ac:dyDescent="0.3">
      <c r="A650" t="s">
        <v>1433</v>
      </c>
      <c r="B650" t="s">
        <v>1434</v>
      </c>
      <c r="C650" t="s">
        <v>3114</v>
      </c>
      <c r="D650" t="s">
        <v>229</v>
      </c>
      <c r="E650">
        <v>7140.1104867399899</v>
      </c>
      <c r="F650">
        <v>354.2</v>
      </c>
      <c r="G650">
        <v>-29.879156183325499</v>
      </c>
      <c r="H650">
        <v>-0.89784807681484502</v>
      </c>
      <c r="I650">
        <v>-17.2860809547165</v>
      </c>
      <c r="J650">
        <v>-0.50861748628477899</v>
      </c>
      <c r="K650">
        <v>384.61737645552302</v>
      </c>
      <c r="L650">
        <v>400.077294611176</v>
      </c>
      <c r="M650">
        <v>27.8048958173746</v>
      </c>
      <c r="N650">
        <v>0.46180252933237798</v>
      </c>
      <c r="O650">
        <v>42.574816487859898</v>
      </c>
      <c r="P650">
        <v>1.8547807332853901</v>
      </c>
      <c r="Q650">
        <v>4.9303785454079999E-2</v>
      </c>
    </row>
    <row r="651" spans="1:17" x14ac:dyDescent="0.3">
      <c r="A651" t="s">
        <v>1435</v>
      </c>
      <c r="B651" t="s">
        <v>1436</v>
      </c>
      <c r="C651" t="s">
        <v>3110</v>
      </c>
      <c r="D651" t="s">
        <v>75</v>
      </c>
      <c r="E651">
        <v>7131.7634579649903</v>
      </c>
      <c r="F651">
        <v>176.45</v>
      </c>
      <c r="G651">
        <v>-10.013816828089199</v>
      </c>
      <c r="H651">
        <v>-6.1015186592599697</v>
      </c>
      <c r="I651">
        <v>-23.298788820682802</v>
      </c>
      <c r="J651">
        <v>-2.8893378486163801</v>
      </c>
      <c r="K651">
        <v>203.61076151093701</v>
      </c>
      <c r="L651">
        <v>202.79389501713601</v>
      </c>
      <c r="M651">
        <v>17.126254620610101</v>
      </c>
      <c r="N651">
        <v>0.91355737066721998</v>
      </c>
      <c r="O651">
        <v>45.083593085860002</v>
      </c>
      <c r="P651">
        <v>9.0543881334981204</v>
      </c>
      <c r="Q651">
        <v>6.7990980628011996E-2</v>
      </c>
    </row>
    <row r="652" spans="1:17" hidden="1" x14ac:dyDescent="0.3">
      <c r="A652" t="s">
        <v>1437</v>
      </c>
      <c r="B652" t="s">
        <v>1438</v>
      </c>
      <c r="C652" t="s">
        <v>3117</v>
      </c>
      <c r="D652" t="s">
        <v>204</v>
      </c>
      <c r="E652">
        <v>7100.8000087500004</v>
      </c>
      <c r="F652">
        <v>6413.15</v>
      </c>
      <c r="G652">
        <v>109.585816040214</v>
      </c>
      <c r="H652">
        <v>9.0421981338151696</v>
      </c>
      <c r="I652">
        <v>49.401116814323601</v>
      </c>
      <c r="J652">
        <v>-5.2723975832459899</v>
      </c>
      <c r="K652">
        <v>5931.3020475063404</v>
      </c>
      <c r="L652">
        <v>4725.9721157681497</v>
      </c>
      <c r="M652">
        <v>54.384532123821003</v>
      </c>
      <c r="N652">
        <v>0.80540847654641401</v>
      </c>
      <c r="O652">
        <v>27.9784505274319</v>
      </c>
      <c r="P652">
        <v>148.70184011013501</v>
      </c>
      <c r="Q652">
        <v>0.15327802625707501</v>
      </c>
    </row>
    <row r="653" spans="1:17" x14ac:dyDescent="0.3">
      <c r="A653" t="s">
        <v>1439</v>
      </c>
      <c r="B653" t="s">
        <v>1440</v>
      </c>
      <c r="C653" t="s">
        <v>3108</v>
      </c>
      <c r="D653" t="s">
        <v>211</v>
      </c>
      <c r="E653">
        <v>7087.8558082500003</v>
      </c>
      <c r="F653">
        <v>991.05</v>
      </c>
      <c r="G653">
        <v>24.986169114190702</v>
      </c>
      <c r="H653">
        <v>25.055995841878701</v>
      </c>
      <c r="I653">
        <v>35.977373015446702</v>
      </c>
      <c r="J653">
        <v>15.2314481828266</v>
      </c>
      <c r="K653">
        <v>720.30741908255402</v>
      </c>
      <c r="L653">
        <v>653.07119641219401</v>
      </c>
      <c r="M653">
        <v>85.773373685441797</v>
      </c>
      <c r="N653">
        <v>3.3956478188514998</v>
      </c>
      <c r="O653">
        <v>1.5892235507794801</v>
      </c>
      <c r="P653">
        <v>93.564453124999901</v>
      </c>
      <c r="Q653">
        <v>0.181517133743239</v>
      </c>
    </row>
    <row r="654" spans="1:17" x14ac:dyDescent="0.3">
      <c r="A654" t="s">
        <v>1441</v>
      </c>
      <c r="B654" t="s">
        <v>1442</v>
      </c>
      <c r="C654" t="s">
        <v>3119</v>
      </c>
      <c r="D654" t="s">
        <v>1443</v>
      </c>
      <c r="E654">
        <v>7052.5467096000002</v>
      </c>
      <c r="F654">
        <v>921.4</v>
      </c>
      <c r="G654">
        <v>-5.0771621570391501</v>
      </c>
      <c r="H654">
        <v>7.3060382485303004</v>
      </c>
      <c r="I654">
        <v>41.826683510286401</v>
      </c>
      <c r="J654">
        <v>2.85329926799389</v>
      </c>
      <c r="K654">
        <v>927.77465964620296</v>
      </c>
      <c r="L654">
        <v>864.78284981018999</v>
      </c>
      <c r="M654">
        <v>53.651787363039098</v>
      </c>
      <c r="N654">
        <v>0.45214727578045499</v>
      </c>
      <c r="O654">
        <v>21.2285652268287</v>
      </c>
      <c r="P654">
        <v>55.773457311918797</v>
      </c>
      <c r="Q654">
        <v>-3.5775882314947001E-2</v>
      </c>
    </row>
    <row r="655" spans="1:17" x14ac:dyDescent="0.3">
      <c r="A655" t="s">
        <v>1444</v>
      </c>
      <c r="B655" t="s">
        <v>1445</v>
      </c>
      <c r="C655" t="s">
        <v>3111</v>
      </c>
      <c r="D655" t="s">
        <v>85</v>
      </c>
      <c r="E655">
        <v>7047.8552213299999</v>
      </c>
      <c r="F655">
        <v>238.7</v>
      </c>
      <c r="G655">
        <v>-51.950038422692501</v>
      </c>
      <c r="H655">
        <v>-10.0783498617541</v>
      </c>
      <c r="I655">
        <v>-26.571148791537201</v>
      </c>
      <c r="J655">
        <v>-5.2855945398140998</v>
      </c>
      <c r="K655">
        <v>267.977615958402</v>
      </c>
      <c r="L655">
        <v>311.91120967416299</v>
      </c>
      <c r="M655">
        <v>33.904097942153101</v>
      </c>
      <c r="N655">
        <v>0.93564148060597496</v>
      </c>
      <c r="O655">
        <v>68.663594470046107</v>
      </c>
      <c r="P655">
        <v>2.6225279449699102</v>
      </c>
      <c r="Q655">
        <v>-0.12857796775347199</v>
      </c>
    </row>
    <row r="656" spans="1:17" x14ac:dyDescent="0.3">
      <c r="A656" t="s">
        <v>1446</v>
      </c>
      <c r="B656" t="s">
        <v>1447</v>
      </c>
      <c r="C656" t="s">
        <v>3112</v>
      </c>
      <c r="D656" t="s">
        <v>141</v>
      </c>
      <c r="E656">
        <v>7046.3482997999999</v>
      </c>
      <c r="F656">
        <v>1000.05</v>
      </c>
      <c r="G656">
        <v>4.9745810908205703</v>
      </c>
      <c r="H656">
        <v>11.388110062918599</v>
      </c>
      <c r="I656">
        <v>8.7908403094004299</v>
      </c>
      <c r="J656">
        <v>3.7587377982652099</v>
      </c>
      <c r="K656">
        <v>960.63150444868199</v>
      </c>
      <c r="L656">
        <v>898.11198640226701</v>
      </c>
      <c r="M656">
        <v>56.5595080316332</v>
      </c>
      <c r="N656">
        <v>1.10091695455792</v>
      </c>
      <c r="O656">
        <v>5.8697065146742604</v>
      </c>
      <c r="P656">
        <v>33.589366818060299</v>
      </c>
      <c r="Q656">
        <v>5.5217178101665002E-2</v>
      </c>
    </row>
    <row r="657" spans="1:17" x14ac:dyDescent="0.3">
      <c r="A657" t="s">
        <v>1448</v>
      </c>
      <c r="B657" t="s">
        <v>1449</v>
      </c>
      <c r="C657" t="s">
        <v>3113</v>
      </c>
      <c r="D657" t="s">
        <v>1067</v>
      </c>
      <c r="E657">
        <v>7041.5965183199996</v>
      </c>
      <c r="F657">
        <v>741.65</v>
      </c>
      <c r="G657">
        <v>14.597562451786301</v>
      </c>
      <c r="H657">
        <v>-0.11244347344767</v>
      </c>
      <c r="I657">
        <v>-5.4254055868722002</v>
      </c>
      <c r="J657">
        <v>0.15647955365336799</v>
      </c>
      <c r="K657">
        <v>809.56347400505899</v>
      </c>
      <c r="L657">
        <v>766.06284790744496</v>
      </c>
      <c r="M657">
        <v>38.1579049469374</v>
      </c>
      <c r="N657">
        <v>0.73935888419139395</v>
      </c>
      <c r="O657">
        <v>42.789725611811498</v>
      </c>
      <c r="P657">
        <v>45.393060184277502</v>
      </c>
      <c r="Q657">
        <v>0.11790802237604101</v>
      </c>
    </row>
    <row r="658" spans="1:17" x14ac:dyDescent="0.3">
      <c r="A658" t="s">
        <v>1450</v>
      </c>
      <c r="B658" t="s">
        <v>1451</v>
      </c>
      <c r="C658" t="s">
        <v>3104</v>
      </c>
      <c r="D658" t="s">
        <v>123</v>
      </c>
      <c r="E658">
        <v>7028.4913875449902</v>
      </c>
      <c r="F658">
        <v>1165.05</v>
      </c>
      <c r="G658">
        <v>23.499823642483101</v>
      </c>
      <c r="H658">
        <v>-3.9287801780704399</v>
      </c>
      <c r="I658">
        <v>10.354826994209199</v>
      </c>
      <c r="J658">
        <v>-9.8043060757926695E-2</v>
      </c>
      <c r="K658">
        <v>1202.9950419065899</v>
      </c>
      <c r="L658">
        <v>1075.93552550089</v>
      </c>
      <c r="M658">
        <v>40.463732731829701</v>
      </c>
      <c r="N658">
        <v>1.3702574463348101</v>
      </c>
      <c r="O658">
        <v>15.540105574868001</v>
      </c>
      <c r="P658">
        <v>50.464936071290097</v>
      </c>
      <c r="Q658">
        <v>8.1901910837473002E-2</v>
      </c>
    </row>
    <row r="659" spans="1:17" x14ac:dyDescent="0.3">
      <c r="A659" t="s">
        <v>1452</v>
      </c>
      <c r="B659" t="s">
        <v>1453</v>
      </c>
      <c r="C659" t="s">
        <v>3116</v>
      </c>
      <c r="D659" t="s">
        <v>481</v>
      </c>
      <c r="E659">
        <v>7027.4913162299999</v>
      </c>
      <c r="F659">
        <v>254.1</v>
      </c>
      <c r="G659">
        <v>-24.962767345968899</v>
      </c>
      <c r="H659">
        <v>-3.1959729500970302</v>
      </c>
      <c r="I659">
        <v>-6.1981982235397002</v>
      </c>
      <c r="J659">
        <v>-2.1634023354912402</v>
      </c>
      <c r="K659">
        <v>271.82021376570702</v>
      </c>
      <c r="L659">
        <v>269.50363313159698</v>
      </c>
      <c r="M659">
        <v>36.774567406946403</v>
      </c>
      <c r="N659">
        <v>0.27399513883159299</v>
      </c>
      <c r="O659">
        <v>28.099173553719002</v>
      </c>
      <c r="P659">
        <v>15.5</v>
      </c>
      <c r="Q659">
        <v>-8.8623879850929996E-2</v>
      </c>
    </row>
    <row r="660" spans="1:17" hidden="1" x14ac:dyDescent="0.3">
      <c r="A660" t="s">
        <v>1454</v>
      </c>
      <c r="B660" t="s">
        <v>1455</v>
      </c>
      <c r="C660" t="s">
        <v>3117</v>
      </c>
      <c r="D660" t="s">
        <v>24</v>
      </c>
      <c r="E660">
        <v>6949.2535587899902</v>
      </c>
      <c r="F660">
        <v>438.85</v>
      </c>
      <c r="G660">
        <v>-35.080974334709602</v>
      </c>
      <c r="H660">
        <v>5.0230309251291398</v>
      </c>
      <c r="I660">
        <v>-10.462503653179301</v>
      </c>
      <c r="J660">
        <v>2.4623292835088701</v>
      </c>
      <c r="K660">
        <v>449.86871031497799</v>
      </c>
      <c r="L660">
        <v>468.35008506863801</v>
      </c>
      <c r="M660">
        <v>45.918441589192497</v>
      </c>
      <c r="N660">
        <v>0.69493219680442797</v>
      </c>
      <c r="O660">
        <v>24.245186282328799</v>
      </c>
      <c r="P660">
        <v>4.9629275292992103</v>
      </c>
      <c r="Q660">
        <v>-0.110292061808222</v>
      </c>
    </row>
    <row r="661" spans="1:17" x14ac:dyDescent="0.3">
      <c r="A661" t="s">
        <v>1456</v>
      </c>
      <c r="B661" t="s">
        <v>1457</v>
      </c>
      <c r="C661" t="s">
        <v>3111</v>
      </c>
      <c r="D661" t="s">
        <v>1458</v>
      </c>
      <c r="E661">
        <v>6937.1543148800001</v>
      </c>
      <c r="F661">
        <v>260.2</v>
      </c>
      <c r="G661">
        <v>-42.524386837524901</v>
      </c>
      <c r="H661">
        <v>-0.79622462013929596</v>
      </c>
      <c r="I661">
        <v>-18.813864650885201</v>
      </c>
      <c r="J661">
        <v>0.461495879873078</v>
      </c>
      <c r="K661">
        <v>271.38891581641002</v>
      </c>
      <c r="L661">
        <v>279.60078900647301</v>
      </c>
      <c r="M661">
        <v>34.712317587142998</v>
      </c>
      <c r="N661">
        <v>0.84312724346771195</v>
      </c>
      <c r="O661">
        <v>35.011529592621002</v>
      </c>
      <c r="P661">
        <v>4.0591881623675201</v>
      </c>
      <c r="Q661">
        <v>8.3296717389099995E-2</v>
      </c>
    </row>
    <row r="662" spans="1:17" hidden="1" x14ac:dyDescent="0.3">
      <c r="A662" t="s">
        <v>1459</v>
      </c>
      <c r="B662" t="s">
        <v>1460</v>
      </c>
      <c r="C662" t="s">
        <v>3117</v>
      </c>
      <c r="D662" t="s">
        <v>481</v>
      </c>
      <c r="E662">
        <v>6919.7630543699997</v>
      </c>
      <c r="F662">
        <v>1771.45</v>
      </c>
      <c r="G662">
        <v>19.089699473790599</v>
      </c>
      <c r="H662">
        <v>11.8351874236079</v>
      </c>
      <c r="I662">
        <v>49.619953410798601</v>
      </c>
      <c r="J662">
        <v>-3.5092155240411298</v>
      </c>
      <c r="K662">
        <v>1673.3272585904599</v>
      </c>
      <c r="L662">
        <v>1443.5599600623</v>
      </c>
      <c r="M662">
        <v>43.705699203663102</v>
      </c>
      <c r="N662">
        <v>1.61682816790512</v>
      </c>
      <c r="O662">
        <v>13.8615258686386</v>
      </c>
      <c r="P662">
        <v>81.687179487179407</v>
      </c>
      <c r="Q662">
        <v>-1.3347652196000001E-4</v>
      </c>
    </row>
    <row r="663" spans="1:17" x14ac:dyDescent="0.3">
      <c r="A663" t="s">
        <v>1461</v>
      </c>
      <c r="B663" t="s">
        <v>1462</v>
      </c>
      <c r="C663" t="s">
        <v>3114</v>
      </c>
      <c r="D663" t="s">
        <v>102</v>
      </c>
      <c r="E663">
        <v>6909.7580789599997</v>
      </c>
      <c r="F663">
        <v>3490.3</v>
      </c>
      <c r="G663">
        <v>84.250409077441702</v>
      </c>
      <c r="H663">
        <v>-11.830825101216</v>
      </c>
      <c r="I663">
        <v>62.018593922930002</v>
      </c>
      <c r="J663">
        <v>-6.25955641430504</v>
      </c>
      <c r="K663">
        <v>3991.1752914643698</v>
      </c>
      <c r="L663">
        <v>3226.2533168318701</v>
      </c>
      <c r="M663">
        <v>23.197286040390502</v>
      </c>
      <c r="N663">
        <v>0.88451152906339803</v>
      </c>
      <c r="O663">
        <v>29.5017620261868</v>
      </c>
      <c r="P663">
        <v>106.185018903591</v>
      </c>
      <c r="Q663">
        <v>-3.5937374253419002E-2</v>
      </c>
    </row>
    <row r="664" spans="1:17" x14ac:dyDescent="0.3">
      <c r="A664" t="s">
        <v>1463</v>
      </c>
      <c r="B664" t="s">
        <v>1464</v>
      </c>
      <c r="C664" t="s">
        <v>3102</v>
      </c>
      <c r="D664" t="s">
        <v>562</v>
      </c>
      <c r="E664">
        <v>6885.0089600000001</v>
      </c>
      <c r="F664">
        <v>640</v>
      </c>
      <c r="G664">
        <v>-0.68780990869830205</v>
      </c>
      <c r="H664">
        <v>-5.90932770557803</v>
      </c>
      <c r="I664">
        <v>7.99121373621586</v>
      </c>
      <c r="J664">
        <v>-3.9703650063282598</v>
      </c>
      <c r="K664">
        <v>702.60494869082504</v>
      </c>
      <c r="L664">
        <v>659.27834576742998</v>
      </c>
      <c r="M664">
        <v>23.3517442822641</v>
      </c>
      <c r="N664">
        <v>0.50552201093770999</v>
      </c>
      <c r="O664">
        <v>24.84375</v>
      </c>
      <c r="P664">
        <v>23.2784359048444</v>
      </c>
    </row>
    <row r="665" spans="1:17" x14ac:dyDescent="0.3">
      <c r="A665" t="s">
        <v>1465</v>
      </c>
      <c r="B665" t="s">
        <v>1466</v>
      </c>
      <c r="C665" t="s">
        <v>3110</v>
      </c>
      <c r="D665" t="s">
        <v>75</v>
      </c>
      <c r="E665">
        <v>6847.7383030000001</v>
      </c>
      <c r="F665">
        <v>334.25</v>
      </c>
      <c r="G665">
        <v>24.5612057171762</v>
      </c>
      <c r="H665">
        <v>4.5392160974229103</v>
      </c>
      <c r="I665">
        <v>51.475789534952902</v>
      </c>
      <c r="J665">
        <v>2.6388615879729498</v>
      </c>
      <c r="K665">
        <v>323.12196834058898</v>
      </c>
      <c r="L665">
        <v>280.26161127953497</v>
      </c>
      <c r="M665">
        <v>42.393622969460502</v>
      </c>
      <c r="N665">
        <v>0.325845481632903</v>
      </c>
      <c r="O665">
        <v>13.388182498130099</v>
      </c>
      <c r="P665">
        <v>83.653846153846104</v>
      </c>
      <c r="Q665">
        <v>8.1244846980043001E-2</v>
      </c>
    </row>
    <row r="666" spans="1:17" hidden="1" x14ac:dyDescent="0.3">
      <c r="A666" t="s">
        <v>1467</v>
      </c>
      <c r="B666" t="s">
        <v>1468</v>
      </c>
      <c r="C666" t="s">
        <v>3117</v>
      </c>
      <c r="D666" t="s">
        <v>1001</v>
      </c>
      <c r="E666">
        <v>6814.5978907999997</v>
      </c>
      <c r="F666">
        <v>722.35</v>
      </c>
      <c r="G666">
        <v>201.37699448966299</v>
      </c>
      <c r="H666">
        <v>4.0969004220627303</v>
      </c>
      <c r="I666">
        <v>-16.243031439161999</v>
      </c>
      <c r="J666">
        <v>-2.6960888237952001</v>
      </c>
      <c r="K666">
        <v>725.63917610491001</v>
      </c>
      <c r="L666">
        <v>626.76443386657002</v>
      </c>
      <c r="M666">
        <v>52.503639449136998</v>
      </c>
      <c r="N666">
        <v>0.65468999612713197</v>
      </c>
      <c r="O666">
        <v>26.0746175676611</v>
      </c>
      <c r="P666">
        <v>243.97619047619</v>
      </c>
      <c r="Q666">
        <v>0.23240097337891</v>
      </c>
    </row>
    <row r="667" spans="1:17" hidden="1" x14ac:dyDescent="0.3">
      <c r="A667" t="s">
        <v>1469</v>
      </c>
      <c r="B667" t="s">
        <v>1470</v>
      </c>
      <c r="C667" t="s">
        <v>3117</v>
      </c>
      <c r="D667" t="s">
        <v>268</v>
      </c>
      <c r="E667">
        <v>6812.0455967999997</v>
      </c>
      <c r="F667">
        <v>3101.85</v>
      </c>
      <c r="G667">
        <v>20.731116351459299</v>
      </c>
      <c r="H667">
        <v>0.49561900992293101</v>
      </c>
      <c r="I667">
        <v>-2.0719256866012801</v>
      </c>
      <c r="J667">
        <v>-2.0230493298787402</v>
      </c>
      <c r="K667">
        <v>3085.3241948955601</v>
      </c>
      <c r="L667">
        <v>2979.3696137603301</v>
      </c>
      <c r="M667">
        <v>56.345667279723102</v>
      </c>
      <c r="N667">
        <v>0.90436893439323296</v>
      </c>
      <c r="O667">
        <v>25.409030094943301</v>
      </c>
      <c r="P667">
        <v>40.989977500511301</v>
      </c>
      <c r="Q667">
        <v>7.4455333091060005E-2</v>
      </c>
    </row>
    <row r="668" spans="1:17" hidden="1" x14ac:dyDescent="0.3">
      <c r="A668" t="s">
        <v>1471</v>
      </c>
      <c r="B668" t="s">
        <v>1472</v>
      </c>
      <c r="C668" t="s">
        <v>3117</v>
      </c>
      <c r="D668" t="s">
        <v>57</v>
      </c>
      <c r="E668">
        <v>6803.9241246199999</v>
      </c>
      <c r="F668">
        <v>12.67</v>
      </c>
      <c r="G668">
        <v>9.3143877126253098</v>
      </c>
      <c r="H668">
        <v>-9.3334296078019801</v>
      </c>
      <c r="I668">
        <v>-10.294828185348599</v>
      </c>
      <c r="J668">
        <v>-2.8768208693058801</v>
      </c>
      <c r="K668">
        <v>14.658790323240099</v>
      </c>
      <c r="L668">
        <v>13.5822826981441</v>
      </c>
      <c r="M668">
        <v>27.812991545706801</v>
      </c>
      <c r="N668">
        <v>0.59845440846552</v>
      </c>
      <c r="O668">
        <v>66.535122336227303</v>
      </c>
      <c r="P668">
        <v>60.379746835443001</v>
      </c>
      <c r="Q668">
        <v>0.11151419181783299</v>
      </c>
    </row>
    <row r="669" spans="1:17" x14ac:dyDescent="0.3">
      <c r="A669" t="s">
        <v>1473</v>
      </c>
      <c r="B669" t="s">
        <v>1474</v>
      </c>
      <c r="C669" t="s">
        <v>3120</v>
      </c>
      <c r="D669" t="s">
        <v>1475</v>
      </c>
      <c r="E669">
        <v>6782.0228420399999</v>
      </c>
      <c r="F669">
        <v>400.35</v>
      </c>
      <c r="G669">
        <v>-11.743211088528801</v>
      </c>
      <c r="H669">
        <v>-13.4946851378737</v>
      </c>
      <c r="I669">
        <v>0.51698920714783503</v>
      </c>
      <c r="J669">
        <v>-6.3220894310003297</v>
      </c>
      <c r="K669">
        <v>457.74540978399</v>
      </c>
      <c r="L669">
        <v>444.08670371160201</v>
      </c>
      <c r="M669">
        <v>18.0534183756562</v>
      </c>
      <c r="N669">
        <v>0.77158100908403904</v>
      </c>
      <c r="O669">
        <v>59.547895591357502</v>
      </c>
      <c r="P669">
        <v>25.462237543089898</v>
      </c>
      <c r="Q669">
        <v>6.9546337369878003E-2</v>
      </c>
    </row>
    <row r="670" spans="1:17" hidden="1" x14ac:dyDescent="0.3">
      <c r="A670" t="s">
        <v>1476</v>
      </c>
      <c r="B670" t="s">
        <v>1477</v>
      </c>
      <c r="C670" t="s">
        <v>3117</v>
      </c>
      <c r="D670" t="s">
        <v>408</v>
      </c>
      <c r="E670">
        <v>6764.2048347</v>
      </c>
      <c r="F670">
        <v>306.5</v>
      </c>
      <c r="G670">
        <v>67.856511716112394</v>
      </c>
      <c r="H670">
        <v>-6.5884887493913702</v>
      </c>
      <c r="I670">
        <v>20.293533254376701</v>
      </c>
      <c r="J670">
        <v>-2.5781853219675201</v>
      </c>
      <c r="K670">
        <v>335.50758341652102</v>
      </c>
      <c r="L670">
        <v>281.712005295072</v>
      </c>
      <c r="M670">
        <v>30.861236418282498</v>
      </c>
      <c r="N670">
        <v>0.498918660767591</v>
      </c>
      <c r="O670">
        <v>41.2724306688417</v>
      </c>
      <c r="P670">
        <v>114.936886395511</v>
      </c>
      <c r="Q670">
        <v>0.14848498436301499</v>
      </c>
    </row>
    <row r="671" spans="1:17" hidden="1" x14ac:dyDescent="0.3">
      <c r="A671" t="s">
        <v>1478</v>
      </c>
      <c r="B671" t="s">
        <v>1479</v>
      </c>
      <c r="C671" t="s">
        <v>3117</v>
      </c>
      <c r="D671" t="s">
        <v>1027</v>
      </c>
      <c r="E671">
        <v>6746.8437323999997</v>
      </c>
      <c r="F671">
        <v>130.9</v>
      </c>
      <c r="G671">
        <v>-8.8629521888525105</v>
      </c>
      <c r="H671">
        <v>6.3261983459436202</v>
      </c>
      <c r="I671">
        <v>-1.9642212358901301</v>
      </c>
      <c r="K671">
        <v>123.982860754724</v>
      </c>
      <c r="M671">
        <v>1.05563603616817</v>
      </c>
      <c r="N671">
        <v>1.0212765957446801</v>
      </c>
      <c r="O671">
        <v>1.1153552330023</v>
      </c>
      <c r="P671">
        <v>10.464135021097</v>
      </c>
    </row>
    <row r="672" spans="1:17" x14ac:dyDescent="0.3">
      <c r="A672" t="s">
        <v>1480</v>
      </c>
      <c r="B672" t="s">
        <v>1481</v>
      </c>
      <c r="C672" t="s">
        <v>3116</v>
      </c>
      <c r="D672" t="s">
        <v>414</v>
      </c>
      <c r="E672">
        <v>6728.6160318599996</v>
      </c>
      <c r="F672">
        <v>1492.65</v>
      </c>
      <c r="G672">
        <v>55.399614137386997</v>
      </c>
      <c r="H672">
        <v>4.9155185303749702</v>
      </c>
      <c r="I672">
        <v>11.845857788736399</v>
      </c>
      <c r="J672">
        <v>-1.8423161220539499</v>
      </c>
      <c r="K672">
        <v>1555.47368946697</v>
      </c>
      <c r="L672">
        <v>1435.28231659894</v>
      </c>
      <c r="M672">
        <v>35.794816026859699</v>
      </c>
      <c r="N672">
        <v>1.6076016233675501</v>
      </c>
      <c r="O672">
        <v>29.018859076139702</v>
      </c>
      <c r="P672">
        <v>72.750419535906502</v>
      </c>
      <c r="Q672">
        <v>7.8905167279976998E-2</v>
      </c>
    </row>
    <row r="673" spans="1:17" hidden="1" x14ac:dyDescent="0.3">
      <c r="A673" t="s">
        <v>1482</v>
      </c>
      <c r="B673" t="s">
        <v>1483</v>
      </c>
      <c r="C673" t="s">
        <v>3117</v>
      </c>
      <c r="D673" t="s">
        <v>102</v>
      </c>
      <c r="E673">
        <v>6721.100234085</v>
      </c>
      <c r="F673">
        <v>610.95000000000005</v>
      </c>
      <c r="G673">
        <v>-26.161336226482401</v>
      </c>
      <c r="H673">
        <v>-9.8365067510680309</v>
      </c>
      <c r="I673">
        <v>-20.977499833706801</v>
      </c>
      <c r="J673">
        <v>1.21195365809814</v>
      </c>
      <c r="K673">
        <v>719.85280740138796</v>
      </c>
      <c r="L673">
        <v>745.330320672065</v>
      </c>
      <c r="M673">
        <v>18.191959893292001</v>
      </c>
      <c r="N673">
        <v>0.87084134745443098</v>
      </c>
      <c r="O673">
        <v>54.4152549308453</v>
      </c>
      <c r="P673">
        <v>0.99181750557897297</v>
      </c>
      <c r="Q673">
        <v>7.4466926711668005E-2</v>
      </c>
    </row>
    <row r="674" spans="1:17" x14ac:dyDescent="0.3">
      <c r="A674" t="s">
        <v>1484</v>
      </c>
      <c r="B674" t="s">
        <v>1485</v>
      </c>
      <c r="C674" t="s">
        <v>3104</v>
      </c>
      <c r="D674" t="s">
        <v>222</v>
      </c>
      <c r="E674">
        <v>6677.2553222699999</v>
      </c>
      <c r="F674">
        <v>346.05</v>
      </c>
      <c r="G674">
        <v>5.0485004273201701</v>
      </c>
      <c r="H674">
        <v>18.254442698863699</v>
      </c>
      <c r="I674">
        <v>35.304558378860499</v>
      </c>
      <c r="J674">
        <v>0.16103520265813601</v>
      </c>
      <c r="K674">
        <v>303.69564795338999</v>
      </c>
      <c r="L674">
        <v>262.23184437087502</v>
      </c>
      <c r="M674">
        <v>65.950824253585097</v>
      </c>
      <c r="N674">
        <v>2.1191160103086402</v>
      </c>
      <c r="O674">
        <v>5.3315994798439403</v>
      </c>
      <c r="P674">
        <v>90.085141444658007</v>
      </c>
      <c r="Q674">
        <v>0.14729170495376201</v>
      </c>
    </row>
    <row r="675" spans="1:17" hidden="1" x14ac:dyDescent="0.3">
      <c r="A675" t="s">
        <v>1486</v>
      </c>
      <c r="B675" t="s">
        <v>1487</v>
      </c>
      <c r="C675" t="s">
        <v>3117</v>
      </c>
      <c r="D675" t="s">
        <v>1327</v>
      </c>
      <c r="E675">
        <v>6636.6662775300001</v>
      </c>
      <c r="F675">
        <v>1429.28</v>
      </c>
      <c r="G675">
        <v>-9.6175076492903209</v>
      </c>
      <c r="H675">
        <v>6.4526575793912002</v>
      </c>
      <c r="I675">
        <v>0.48751526721445798</v>
      </c>
      <c r="J675">
        <v>3.3188767668504902</v>
      </c>
      <c r="K675">
        <v>1419.7765714147299</v>
      </c>
      <c r="L675">
        <v>1382.77838594578</v>
      </c>
      <c r="M675">
        <v>77.088001342421407</v>
      </c>
      <c r="N675">
        <v>0.68480354882078298</v>
      </c>
      <c r="O675">
        <v>2.8279973133325802</v>
      </c>
      <c r="P675">
        <v>12.5816234098696</v>
      </c>
      <c r="Q675">
        <v>-5.5078309021881003E-2</v>
      </c>
    </row>
    <row r="676" spans="1:17" x14ac:dyDescent="0.3">
      <c r="A676" t="s">
        <v>1488</v>
      </c>
      <c r="B676" t="s">
        <v>1489</v>
      </c>
      <c r="C676" t="s">
        <v>3111</v>
      </c>
      <c r="D676" t="s">
        <v>440</v>
      </c>
      <c r="E676">
        <v>6585.8736509999999</v>
      </c>
      <c r="F676">
        <v>463.75</v>
      </c>
      <c r="G676">
        <v>-42.404414004650597</v>
      </c>
      <c r="H676">
        <v>-3.7738763366553298</v>
      </c>
      <c r="I676">
        <v>-16.697013215252198</v>
      </c>
      <c r="J676">
        <v>2.5060460118962702</v>
      </c>
      <c r="K676">
        <v>492.33227586532399</v>
      </c>
      <c r="L676">
        <v>514.09880175448598</v>
      </c>
      <c r="M676">
        <v>37.851523635447499</v>
      </c>
      <c r="N676">
        <v>0.30930139354992298</v>
      </c>
      <c r="O676">
        <v>43.999999999999901</v>
      </c>
      <c r="P676">
        <v>8.2263710618436505</v>
      </c>
      <c r="Q676">
        <v>-5.3444581715929002E-2</v>
      </c>
    </row>
    <row r="677" spans="1:17" x14ac:dyDescent="0.3">
      <c r="A677" t="s">
        <v>1490</v>
      </c>
      <c r="B677" t="s">
        <v>1491</v>
      </c>
      <c r="C677" t="s">
        <v>3102</v>
      </c>
      <c r="D677" t="s">
        <v>24</v>
      </c>
      <c r="E677">
        <v>6559.9770284919996</v>
      </c>
      <c r="F677">
        <v>33.909999999999997</v>
      </c>
      <c r="G677">
        <v>-58.092342869856097</v>
      </c>
      <c r="H677">
        <v>-7.8521144354225898</v>
      </c>
      <c r="I677">
        <v>-40.559434250871398</v>
      </c>
      <c r="J677">
        <v>-5.2354489356457803</v>
      </c>
      <c r="K677">
        <v>39.040016782808003</v>
      </c>
      <c r="L677">
        <v>44.385024651695197</v>
      </c>
      <c r="M677">
        <v>19.4497783384681</v>
      </c>
      <c r="N677">
        <v>0.72913717618650198</v>
      </c>
      <c r="O677">
        <v>85.785903863167206</v>
      </c>
      <c r="P677">
        <v>1.3751868460388501</v>
      </c>
      <c r="Q677">
        <v>6.2787338797582998E-2</v>
      </c>
    </row>
    <row r="678" spans="1:17" hidden="1" x14ac:dyDescent="0.3">
      <c r="A678" t="s">
        <v>1492</v>
      </c>
      <c r="B678" t="s">
        <v>1493</v>
      </c>
      <c r="C678" t="s">
        <v>3117</v>
      </c>
      <c r="D678" t="s">
        <v>580</v>
      </c>
      <c r="E678">
        <v>6542.4065792800002</v>
      </c>
      <c r="F678">
        <v>3270.8</v>
      </c>
      <c r="G678">
        <v>118.607552766315</v>
      </c>
      <c r="H678">
        <v>37.492941541563098</v>
      </c>
      <c r="I678">
        <v>85.993512214055997</v>
      </c>
      <c r="J678">
        <v>1.2154761494544299</v>
      </c>
      <c r="K678">
        <v>2843.2295335720601</v>
      </c>
      <c r="L678">
        <v>2097.5391816316601</v>
      </c>
      <c r="M678">
        <v>48.277946630230097</v>
      </c>
      <c r="N678">
        <v>1.53277314868892</v>
      </c>
      <c r="O678">
        <v>12.5412743059801</v>
      </c>
      <c r="P678">
        <v>162.93132900580801</v>
      </c>
      <c r="Q678">
        <v>0.213002444749222</v>
      </c>
    </row>
    <row r="679" spans="1:17" hidden="1" x14ac:dyDescent="0.3">
      <c r="A679" t="s">
        <v>1494</v>
      </c>
      <c r="B679" t="s">
        <v>1495</v>
      </c>
      <c r="C679" t="s">
        <v>3117</v>
      </c>
      <c r="D679" t="s">
        <v>1496</v>
      </c>
      <c r="E679">
        <v>6526.0403479050001</v>
      </c>
      <c r="F679">
        <v>511.55</v>
      </c>
      <c r="G679">
        <v>-33.654323888694201</v>
      </c>
      <c r="H679">
        <v>3.83953007260489</v>
      </c>
      <c r="I679">
        <v>-15.5467186638736</v>
      </c>
      <c r="J679">
        <v>-4.3725616974297896</v>
      </c>
      <c r="K679">
        <v>534.16412602150695</v>
      </c>
      <c r="L679">
        <v>538.98922157064601</v>
      </c>
      <c r="M679">
        <v>34.014412109172497</v>
      </c>
      <c r="N679">
        <v>0.71708503726906203</v>
      </c>
      <c r="O679">
        <v>29.410614798162399</v>
      </c>
      <c r="P679">
        <v>18.689095127610202</v>
      </c>
      <c r="Q679">
        <v>4.4772911137978003E-2</v>
      </c>
    </row>
    <row r="680" spans="1:17" x14ac:dyDescent="0.3">
      <c r="A680" t="s">
        <v>1497</v>
      </c>
      <c r="B680" t="s">
        <v>1498</v>
      </c>
      <c r="C680" t="s">
        <v>3106</v>
      </c>
      <c r="D680" t="s">
        <v>253</v>
      </c>
      <c r="E680">
        <v>6510.0573647649999</v>
      </c>
      <c r="F680">
        <v>467.05</v>
      </c>
      <c r="G680">
        <v>13.9899515839325</v>
      </c>
      <c r="H680">
        <v>14.6173147871701</v>
      </c>
      <c r="I680">
        <v>26.262867157586602</v>
      </c>
      <c r="J680">
        <v>2.8690934075982302</v>
      </c>
      <c r="K680">
        <v>435.37128667843001</v>
      </c>
      <c r="L680">
        <v>390.920800115399</v>
      </c>
      <c r="M680">
        <v>59.223833043471799</v>
      </c>
      <c r="N680">
        <v>0.98575907643296101</v>
      </c>
      <c r="O680">
        <v>11.2300610213039</v>
      </c>
      <c r="P680">
        <v>48.742038216560502</v>
      </c>
      <c r="Q680">
        <v>6.9672331803272994E-2</v>
      </c>
    </row>
    <row r="681" spans="1:17" x14ac:dyDescent="0.3">
      <c r="A681" t="s">
        <v>1499</v>
      </c>
      <c r="B681" t="s">
        <v>1500</v>
      </c>
      <c r="C681" t="s">
        <v>3111</v>
      </c>
      <c r="D681" t="s">
        <v>211</v>
      </c>
      <c r="E681">
        <v>6497.9993145199996</v>
      </c>
      <c r="F681">
        <v>1603.7</v>
      </c>
      <c r="G681">
        <v>33.596382601145002</v>
      </c>
      <c r="H681">
        <v>-25.746414429628199</v>
      </c>
      <c r="I681">
        <v>3.8822633946576599</v>
      </c>
      <c r="J681">
        <v>-1.28030141354414</v>
      </c>
      <c r="K681">
        <v>1797.27289771542</v>
      </c>
      <c r="L681">
        <v>1622.42763752882</v>
      </c>
      <c r="M681">
        <v>38.851610324282099</v>
      </c>
      <c r="N681">
        <v>0.96851697042306195</v>
      </c>
      <c r="O681">
        <v>47.153457629232399</v>
      </c>
      <c r="P681">
        <v>79.064314426083001</v>
      </c>
      <c r="Q681">
        <v>2.1964034760882999E-2</v>
      </c>
    </row>
    <row r="682" spans="1:17" hidden="1" x14ac:dyDescent="0.3">
      <c r="A682" t="s">
        <v>1501</v>
      </c>
      <c r="B682" t="s">
        <v>1502</v>
      </c>
      <c r="C682" t="s">
        <v>3117</v>
      </c>
      <c r="D682" t="s">
        <v>1327</v>
      </c>
      <c r="E682">
        <v>6496.9056107910001</v>
      </c>
      <c r="F682">
        <v>1208.45</v>
      </c>
      <c r="G682">
        <v>-8.4608838344915007</v>
      </c>
      <c r="H682">
        <v>5.9053311199140204</v>
      </c>
      <c r="I682">
        <v>1.00782443420304</v>
      </c>
      <c r="J682">
        <v>2.9883491717161701</v>
      </c>
      <c r="K682">
        <v>1195.0342217995401</v>
      </c>
      <c r="L682">
        <v>1160.7149915044899</v>
      </c>
      <c r="M682">
        <v>63.340787818078198</v>
      </c>
      <c r="N682">
        <v>1.1824335696703201</v>
      </c>
      <c r="O682">
        <v>9.6760312797385009</v>
      </c>
      <c r="P682">
        <v>11.3070950271256</v>
      </c>
    </row>
    <row r="683" spans="1:17" x14ac:dyDescent="0.3">
      <c r="A683" t="s">
        <v>1503</v>
      </c>
      <c r="B683" t="s">
        <v>1504</v>
      </c>
      <c r="C683" t="s">
        <v>3105</v>
      </c>
      <c r="D683" t="s">
        <v>48</v>
      </c>
      <c r="E683">
        <v>6479.3717409999999</v>
      </c>
      <c r="F683">
        <v>967.25</v>
      </c>
      <c r="G683">
        <v>1.5615996039761599</v>
      </c>
      <c r="H683">
        <v>-7.0750077626734704</v>
      </c>
      <c r="I683">
        <v>-21.2927774853705</v>
      </c>
      <c r="J683">
        <v>-1.7335040240701201</v>
      </c>
      <c r="K683">
        <v>1106.8227889698901</v>
      </c>
      <c r="L683">
        <v>1108.4012381223399</v>
      </c>
      <c r="M683">
        <v>18.408237670284699</v>
      </c>
      <c r="N683">
        <v>0.49433446428280903</v>
      </c>
      <c r="O683">
        <v>59.467562677694502</v>
      </c>
      <c r="P683">
        <v>29.346081840064102</v>
      </c>
      <c r="Q683">
        <v>9.5087686216221004E-2</v>
      </c>
    </row>
    <row r="684" spans="1:17" hidden="1" x14ac:dyDescent="0.3">
      <c r="A684" t="s">
        <v>1505</v>
      </c>
      <c r="B684" t="s">
        <v>1506</v>
      </c>
      <c r="C684" t="s">
        <v>3117</v>
      </c>
      <c r="D684" t="s">
        <v>114</v>
      </c>
      <c r="E684">
        <v>6439.9290855199997</v>
      </c>
      <c r="F684">
        <v>411.35</v>
      </c>
      <c r="G684">
        <v>-0.95229142104888997</v>
      </c>
      <c r="H684">
        <v>3.5480883308106201</v>
      </c>
      <c r="I684">
        <v>13.6808145319134</v>
      </c>
      <c r="J684">
        <v>3.8502617996286101</v>
      </c>
      <c r="K684">
        <v>408.152975692631</v>
      </c>
      <c r="M684">
        <v>49.222223469093798</v>
      </c>
      <c r="N684">
        <v>0.57622637875518801</v>
      </c>
      <c r="O684">
        <v>13.9297435274097</v>
      </c>
      <c r="P684">
        <v>26.5302983697323</v>
      </c>
    </row>
    <row r="685" spans="1:17" x14ac:dyDescent="0.3">
      <c r="A685" t="s">
        <v>1507</v>
      </c>
      <c r="B685" t="s">
        <v>1508</v>
      </c>
      <c r="C685" t="s">
        <v>3113</v>
      </c>
      <c r="D685" t="s">
        <v>178</v>
      </c>
      <c r="E685">
        <v>6433.20297828</v>
      </c>
      <c r="F685">
        <v>411.9</v>
      </c>
      <c r="G685">
        <v>28.553021790186101</v>
      </c>
      <c r="H685">
        <v>6.6367382455636097</v>
      </c>
      <c r="I685">
        <v>20.054126951190899</v>
      </c>
      <c r="J685">
        <v>1.0541488210024399</v>
      </c>
      <c r="K685">
        <v>406.27611208612302</v>
      </c>
      <c r="L685">
        <v>362.79564143164498</v>
      </c>
      <c r="M685">
        <v>50.776910330802302</v>
      </c>
      <c r="N685">
        <v>1.3158975097785901</v>
      </c>
      <c r="O685">
        <v>9.7110949259528994</v>
      </c>
      <c r="P685">
        <v>60.303561004086397</v>
      </c>
      <c r="Q685">
        <v>0.16678150811642301</v>
      </c>
    </row>
    <row r="686" spans="1:17" x14ac:dyDescent="0.3">
      <c r="A686" t="s">
        <v>1509</v>
      </c>
      <c r="B686" t="s">
        <v>1510</v>
      </c>
      <c r="C686" t="s">
        <v>3105</v>
      </c>
      <c r="D686" t="s">
        <v>48</v>
      </c>
      <c r="E686">
        <v>6426.3158835639997</v>
      </c>
      <c r="F686">
        <v>228.92</v>
      </c>
      <c r="G686">
        <v>43.032749009174204</v>
      </c>
      <c r="H686">
        <v>-1.2184792932480699</v>
      </c>
      <c r="I686">
        <v>22.099546120447499</v>
      </c>
      <c r="J686">
        <v>0.37286350908566801</v>
      </c>
      <c r="K686">
        <v>237.02274224465299</v>
      </c>
      <c r="L686">
        <v>210.24643282946101</v>
      </c>
      <c r="M686">
        <v>41.404497420652298</v>
      </c>
      <c r="N686">
        <v>0.91786162638317403</v>
      </c>
      <c r="O686">
        <v>24.3840643019395</v>
      </c>
      <c r="P686">
        <v>74.948414214749704</v>
      </c>
      <c r="Q686">
        <v>9.0433653832819996E-2</v>
      </c>
    </row>
    <row r="687" spans="1:17" hidden="1" x14ac:dyDescent="0.3">
      <c r="A687" t="s">
        <v>1511</v>
      </c>
      <c r="B687" t="s">
        <v>1512</v>
      </c>
      <c r="C687" t="s">
        <v>3117</v>
      </c>
      <c r="D687" t="s">
        <v>48</v>
      </c>
      <c r="E687">
        <v>6413.1112656249998</v>
      </c>
      <c r="F687">
        <v>593.75</v>
      </c>
      <c r="G687">
        <v>551.88942015637997</v>
      </c>
      <c r="H687">
        <v>5.1937498085655003</v>
      </c>
      <c r="I687">
        <v>54.622930527502</v>
      </c>
      <c r="J687">
        <v>-6.67218318814645</v>
      </c>
      <c r="K687">
        <v>568.64110835816405</v>
      </c>
      <c r="L687">
        <v>432.83603073690898</v>
      </c>
      <c r="M687">
        <v>58.371245018336097</v>
      </c>
      <c r="N687">
        <v>1.70460001856985</v>
      </c>
      <c r="O687">
        <v>26.986105263157899</v>
      </c>
      <c r="P687">
        <v>702.25645183083304</v>
      </c>
    </row>
    <row r="688" spans="1:17" x14ac:dyDescent="0.3">
      <c r="A688" t="s">
        <v>1513</v>
      </c>
      <c r="B688" t="s">
        <v>1514</v>
      </c>
      <c r="C688" t="s">
        <v>3104</v>
      </c>
      <c r="D688" t="s">
        <v>350</v>
      </c>
      <c r="E688">
        <v>6408.9169760000004</v>
      </c>
      <c r="F688">
        <v>280</v>
      </c>
      <c r="G688">
        <v>-39.355818596115697</v>
      </c>
      <c r="H688">
        <v>0.103068735827715</v>
      </c>
      <c r="I688">
        <v>-7.5590910229936901</v>
      </c>
      <c r="J688">
        <v>2.1458729673610999</v>
      </c>
      <c r="K688">
        <v>287.20419636729201</v>
      </c>
      <c r="L688">
        <v>305.40442019189402</v>
      </c>
      <c r="M688">
        <v>51.270405241269799</v>
      </c>
      <c r="N688">
        <v>0.57397231003187599</v>
      </c>
      <c r="O688">
        <v>37.928571428571402</v>
      </c>
      <c r="P688">
        <v>8.4640712763896992</v>
      </c>
      <c r="Q688">
        <v>-1.5915180907000002E-5</v>
      </c>
    </row>
    <row r="689" spans="1:17" x14ac:dyDescent="0.3">
      <c r="A689" t="s">
        <v>1515</v>
      </c>
      <c r="B689" t="s">
        <v>1516</v>
      </c>
      <c r="C689" t="s">
        <v>3105</v>
      </c>
      <c r="D689" t="s">
        <v>48</v>
      </c>
      <c r="E689">
        <v>6403.12519066</v>
      </c>
      <c r="F689">
        <v>172.04</v>
      </c>
      <c r="G689">
        <v>-5.0798834057837201</v>
      </c>
      <c r="H689">
        <v>-3.38366985894119</v>
      </c>
      <c r="I689">
        <v>-16.894994299671399</v>
      </c>
      <c r="J689">
        <v>-4.4638840584591097</v>
      </c>
      <c r="K689">
        <v>187.671393707123</v>
      </c>
      <c r="L689">
        <v>189.304612734768</v>
      </c>
      <c r="M689">
        <v>20.6650454339444</v>
      </c>
      <c r="N689">
        <v>0.58902195925900203</v>
      </c>
      <c r="O689">
        <v>44.908160892815602</v>
      </c>
      <c r="P689">
        <v>19.4307532106907</v>
      </c>
      <c r="Q689">
        <v>6.4975194362848002E-2</v>
      </c>
    </row>
    <row r="690" spans="1:17" x14ac:dyDescent="0.3">
      <c r="A690" t="s">
        <v>1517</v>
      </c>
      <c r="B690" t="s">
        <v>1518</v>
      </c>
      <c r="C690" t="s">
        <v>3116</v>
      </c>
      <c r="D690" t="s">
        <v>481</v>
      </c>
      <c r="E690">
        <v>6395.4713849999998</v>
      </c>
      <c r="F690">
        <v>1973.85</v>
      </c>
      <c r="G690">
        <v>-18.761947064690101</v>
      </c>
      <c r="H690">
        <v>-1.93645578980257</v>
      </c>
      <c r="I690">
        <v>-15.016742999601499</v>
      </c>
      <c r="J690">
        <v>0.52799374343679395</v>
      </c>
      <c r="K690">
        <v>2152.1438366889802</v>
      </c>
      <c r="L690">
        <v>2225.7235461095502</v>
      </c>
      <c r="M690">
        <v>28.2451003321701</v>
      </c>
      <c r="N690">
        <v>0.62951250034371897</v>
      </c>
      <c r="O690">
        <v>38.561694151024597</v>
      </c>
      <c r="P690">
        <v>1.2204815261147099</v>
      </c>
      <c r="Q690">
        <v>-8.2910732585777996E-2</v>
      </c>
    </row>
    <row r="691" spans="1:17" hidden="1" x14ac:dyDescent="0.3">
      <c r="A691" t="s">
        <v>1519</v>
      </c>
      <c r="B691" t="s">
        <v>1520</v>
      </c>
      <c r="C691" t="s">
        <v>3117</v>
      </c>
      <c r="D691" t="s">
        <v>234</v>
      </c>
      <c r="E691">
        <v>6374.2287586849998</v>
      </c>
      <c r="F691">
        <v>529.70000000000005</v>
      </c>
      <c r="G691">
        <v>87.567988837982796</v>
      </c>
      <c r="H691">
        <v>-0.92781222260649798</v>
      </c>
      <c r="I691">
        <v>57.2139227610703</v>
      </c>
      <c r="J691">
        <v>-3.61515756518265</v>
      </c>
      <c r="K691">
        <v>507.17947467045798</v>
      </c>
      <c r="L691">
        <v>395.55976280536902</v>
      </c>
      <c r="M691">
        <v>43.384338948791402</v>
      </c>
      <c r="N691">
        <v>0.68258299266307199</v>
      </c>
      <c r="O691">
        <v>16.839720596564</v>
      </c>
      <c r="P691">
        <v>155.750408776878</v>
      </c>
      <c r="Q691">
        <v>0.19011173297579101</v>
      </c>
    </row>
    <row r="692" spans="1:17" x14ac:dyDescent="0.3">
      <c r="A692" t="s">
        <v>1521</v>
      </c>
      <c r="B692" t="s">
        <v>1522</v>
      </c>
      <c r="C692" t="s">
        <v>3116</v>
      </c>
      <c r="D692" t="s">
        <v>163</v>
      </c>
      <c r="E692">
        <v>6370.6376812500002</v>
      </c>
      <c r="F692">
        <v>920.25</v>
      </c>
      <c r="G692">
        <v>83.207215603694806</v>
      </c>
      <c r="H692">
        <v>-7.2752429458005601</v>
      </c>
      <c r="I692">
        <v>15.8711769476353</v>
      </c>
      <c r="J692">
        <v>-4.91106113502798</v>
      </c>
      <c r="K692">
        <v>1001.32834681671</v>
      </c>
      <c r="L692">
        <v>857.91880482548697</v>
      </c>
      <c r="M692">
        <v>33.016871833431502</v>
      </c>
      <c r="N692">
        <v>0.53676002931018496</v>
      </c>
      <c r="O692">
        <v>34.142895952186898</v>
      </c>
      <c r="P692">
        <v>105.138207757467</v>
      </c>
      <c r="Q692">
        <v>4.7003259589448003E-2</v>
      </c>
    </row>
    <row r="693" spans="1:17" hidden="1" x14ac:dyDescent="0.3">
      <c r="A693" t="s">
        <v>1523</v>
      </c>
      <c r="B693" t="s">
        <v>1524</v>
      </c>
      <c r="C693" t="s">
        <v>3117</v>
      </c>
      <c r="D693" t="s">
        <v>48</v>
      </c>
      <c r="E693">
        <v>6347.84</v>
      </c>
      <c r="F693">
        <v>86</v>
      </c>
      <c r="G693">
        <v>-26.389833909282601</v>
      </c>
      <c r="H693">
        <v>1.1894462091914799</v>
      </c>
      <c r="I693">
        <v>-10.7515853663249</v>
      </c>
      <c r="J693">
        <v>2.8478168118535399</v>
      </c>
      <c r="K693">
        <v>89.699632960748403</v>
      </c>
      <c r="L693">
        <v>91.3219367587932</v>
      </c>
      <c r="M693">
        <v>53.081674366169402</v>
      </c>
      <c r="N693">
        <v>13.589743589743501</v>
      </c>
      <c r="O693">
        <v>14.5348837209302</v>
      </c>
      <c r="P693">
        <v>1.1764705882352899</v>
      </c>
    </row>
    <row r="694" spans="1:17" x14ac:dyDescent="0.3">
      <c r="A694" t="s">
        <v>1525</v>
      </c>
      <c r="B694" t="s">
        <v>1526</v>
      </c>
      <c r="C694" t="s">
        <v>3105</v>
      </c>
      <c r="D694" t="s">
        <v>48</v>
      </c>
      <c r="E694">
        <v>6326.7217951699904</v>
      </c>
      <c r="F694">
        <v>432.7</v>
      </c>
      <c r="G694">
        <v>-14.219663192480001</v>
      </c>
      <c r="H694">
        <v>-2.4883977128255799</v>
      </c>
      <c r="I694">
        <v>-1.77710096136267</v>
      </c>
      <c r="J694">
        <v>-2.93593900811541</v>
      </c>
      <c r="K694">
        <v>500.18737543793998</v>
      </c>
      <c r="L694">
        <v>473.94269625365598</v>
      </c>
      <c r="M694">
        <v>22.399940920889101</v>
      </c>
      <c r="N694">
        <v>0.56881390288545797</v>
      </c>
      <c r="O694">
        <v>35.8909174948</v>
      </c>
      <c r="P694">
        <v>26.835702770042499</v>
      </c>
      <c r="Q694">
        <v>-2.5393845542350999E-2</v>
      </c>
    </row>
    <row r="695" spans="1:17" x14ac:dyDescent="0.3">
      <c r="A695" t="s">
        <v>1527</v>
      </c>
      <c r="B695" t="s">
        <v>1528</v>
      </c>
      <c r="C695" t="s">
        <v>3110</v>
      </c>
      <c r="D695" t="s">
        <v>411</v>
      </c>
      <c r="E695">
        <v>6320.4522237350002</v>
      </c>
      <c r="F695">
        <v>203.45</v>
      </c>
      <c r="G695">
        <v>61.181295598757998</v>
      </c>
      <c r="H695">
        <v>3.99791839819463</v>
      </c>
      <c r="I695">
        <v>10.1679284511752</v>
      </c>
      <c r="J695">
        <v>1.84642063449087</v>
      </c>
      <c r="K695">
        <v>211.55227695216101</v>
      </c>
      <c r="L695">
        <v>190.70047412794801</v>
      </c>
      <c r="M695">
        <v>24.9312463893584</v>
      </c>
      <c r="N695">
        <v>1.0590313397648801</v>
      </c>
      <c r="O695">
        <v>12.882772179896699</v>
      </c>
      <c r="P695">
        <v>81.327985739750403</v>
      </c>
      <c r="Q695">
        <v>0.14346829222842</v>
      </c>
    </row>
    <row r="696" spans="1:17" x14ac:dyDescent="0.3">
      <c r="A696" t="s">
        <v>1529</v>
      </c>
      <c r="B696" t="s">
        <v>1530</v>
      </c>
      <c r="C696" t="s">
        <v>3106</v>
      </c>
      <c r="D696" t="s">
        <v>51</v>
      </c>
      <c r="E696">
        <v>6307.4015843679999</v>
      </c>
      <c r="F696">
        <v>194.36</v>
      </c>
      <c r="G696">
        <v>-38.806168574981001</v>
      </c>
      <c r="H696">
        <v>-0.30844911286395399</v>
      </c>
      <c r="I696">
        <v>-14.1842257979339</v>
      </c>
      <c r="J696">
        <v>-0.98653154381028096</v>
      </c>
      <c r="K696">
        <v>212.39794465592701</v>
      </c>
      <c r="L696">
        <v>240.53419127995099</v>
      </c>
      <c r="M696">
        <v>23.899524187396899</v>
      </c>
      <c r="N696">
        <v>0.720782129227449</v>
      </c>
      <c r="O696">
        <v>143.25993002675401</v>
      </c>
      <c r="P696">
        <v>0.72031922060424802</v>
      </c>
      <c r="Q696">
        <v>-2.3799573586286E-2</v>
      </c>
    </row>
    <row r="697" spans="1:17" hidden="1" x14ac:dyDescent="0.3">
      <c r="A697" t="s">
        <v>1531</v>
      </c>
      <c r="B697" t="s">
        <v>1532</v>
      </c>
      <c r="C697" t="s">
        <v>3117</v>
      </c>
      <c r="D697" t="s">
        <v>292</v>
      </c>
      <c r="E697">
        <v>6303.8995101299997</v>
      </c>
      <c r="F697">
        <v>489.1</v>
      </c>
      <c r="G697">
        <v>328.15481430860899</v>
      </c>
      <c r="H697">
        <v>7.3143030247699397</v>
      </c>
      <c r="I697">
        <v>222.57598544071601</v>
      </c>
      <c r="J697">
        <v>-3.3974303364354301</v>
      </c>
      <c r="K697">
        <v>461.66792681015801</v>
      </c>
      <c r="L697">
        <v>303.94169741840699</v>
      </c>
      <c r="M697">
        <v>43.8376742701683</v>
      </c>
      <c r="N697">
        <v>0.229220509149581</v>
      </c>
      <c r="O697">
        <v>22.674299734205601</v>
      </c>
      <c r="P697">
        <v>369.38579654510499</v>
      </c>
      <c r="Q697">
        <v>0.23596502411508299</v>
      </c>
    </row>
    <row r="698" spans="1:17" x14ac:dyDescent="0.3">
      <c r="A698" t="s">
        <v>1533</v>
      </c>
      <c r="B698" t="s">
        <v>1534</v>
      </c>
      <c r="C698" t="s">
        <v>3108</v>
      </c>
      <c r="D698" t="s">
        <v>211</v>
      </c>
      <c r="E698">
        <v>6295.5968530500004</v>
      </c>
      <c r="F698">
        <v>459.3</v>
      </c>
      <c r="G698">
        <v>3.9445344421635302</v>
      </c>
      <c r="H698">
        <v>-5.1710902268425398</v>
      </c>
      <c r="I698">
        <v>5.8766655046085203</v>
      </c>
      <c r="J698">
        <v>-6.4633186681584096</v>
      </c>
      <c r="K698">
        <v>505.27082002965398</v>
      </c>
      <c r="L698">
        <v>479.16412328190501</v>
      </c>
      <c r="M698">
        <v>32.318073053613297</v>
      </c>
      <c r="N698">
        <v>0.47827874027797301</v>
      </c>
      <c r="O698">
        <v>39.255388634879097</v>
      </c>
      <c r="P698">
        <v>28.439597315436199</v>
      </c>
      <c r="Q698">
        <v>-1.854636061638E-2</v>
      </c>
    </row>
    <row r="699" spans="1:17" hidden="1" x14ac:dyDescent="0.3">
      <c r="A699" t="s">
        <v>1535</v>
      </c>
      <c r="B699" t="s">
        <v>1536</v>
      </c>
      <c r="C699" t="s">
        <v>3117</v>
      </c>
      <c r="E699">
        <v>6266.1528877000001</v>
      </c>
      <c r="F699">
        <v>113</v>
      </c>
      <c r="G699">
        <v>-20.602082623635098</v>
      </c>
      <c r="I699">
        <v>-5.9689766706727401</v>
      </c>
      <c r="M699">
        <v>50</v>
      </c>
      <c r="N699">
        <v>1</v>
      </c>
      <c r="O699">
        <v>1.76991150442478</v>
      </c>
      <c r="P699">
        <v>0</v>
      </c>
    </row>
    <row r="700" spans="1:17" hidden="1" x14ac:dyDescent="0.3">
      <c r="A700" t="s">
        <v>1537</v>
      </c>
      <c r="B700" t="s">
        <v>1538</v>
      </c>
      <c r="C700" t="s">
        <v>3117</v>
      </c>
      <c r="D700" t="s">
        <v>51</v>
      </c>
      <c r="E700">
        <v>6194.297885</v>
      </c>
      <c r="F700">
        <v>879.8</v>
      </c>
      <c r="G700">
        <v>90.762971089679695</v>
      </c>
      <c r="H700">
        <v>28.6282487106057</v>
      </c>
      <c r="I700">
        <v>55.050203661641703</v>
      </c>
      <c r="J700">
        <v>3.7111018087502301</v>
      </c>
      <c r="K700">
        <v>755.11585006725795</v>
      </c>
      <c r="L700">
        <v>605.52449271156695</v>
      </c>
      <c r="M700">
        <v>61.517450646266397</v>
      </c>
      <c r="N700">
        <v>1.1641011926524101</v>
      </c>
      <c r="O700">
        <v>6.60945669470334</v>
      </c>
      <c r="P700">
        <v>119.64798402196899</v>
      </c>
      <c r="Q700">
        <v>0.142636145908175</v>
      </c>
    </row>
    <row r="701" spans="1:17" x14ac:dyDescent="0.3">
      <c r="A701" t="s">
        <v>1539</v>
      </c>
      <c r="B701" t="s">
        <v>1540</v>
      </c>
      <c r="C701" t="s">
        <v>580</v>
      </c>
      <c r="D701" t="s">
        <v>580</v>
      </c>
      <c r="E701">
        <v>6193.1592117999999</v>
      </c>
      <c r="F701">
        <v>312.7</v>
      </c>
      <c r="G701">
        <v>5.9856438838213597</v>
      </c>
      <c r="H701">
        <v>-5.3216067285630304</v>
      </c>
      <c r="I701">
        <v>-16.426542157418201</v>
      </c>
      <c r="J701">
        <v>0.84551200055995701</v>
      </c>
      <c r="K701">
        <v>373.18247977821102</v>
      </c>
      <c r="L701">
        <v>357.74344604527101</v>
      </c>
      <c r="M701">
        <v>22.907675182811101</v>
      </c>
      <c r="N701">
        <v>0.92532615020122799</v>
      </c>
      <c r="O701">
        <v>44.115765909817704</v>
      </c>
      <c r="P701">
        <v>22.4114308083773</v>
      </c>
      <c r="Q701">
        <v>1.7663938050836998E-2</v>
      </c>
    </row>
    <row r="702" spans="1:17" x14ac:dyDescent="0.3">
      <c r="A702" t="s">
        <v>1541</v>
      </c>
      <c r="B702" t="s">
        <v>1542</v>
      </c>
      <c r="C702" t="s">
        <v>3104</v>
      </c>
      <c r="D702" t="s">
        <v>123</v>
      </c>
      <c r="E702">
        <v>6161.7549243399999</v>
      </c>
      <c r="F702">
        <v>537.79999999999995</v>
      </c>
      <c r="G702">
        <v>-17.791390504171101</v>
      </c>
      <c r="H702">
        <v>-9.0909521136596592</v>
      </c>
      <c r="I702">
        <v>4.5556316499788796</v>
      </c>
      <c r="J702">
        <v>-4.0608683924032301</v>
      </c>
      <c r="K702">
        <v>593.78859981324899</v>
      </c>
      <c r="L702">
        <v>565.71689435867904</v>
      </c>
      <c r="M702">
        <v>19.3541978108174</v>
      </c>
      <c r="N702">
        <v>0.60377485782481</v>
      </c>
      <c r="O702">
        <v>27.631089624395599</v>
      </c>
      <c r="P702">
        <v>15.1605995717344</v>
      </c>
      <c r="Q702">
        <v>4.1466640505413002E-2</v>
      </c>
    </row>
    <row r="703" spans="1:17" x14ac:dyDescent="0.3">
      <c r="A703" t="s">
        <v>1543</v>
      </c>
      <c r="B703" t="s">
        <v>1544</v>
      </c>
      <c r="C703" t="s">
        <v>3114</v>
      </c>
      <c r="D703" t="s">
        <v>1545</v>
      </c>
      <c r="E703">
        <v>6130.4972264099997</v>
      </c>
      <c r="F703">
        <v>450.9</v>
      </c>
      <c r="G703">
        <v>-5.35709407117516</v>
      </c>
      <c r="H703">
        <v>-5.8698234599958701</v>
      </c>
      <c r="I703">
        <v>-9.6680099171086198</v>
      </c>
      <c r="J703">
        <v>-2.3360937065374898</v>
      </c>
      <c r="K703">
        <v>468.94556129303101</v>
      </c>
      <c r="L703">
        <v>463.52953983684802</v>
      </c>
      <c r="M703">
        <v>51.096558019580598</v>
      </c>
      <c r="N703">
        <v>0.56328443483467605</v>
      </c>
      <c r="O703">
        <v>27.944111776447102</v>
      </c>
      <c r="P703">
        <v>19.285714285714199</v>
      </c>
    </row>
    <row r="704" spans="1:17" x14ac:dyDescent="0.3">
      <c r="A704" t="s">
        <v>1546</v>
      </c>
      <c r="B704" t="s">
        <v>1547</v>
      </c>
      <c r="C704" t="s">
        <v>580</v>
      </c>
      <c r="D704" t="s">
        <v>440</v>
      </c>
      <c r="E704">
        <v>6127.8916984449997</v>
      </c>
      <c r="F704">
        <v>857.45</v>
      </c>
      <c r="G704">
        <v>-25.3686008059152</v>
      </c>
      <c r="H704">
        <v>-0.72062439653129695</v>
      </c>
      <c r="I704">
        <v>-4.5443303040085699</v>
      </c>
      <c r="J704">
        <v>0.64163484549926997</v>
      </c>
      <c r="K704">
        <v>894.21141492602897</v>
      </c>
      <c r="L704">
        <v>868.36222105624802</v>
      </c>
      <c r="M704">
        <v>46.021062048147101</v>
      </c>
      <c r="N704">
        <v>0.84717917110251895</v>
      </c>
      <c r="O704">
        <v>31.552860225086</v>
      </c>
      <c r="P704">
        <v>24.865297801077599</v>
      </c>
      <c r="Q704">
        <v>0.115922234186543</v>
      </c>
    </row>
    <row r="705" spans="1:17" x14ac:dyDescent="0.3">
      <c r="A705" t="s">
        <v>1548</v>
      </c>
      <c r="B705" t="s">
        <v>1549</v>
      </c>
      <c r="C705" t="s">
        <v>3108</v>
      </c>
      <c r="D705" t="s">
        <v>211</v>
      </c>
      <c r="E705">
        <v>6109.8949879000002</v>
      </c>
      <c r="F705">
        <v>425.35</v>
      </c>
      <c r="G705">
        <v>-16.567989029050601</v>
      </c>
      <c r="H705">
        <v>4.3056837329788102</v>
      </c>
      <c r="I705">
        <v>8.49476443894015</v>
      </c>
      <c r="J705">
        <v>-1.78056156652483</v>
      </c>
      <c r="K705">
        <v>462.74772143701603</v>
      </c>
      <c r="L705">
        <v>433.15898378251501</v>
      </c>
      <c r="M705">
        <v>37.886830212599399</v>
      </c>
      <c r="N705">
        <v>0.42182802902816202</v>
      </c>
      <c r="O705">
        <v>31.5504878335488</v>
      </c>
      <c r="P705">
        <v>56.637819922666097</v>
      </c>
      <c r="Q705">
        <v>0.13448540836607001</v>
      </c>
    </row>
    <row r="706" spans="1:17" hidden="1" x14ac:dyDescent="0.3">
      <c r="A706" t="s">
        <v>1550</v>
      </c>
      <c r="B706" t="s">
        <v>1551</v>
      </c>
      <c r="C706" t="s">
        <v>3117</v>
      </c>
      <c r="D706" t="s">
        <v>1552</v>
      </c>
      <c r="E706">
        <v>6104.9356541790003</v>
      </c>
      <c r="F706">
        <v>44.91</v>
      </c>
      <c r="G706">
        <v>-5.6238776387239797</v>
      </c>
      <c r="H706">
        <v>-12.822236706601</v>
      </c>
      <c r="I706">
        <v>28.171716733752099</v>
      </c>
      <c r="J706">
        <v>-4.4153410828833</v>
      </c>
      <c r="K706">
        <v>45.728235009895201</v>
      </c>
      <c r="L706">
        <v>39.295768491601002</v>
      </c>
      <c r="M706">
        <v>48.390337940062601</v>
      </c>
      <c r="N706">
        <v>0.55554177413509997</v>
      </c>
      <c r="O706">
        <v>21.9104876419505</v>
      </c>
      <c r="P706">
        <v>64.505494505494497</v>
      </c>
    </row>
    <row r="707" spans="1:17" x14ac:dyDescent="0.3">
      <c r="A707" t="s">
        <v>1553</v>
      </c>
      <c r="B707" t="s">
        <v>1554</v>
      </c>
      <c r="C707" t="s">
        <v>3105</v>
      </c>
      <c r="D707" t="s">
        <v>48</v>
      </c>
      <c r="E707">
        <v>6074.1819759500004</v>
      </c>
      <c r="F707">
        <v>444.95</v>
      </c>
      <c r="G707">
        <v>14.8962541842122</v>
      </c>
      <c r="H707">
        <v>-9.8224164424238598</v>
      </c>
      <c r="I707">
        <v>10.971964401605099</v>
      </c>
      <c r="J707">
        <v>-1.54537947323462</v>
      </c>
      <c r="K707">
        <v>517.63925234044598</v>
      </c>
      <c r="L707">
        <v>459.81216817717097</v>
      </c>
      <c r="M707">
        <v>21.540060769778499</v>
      </c>
      <c r="N707">
        <v>0.61357778706591204</v>
      </c>
      <c r="O707">
        <v>39.116754691538297</v>
      </c>
      <c r="P707">
        <v>58.035872846741199</v>
      </c>
      <c r="Q707">
        <v>0.18036811609760001</v>
      </c>
    </row>
    <row r="708" spans="1:17" x14ac:dyDescent="0.3">
      <c r="A708" t="s">
        <v>1555</v>
      </c>
      <c r="B708" t="s">
        <v>1556</v>
      </c>
      <c r="C708" t="s">
        <v>3109</v>
      </c>
      <c r="D708" t="s">
        <v>1557</v>
      </c>
      <c r="E708">
        <v>6048.5978969750004</v>
      </c>
      <c r="F708">
        <v>297.25</v>
      </c>
      <c r="G708">
        <v>-20.471042374528899</v>
      </c>
      <c r="H708">
        <v>-13.109263782289499</v>
      </c>
      <c r="I708">
        <v>-50.378108644020003</v>
      </c>
      <c r="J708">
        <v>-3.7023327708893299</v>
      </c>
      <c r="K708">
        <v>358.917326782869</v>
      </c>
      <c r="L708">
        <v>376.97518438805997</v>
      </c>
      <c r="M708">
        <v>22.352319667838302</v>
      </c>
      <c r="N708">
        <v>0.81605002813635696</v>
      </c>
      <c r="O708">
        <v>97.813288477712305</v>
      </c>
      <c r="P708">
        <v>14.5472061657032</v>
      </c>
      <c r="Q708">
        <v>5.5017622693126003E-2</v>
      </c>
    </row>
    <row r="709" spans="1:17" x14ac:dyDescent="0.3">
      <c r="A709" t="s">
        <v>1558</v>
      </c>
      <c r="B709" t="s">
        <v>1559</v>
      </c>
      <c r="C709" t="s">
        <v>3113</v>
      </c>
      <c r="D709" t="s">
        <v>114</v>
      </c>
      <c r="E709">
        <v>6028.8672243599904</v>
      </c>
      <c r="F709">
        <v>554.70000000000005</v>
      </c>
      <c r="G709">
        <v>4.0046875688676797</v>
      </c>
      <c r="H709">
        <v>-1.1673445651634899</v>
      </c>
      <c r="I709">
        <v>1.86635542748979</v>
      </c>
      <c r="J709">
        <v>-7.53097655383052</v>
      </c>
      <c r="K709">
        <v>662.00432180677603</v>
      </c>
      <c r="L709">
        <v>623.76505208737103</v>
      </c>
      <c r="M709">
        <v>16.589406165367102</v>
      </c>
      <c r="N709">
        <v>1.12886729623406</v>
      </c>
      <c r="O709">
        <v>51.730665224445602</v>
      </c>
      <c r="P709">
        <v>18.639717677253699</v>
      </c>
      <c r="Q709">
        <v>6.9473828301923002E-2</v>
      </c>
    </row>
    <row r="710" spans="1:17" x14ac:dyDescent="0.3">
      <c r="A710" t="s">
        <v>1560</v>
      </c>
      <c r="B710" t="s">
        <v>1561</v>
      </c>
      <c r="C710" t="s">
        <v>3115</v>
      </c>
      <c r="D710" t="s">
        <v>141</v>
      </c>
      <c r="E710">
        <v>5998.7182978800001</v>
      </c>
      <c r="F710">
        <v>203.28</v>
      </c>
      <c r="G710">
        <v>54.1413031302964</v>
      </c>
      <c r="H710">
        <v>-13.470825573382401</v>
      </c>
      <c r="I710">
        <v>22.746314366368299</v>
      </c>
      <c r="J710">
        <v>-4.3847434594820403</v>
      </c>
      <c r="K710">
        <v>229.99488172395601</v>
      </c>
      <c r="L710">
        <v>195.85133729052399</v>
      </c>
      <c r="M710">
        <v>25.908634142677201</v>
      </c>
      <c r="N710">
        <v>1.03689365080211</v>
      </c>
      <c r="O710">
        <v>32.797127115308903</v>
      </c>
      <c r="P710">
        <v>89.009762900976199</v>
      </c>
      <c r="Q710">
        <v>0.147332315847264</v>
      </c>
    </row>
    <row r="711" spans="1:17" hidden="1" x14ac:dyDescent="0.3">
      <c r="A711" t="s">
        <v>1562</v>
      </c>
      <c r="B711" t="s">
        <v>1563</v>
      </c>
      <c r="C711" t="s">
        <v>3117</v>
      </c>
      <c r="D711" t="s">
        <v>372</v>
      </c>
      <c r="E711">
        <v>5992.9896912550003</v>
      </c>
      <c r="F711">
        <v>6229.55</v>
      </c>
      <c r="G711">
        <v>-4.5036765777755701</v>
      </c>
      <c r="H711">
        <v>-5.9962326059098601</v>
      </c>
      <c r="I711">
        <v>14.8238416812603</v>
      </c>
      <c r="J711">
        <v>-6.4647101549233801</v>
      </c>
      <c r="K711">
        <v>6779.6326772238099</v>
      </c>
      <c r="L711">
        <v>6134.3835388573498</v>
      </c>
      <c r="M711">
        <v>18.157329538212601</v>
      </c>
      <c r="N711">
        <v>0.77284467321615402</v>
      </c>
      <c r="O711">
        <v>24.172693051665</v>
      </c>
      <c r="P711">
        <v>25.006019986354701</v>
      </c>
      <c r="Q711">
        <v>7.1842776175837994E-2</v>
      </c>
    </row>
    <row r="712" spans="1:17" x14ac:dyDescent="0.3">
      <c r="A712" t="s">
        <v>1564</v>
      </c>
      <c r="B712" t="s">
        <v>1565</v>
      </c>
      <c r="C712" t="s">
        <v>3113</v>
      </c>
      <c r="D712" t="s">
        <v>149</v>
      </c>
      <c r="E712">
        <v>5979.8927999999996</v>
      </c>
      <c r="F712">
        <v>319.2</v>
      </c>
      <c r="G712">
        <v>-31.7301991964694</v>
      </c>
      <c r="H712">
        <v>-7.8102385180976199</v>
      </c>
      <c r="I712">
        <v>-37.017591488224603</v>
      </c>
      <c r="J712">
        <v>-0.87926464291049899</v>
      </c>
      <c r="K712">
        <v>361.920844062578</v>
      </c>
      <c r="L712">
        <v>399.03978578370101</v>
      </c>
      <c r="M712">
        <v>40.258240736654301</v>
      </c>
      <c r="N712">
        <v>1.75730409679418</v>
      </c>
      <c r="O712">
        <v>71.5225563909774</v>
      </c>
      <c r="P712">
        <v>4.7244094488188804</v>
      </c>
      <c r="Q712">
        <v>5.2417671273204999E-2</v>
      </c>
    </row>
    <row r="713" spans="1:17" hidden="1" x14ac:dyDescent="0.3">
      <c r="A713" t="s">
        <v>1566</v>
      </c>
      <c r="B713" t="s">
        <v>1567</v>
      </c>
      <c r="C713" t="s">
        <v>3117</v>
      </c>
      <c r="D713" t="s">
        <v>350</v>
      </c>
      <c r="E713">
        <v>5979.5726864999997</v>
      </c>
      <c r="F713">
        <v>1003.3</v>
      </c>
      <c r="G713">
        <v>126.92942374018099</v>
      </c>
      <c r="H713">
        <v>21.922456896830099</v>
      </c>
      <c r="I713">
        <v>75.629802886916806</v>
      </c>
      <c r="J713">
        <v>1.04705052832864</v>
      </c>
      <c r="K713">
        <v>917.44600212639</v>
      </c>
      <c r="L713">
        <v>706.21753232928097</v>
      </c>
      <c r="M713">
        <v>50.214018522853202</v>
      </c>
      <c r="N713">
        <v>0.95471633503839803</v>
      </c>
      <c r="O713">
        <v>12.927339778730101</v>
      </c>
      <c r="P713">
        <v>232.714309401425</v>
      </c>
      <c r="Q713">
        <v>0.18271170659230901</v>
      </c>
    </row>
    <row r="714" spans="1:17" x14ac:dyDescent="0.3">
      <c r="A714" t="s">
        <v>1568</v>
      </c>
      <c r="B714" t="s">
        <v>1569</v>
      </c>
      <c r="C714" t="s">
        <v>3102</v>
      </c>
      <c r="D714" t="s">
        <v>24</v>
      </c>
      <c r="E714">
        <v>5965.1196197999998</v>
      </c>
      <c r="F714">
        <v>22.8</v>
      </c>
      <c r="G714">
        <v>-20.7564416396132</v>
      </c>
      <c r="H714">
        <v>-5.4948222176511896</v>
      </c>
      <c r="I714">
        <v>-23.943620833385602</v>
      </c>
      <c r="J714">
        <v>-2.4686388843489699</v>
      </c>
      <c r="K714">
        <v>24.321655826560001</v>
      </c>
      <c r="L714">
        <v>25.353757698259901</v>
      </c>
      <c r="M714">
        <v>34.908119491807099</v>
      </c>
      <c r="N714">
        <v>0.82573447254883603</v>
      </c>
      <c r="O714">
        <v>61.761952049936099</v>
      </c>
      <c r="P714">
        <v>2.5637294843440901</v>
      </c>
      <c r="Q714">
        <v>0.109802397234883</v>
      </c>
    </row>
    <row r="715" spans="1:17" hidden="1" x14ac:dyDescent="0.3">
      <c r="A715" t="s">
        <v>1570</v>
      </c>
      <c r="B715" t="s">
        <v>1571</v>
      </c>
      <c r="C715" t="s">
        <v>3117</v>
      </c>
      <c r="D715" t="s">
        <v>580</v>
      </c>
      <c r="E715">
        <v>5940.6240856499999</v>
      </c>
      <c r="F715">
        <v>2347.35</v>
      </c>
      <c r="G715">
        <v>134.605506514811</v>
      </c>
      <c r="H715">
        <v>4.8805750037685502</v>
      </c>
      <c r="I715">
        <v>101.53346216710101</v>
      </c>
      <c r="J715">
        <v>6.7788405668812004</v>
      </c>
      <c r="K715">
        <v>2075.0675776862699</v>
      </c>
      <c r="L715">
        <v>1599.4179748096701</v>
      </c>
      <c r="M715">
        <v>63.4234737247494</v>
      </c>
      <c r="N715">
        <v>1.1426008130461101</v>
      </c>
      <c r="O715">
        <v>5.2250410036850097</v>
      </c>
      <c r="P715">
        <v>160.81666666666601</v>
      </c>
      <c r="Q715">
        <v>0.18598544787228499</v>
      </c>
    </row>
    <row r="716" spans="1:17" x14ac:dyDescent="0.3">
      <c r="A716" t="s">
        <v>1572</v>
      </c>
      <c r="B716" t="s">
        <v>1573</v>
      </c>
      <c r="C716" t="s">
        <v>3105</v>
      </c>
      <c r="D716" t="s">
        <v>48</v>
      </c>
      <c r="E716">
        <v>5940.0584522239997</v>
      </c>
      <c r="F716">
        <v>35.36</v>
      </c>
      <c r="G716">
        <v>1.1194520828652099</v>
      </c>
      <c r="H716">
        <v>-8.7790063627259602</v>
      </c>
      <c r="I716">
        <v>-10.3776034918268</v>
      </c>
      <c r="J716">
        <v>-5.9704349184719998</v>
      </c>
      <c r="K716">
        <v>40.868717187681099</v>
      </c>
      <c r="L716">
        <v>40.241937401547801</v>
      </c>
      <c r="M716">
        <v>28.414583415532501</v>
      </c>
      <c r="N716">
        <v>0.81147852787193797</v>
      </c>
      <c r="O716">
        <v>62.613122171945697</v>
      </c>
      <c r="P716">
        <v>32.976888488871197</v>
      </c>
      <c r="Q716">
        <v>0.109763742112526</v>
      </c>
    </row>
    <row r="717" spans="1:17" hidden="1" x14ac:dyDescent="0.3">
      <c r="A717" t="s">
        <v>1574</v>
      </c>
      <c r="B717" t="s">
        <v>1575</v>
      </c>
      <c r="C717" t="s">
        <v>3117</v>
      </c>
      <c r="D717" t="s">
        <v>117</v>
      </c>
      <c r="E717">
        <v>5928.9710365049996</v>
      </c>
      <c r="F717">
        <v>556.04999999999995</v>
      </c>
      <c r="G717">
        <v>2445.9433208738701</v>
      </c>
      <c r="H717">
        <v>-15.9442773175931</v>
      </c>
      <c r="I717">
        <v>1566.1468660928699</v>
      </c>
      <c r="J717">
        <v>-2.1496203998327599</v>
      </c>
      <c r="K717">
        <v>357.652019808381</v>
      </c>
      <c r="L717">
        <v>130.88504250113201</v>
      </c>
      <c r="M717">
        <v>6.0694415139751197</v>
      </c>
      <c r="N717">
        <v>0.57743121241483197</v>
      </c>
      <c r="O717">
        <v>27.5155111950364</v>
      </c>
      <c r="P717">
        <v>2588.8297872340399</v>
      </c>
      <c r="Q717">
        <v>0.134237415714519</v>
      </c>
    </row>
    <row r="718" spans="1:17" x14ac:dyDescent="0.3">
      <c r="A718" t="s">
        <v>1576</v>
      </c>
      <c r="B718" t="s">
        <v>1577</v>
      </c>
      <c r="C718" t="s">
        <v>3102</v>
      </c>
      <c r="D718" t="s">
        <v>506</v>
      </c>
      <c r="E718">
        <v>5924.66254725</v>
      </c>
      <c r="F718">
        <v>271.5</v>
      </c>
      <c r="G718">
        <v>-38.879812163853202</v>
      </c>
      <c r="H718">
        <v>-6.4447161525631396</v>
      </c>
      <c r="I718">
        <v>-21.260874791810899</v>
      </c>
      <c r="J718">
        <v>-1.4478353620594999</v>
      </c>
      <c r="K718">
        <v>296.60076269379198</v>
      </c>
      <c r="L718">
        <v>307.79562212676899</v>
      </c>
      <c r="M718">
        <v>25.875526473302401</v>
      </c>
      <c r="N718">
        <v>0.62993984610736098</v>
      </c>
      <c r="O718">
        <v>49.2744014732965</v>
      </c>
      <c r="P718">
        <v>0.72342793544797301</v>
      </c>
      <c r="Q718">
        <v>4.6429721866337002E-2</v>
      </c>
    </row>
    <row r="719" spans="1:17" x14ac:dyDescent="0.3">
      <c r="A719" t="s">
        <v>1578</v>
      </c>
      <c r="B719" t="s">
        <v>1579</v>
      </c>
      <c r="C719" t="s">
        <v>3116</v>
      </c>
      <c r="D719" t="s">
        <v>414</v>
      </c>
      <c r="E719">
        <v>5902.1308115000002</v>
      </c>
      <c r="F719">
        <v>303.5</v>
      </c>
      <c r="G719">
        <v>21.678839892647801</v>
      </c>
      <c r="H719">
        <v>-8.0165021634235494</v>
      </c>
      <c r="I719">
        <v>7.0721429142002696</v>
      </c>
      <c r="J719">
        <v>-3.3259636759513298</v>
      </c>
      <c r="K719">
        <v>328.22802538531403</v>
      </c>
      <c r="L719">
        <v>304.61889569209501</v>
      </c>
      <c r="M719">
        <v>25.580809803693899</v>
      </c>
      <c r="N719">
        <v>0.58824748248269898</v>
      </c>
      <c r="O719">
        <v>24.777594728171302</v>
      </c>
      <c r="P719">
        <v>41.789301565054799</v>
      </c>
      <c r="Q719">
        <v>-9.9476819025000004E-4</v>
      </c>
    </row>
    <row r="720" spans="1:17" x14ac:dyDescent="0.3">
      <c r="A720" t="s">
        <v>1580</v>
      </c>
      <c r="B720" t="s">
        <v>1581</v>
      </c>
      <c r="C720" t="s">
        <v>3113</v>
      </c>
      <c r="D720" t="s">
        <v>1336</v>
      </c>
      <c r="E720">
        <v>5902.0185817250003</v>
      </c>
      <c r="F720">
        <v>912.25</v>
      </c>
      <c r="G720">
        <v>-28.113382269953501</v>
      </c>
      <c r="H720">
        <v>1.66530644475212</v>
      </c>
      <c r="I720">
        <v>30.644870690108799</v>
      </c>
      <c r="J720">
        <v>-3.5264225390592299</v>
      </c>
      <c r="K720">
        <v>920.90744371980395</v>
      </c>
      <c r="L720">
        <v>842.00436654308999</v>
      </c>
      <c r="M720">
        <v>42.094565304344201</v>
      </c>
      <c r="N720">
        <v>0.89823758531887599</v>
      </c>
      <c r="O720">
        <v>16.914223074814998</v>
      </c>
      <c r="P720">
        <v>49.4511795543905</v>
      </c>
      <c r="Q720">
        <v>0.130951085666837</v>
      </c>
    </row>
    <row r="721" spans="1:17" hidden="1" x14ac:dyDescent="0.3">
      <c r="A721" t="s">
        <v>1582</v>
      </c>
      <c r="B721" t="s">
        <v>1583</v>
      </c>
      <c r="C721" t="s">
        <v>3114</v>
      </c>
      <c r="D721" t="s">
        <v>51</v>
      </c>
      <c r="E721">
        <v>5897.7548052000002</v>
      </c>
      <c r="F721">
        <v>1356</v>
      </c>
      <c r="G721">
        <v>-0.90375076220730199</v>
      </c>
      <c r="H721">
        <v>1.9055377493535399</v>
      </c>
      <c r="I721">
        <v>26.775369506167699</v>
      </c>
      <c r="J721">
        <v>-3.3833048579241498</v>
      </c>
      <c r="K721">
        <v>1369.3078201523699</v>
      </c>
      <c r="M721">
        <v>38.190509731905998</v>
      </c>
      <c r="N721">
        <v>1.62271675901947</v>
      </c>
      <c r="O721">
        <v>16.832595870206401</v>
      </c>
      <c r="P721">
        <v>39.793814432989599</v>
      </c>
    </row>
    <row r="722" spans="1:17" hidden="1" x14ac:dyDescent="0.3">
      <c r="A722" t="s">
        <v>1584</v>
      </c>
      <c r="B722" t="s">
        <v>1585</v>
      </c>
      <c r="C722" t="s">
        <v>3117</v>
      </c>
      <c r="D722" t="s">
        <v>253</v>
      </c>
      <c r="E722">
        <v>5893.2287566499999</v>
      </c>
      <c r="F722">
        <v>5395</v>
      </c>
      <c r="G722">
        <v>43.774211684293498</v>
      </c>
      <c r="H722">
        <v>0.725535767770629</v>
      </c>
      <c r="I722">
        <v>20.532562016196799</v>
      </c>
      <c r="J722">
        <v>-6.4982614443551396</v>
      </c>
      <c r="K722">
        <v>5339.3235469731699</v>
      </c>
      <c r="L722">
        <v>4582.1894561382496</v>
      </c>
      <c r="M722">
        <v>50.895114140077901</v>
      </c>
      <c r="N722">
        <v>1.21839500113719</v>
      </c>
      <c r="O722">
        <v>6.9508804448563399</v>
      </c>
      <c r="P722">
        <v>76.885245901639294</v>
      </c>
      <c r="Q722">
        <v>0.138890926274163</v>
      </c>
    </row>
    <row r="723" spans="1:17" x14ac:dyDescent="0.3">
      <c r="A723" t="s">
        <v>1586</v>
      </c>
      <c r="B723" t="s">
        <v>1587</v>
      </c>
      <c r="C723" t="s">
        <v>3106</v>
      </c>
      <c r="D723" t="s">
        <v>166</v>
      </c>
      <c r="E723">
        <v>5833.1430049199998</v>
      </c>
      <c r="F723">
        <v>643.65</v>
      </c>
      <c r="G723">
        <v>43.405623471478201</v>
      </c>
      <c r="H723">
        <v>12.9738645269213</v>
      </c>
      <c r="I723">
        <v>2.6302691831133602</v>
      </c>
      <c r="J723">
        <v>3.5525276506126402</v>
      </c>
      <c r="K723">
        <v>635.31317979443099</v>
      </c>
      <c r="L723">
        <v>579.60981091539998</v>
      </c>
      <c r="M723">
        <v>48.376472115686902</v>
      </c>
      <c r="N723">
        <v>0.93701447899164803</v>
      </c>
      <c r="O723">
        <v>12.1261555193039</v>
      </c>
      <c r="P723">
        <v>64.196428571428498</v>
      </c>
    </row>
    <row r="724" spans="1:17" hidden="1" x14ac:dyDescent="0.3">
      <c r="A724" t="s">
        <v>1588</v>
      </c>
      <c r="B724" t="s">
        <v>1589</v>
      </c>
      <c r="C724" t="s">
        <v>3117</v>
      </c>
      <c r="D724" t="s">
        <v>1590</v>
      </c>
      <c r="E724">
        <v>5825.8629039999996</v>
      </c>
      <c r="F724">
        <v>452.8</v>
      </c>
      <c r="G724">
        <v>25.170423126008899</v>
      </c>
      <c r="H724">
        <v>1.0154586269470101</v>
      </c>
      <c r="I724">
        <v>24.132132017354301</v>
      </c>
      <c r="J724">
        <v>8.6777763260235794</v>
      </c>
      <c r="K724">
        <v>460.77534633491803</v>
      </c>
      <c r="L724">
        <v>413.23537096059198</v>
      </c>
      <c r="N724">
        <v>0.80614253532089597</v>
      </c>
      <c r="O724">
        <v>26.976590106006999</v>
      </c>
      <c r="P724">
        <v>59.577092511013198</v>
      </c>
    </row>
    <row r="725" spans="1:17" hidden="1" x14ac:dyDescent="0.3">
      <c r="A725" t="s">
        <v>1591</v>
      </c>
      <c r="B725" t="s">
        <v>1592</v>
      </c>
      <c r="C725" t="s">
        <v>3117</v>
      </c>
      <c r="D725" t="s">
        <v>250</v>
      </c>
      <c r="E725">
        <v>5797.8679499999998</v>
      </c>
      <c r="F725">
        <v>2990.75</v>
      </c>
      <c r="G725">
        <v>282.20316018877901</v>
      </c>
      <c r="H725">
        <v>10.8955368254337</v>
      </c>
      <c r="I725">
        <v>114.64286746325099</v>
      </c>
      <c r="J725">
        <v>-10.9227714234405</v>
      </c>
      <c r="K725">
        <v>2889.0116197519201</v>
      </c>
      <c r="L725">
        <v>2148.4706837204899</v>
      </c>
      <c r="M725">
        <v>44.643516766161802</v>
      </c>
      <c r="N725">
        <v>0.61820897596220603</v>
      </c>
      <c r="O725">
        <v>19.602106495026302</v>
      </c>
      <c r="P725">
        <v>332.28300932283003</v>
      </c>
      <c r="Q725">
        <v>0.32920916572638498</v>
      </c>
    </row>
    <row r="726" spans="1:17" x14ac:dyDescent="0.3">
      <c r="A726" t="s">
        <v>1593</v>
      </c>
      <c r="B726" t="s">
        <v>1594</v>
      </c>
      <c r="C726" t="s">
        <v>3114</v>
      </c>
      <c r="D726" t="s">
        <v>440</v>
      </c>
      <c r="E726">
        <v>5738.1845050800002</v>
      </c>
      <c r="F726">
        <v>1062.45</v>
      </c>
      <c r="G726">
        <v>-31.894507871740402</v>
      </c>
      <c r="H726">
        <v>-6.3912726659866301</v>
      </c>
      <c r="I726">
        <v>1.8275188589081</v>
      </c>
      <c r="J726">
        <v>-6.4939385072953897</v>
      </c>
      <c r="K726">
        <v>1191.3413100571699</v>
      </c>
      <c r="L726">
        <v>1161.3755902397299</v>
      </c>
      <c r="M726">
        <v>19.604031963521301</v>
      </c>
      <c r="N726">
        <v>0.77848320041914798</v>
      </c>
      <c r="O726">
        <v>32.5050590616028</v>
      </c>
      <c r="P726">
        <v>13.837994214079</v>
      </c>
      <c r="Q726">
        <v>-5.2586818895281003E-2</v>
      </c>
    </row>
    <row r="727" spans="1:17" x14ac:dyDescent="0.3">
      <c r="A727" t="s">
        <v>1595</v>
      </c>
      <c r="B727" t="s">
        <v>1596</v>
      </c>
      <c r="C727" t="s">
        <v>3116</v>
      </c>
      <c r="D727" t="s">
        <v>292</v>
      </c>
      <c r="E727">
        <v>5734.6897075199904</v>
      </c>
      <c r="F727">
        <v>780.9</v>
      </c>
      <c r="G727">
        <v>-10.449791006011999</v>
      </c>
      <c r="H727">
        <v>1.9108458665129799</v>
      </c>
      <c r="I727">
        <v>-7.8463048126783903</v>
      </c>
      <c r="J727">
        <v>-3.3938269951114798E-2</v>
      </c>
      <c r="K727">
        <v>817.70053693790396</v>
      </c>
      <c r="L727">
        <v>787.55527535022395</v>
      </c>
      <c r="M727">
        <v>30.182617894275499</v>
      </c>
      <c r="N727">
        <v>0.657263273908678</v>
      </c>
      <c r="O727">
        <v>15.251632731463699</v>
      </c>
      <c r="P727">
        <v>21.0697674418604</v>
      </c>
      <c r="Q727">
        <v>2.0627304569520999E-2</v>
      </c>
    </row>
    <row r="728" spans="1:17" hidden="1" x14ac:dyDescent="0.3">
      <c r="A728" t="s">
        <v>1597</v>
      </c>
      <c r="B728" t="s">
        <v>1598</v>
      </c>
      <c r="C728" t="s">
        <v>3114</v>
      </c>
      <c r="D728" t="s">
        <v>111</v>
      </c>
      <c r="E728">
        <v>5712.5546416500001</v>
      </c>
      <c r="F728">
        <v>147.44999999999999</v>
      </c>
      <c r="G728">
        <v>-31.6797516095621</v>
      </c>
      <c r="H728">
        <v>-4.0717527436517402</v>
      </c>
      <c r="I728">
        <v>-17.046645656599701</v>
      </c>
      <c r="J728">
        <v>2.2082459432750299</v>
      </c>
      <c r="K728">
        <v>150.94938425960899</v>
      </c>
      <c r="M728">
        <v>52.832610660924097</v>
      </c>
      <c r="N728">
        <v>0.60656232935987398</v>
      </c>
      <c r="O728">
        <v>33.943709732112502</v>
      </c>
      <c r="P728">
        <v>12.0440729483282</v>
      </c>
    </row>
    <row r="729" spans="1:17" x14ac:dyDescent="0.3">
      <c r="A729" t="s">
        <v>1599</v>
      </c>
      <c r="B729" t="s">
        <v>1600</v>
      </c>
      <c r="C729" t="s">
        <v>3113</v>
      </c>
      <c r="D729" t="s">
        <v>268</v>
      </c>
      <c r="E729">
        <v>5684.0704586000002</v>
      </c>
      <c r="F729">
        <v>2507</v>
      </c>
      <c r="G729">
        <v>11.073815718268801</v>
      </c>
      <c r="H729">
        <v>-12.464681492682599</v>
      </c>
      <c r="I729">
        <v>2.4945465835396301</v>
      </c>
      <c r="J729">
        <v>-10.9534625058436</v>
      </c>
      <c r="K729">
        <v>3026.4446709366298</v>
      </c>
      <c r="L729">
        <v>2787.8606185789099</v>
      </c>
      <c r="M729">
        <v>16.819272164537399</v>
      </c>
      <c r="N729">
        <v>0.72673914518108296</v>
      </c>
      <c r="O729">
        <v>56.880733944954102</v>
      </c>
      <c r="P729">
        <v>63.588907014681801</v>
      </c>
      <c r="Q729">
        <v>0.11709321391906199</v>
      </c>
    </row>
    <row r="730" spans="1:17" x14ac:dyDescent="0.3">
      <c r="A730" t="s">
        <v>1601</v>
      </c>
      <c r="B730" t="s">
        <v>1602</v>
      </c>
      <c r="C730" t="s">
        <v>3108</v>
      </c>
      <c r="D730" t="s">
        <v>211</v>
      </c>
      <c r="E730">
        <v>5682.2147398799998</v>
      </c>
      <c r="F730">
        <v>1979.6</v>
      </c>
      <c r="G730">
        <v>39.176326112281103</v>
      </c>
      <c r="H730">
        <v>-1.3425856268055201</v>
      </c>
      <c r="I730">
        <v>30.830701031119901</v>
      </c>
      <c r="J730">
        <v>-3.4942463304137199</v>
      </c>
      <c r="K730">
        <v>2224.97872460902</v>
      </c>
      <c r="L730">
        <v>1985.80445054757</v>
      </c>
      <c r="M730">
        <v>30.850230554865799</v>
      </c>
      <c r="N730">
        <v>0.79256488739868403</v>
      </c>
      <c r="O730">
        <v>49.126086077995502</v>
      </c>
      <c r="P730">
        <v>76.749999999999901</v>
      </c>
      <c r="Q730">
        <v>9.8866677159746993E-2</v>
      </c>
    </row>
    <row r="731" spans="1:17" x14ac:dyDescent="0.3">
      <c r="A731" t="s">
        <v>1603</v>
      </c>
      <c r="B731" t="s">
        <v>1604</v>
      </c>
      <c r="C731" t="s">
        <v>3113</v>
      </c>
      <c r="D731" t="s">
        <v>1605</v>
      </c>
      <c r="E731">
        <v>5666.6492470000003</v>
      </c>
      <c r="F731">
        <v>434</v>
      </c>
      <c r="G731">
        <v>-12.4784385421049</v>
      </c>
      <c r="H731">
        <v>5.2623108765837801</v>
      </c>
      <c r="I731">
        <v>-16.321252097787799</v>
      </c>
      <c r="J731">
        <v>-1.2285058247466301</v>
      </c>
      <c r="K731">
        <v>465.548503029237</v>
      </c>
      <c r="L731">
        <v>489.36873288909197</v>
      </c>
      <c r="M731">
        <v>40.034040007587699</v>
      </c>
      <c r="N731">
        <v>1.9804823230722</v>
      </c>
      <c r="O731">
        <v>54.228110599078299</v>
      </c>
      <c r="P731">
        <v>7.7457795431976102</v>
      </c>
      <c r="Q731">
        <v>-4.6286057308952001E-2</v>
      </c>
    </row>
    <row r="732" spans="1:17" hidden="1" x14ac:dyDescent="0.3">
      <c r="A732" t="s">
        <v>1606</v>
      </c>
      <c r="B732" t="s">
        <v>1607</v>
      </c>
      <c r="C732" t="s">
        <v>3117</v>
      </c>
      <c r="D732" t="s">
        <v>506</v>
      </c>
      <c r="E732">
        <v>5649.1949999999997</v>
      </c>
      <c r="F732">
        <v>282631.3</v>
      </c>
      <c r="G732">
        <v>7987201.6118252501</v>
      </c>
      <c r="H732">
        <v>7625194.5857320102</v>
      </c>
      <c r="I732">
        <v>7987216.2449312098</v>
      </c>
      <c r="J732">
        <v>-11.7005323944956</v>
      </c>
      <c r="K732">
        <v>116164.827195474</v>
      </c>
      <c r="L732">
        <v>34769.782220514302</v>
      </c>
      <c r="M732">
        <v>65.549999785278104</v>
      </c>
      <c r="N732">
        <v>5.8557008294671702</v>
      </c>
      <c r="O732">
        <v>17.609036932569001</v>
      </c>
      <c r="P732">
        <v>8386585.4599406496</v>
      </c>
    </row>
    <row r="733" spans="1:17" x14ac:dyDescent="0.3">
      <c r="A733" t="s">
        <v>1608</v>
      </c>
      <c r="B733" t="s">
        <v>1609</v>
      </c>
      <c r="C733" t="s">
        <v>3103</v>
      </c>
      <c r="D733" t="s">
        <v>635</v>
      </c>
      <c r="E733">
        <v>5647.417526235</v>
      </c>
      <c r="F733">
        <v>115.77</v>
      </c>
      <c r="G733">
        <v>-41.3662287288263</v>
      </c>
      <c r="H733">
        <v>3.6854618334717602</v>
      </c>
      <c r="I733">
        <v>-12.198717831220799</v>
      </c>
      <c r="J733">
        <v>-3.6586263852371199</v>
      </c>
      <c r="K733">
        <v>123.162663462187</v>
      </c>
      <c r="L733">
        <v>132.398442506545</v>
      </c>
      <c r="M733">
        <v>37.936041547583997</v>
      </c>
      <c r="N733">
        <v>1.2736810752279899</v>
      </c>
      <c r="O733">
        <v>37.254901960784302</v>
      </c>
      <c r="P733">
        <v>5.7260273972602604</v>
      </c>
      <c r="Q733">
        <v>-0.10634506422828301</v>
      </c>
    </row>
    <row r="734" spans="1:17" hidden="1" x14ac:dyDescent="0.3">
      <c r="A734" t="s">
        <v>1610</v>
      </c>
      <c r="B734" t="s">
        <v>1611</v>
      </c>
      <c r="C734" t="s">
        <v>3117</v>
      </c>
      <c r="D734" t="s">
        <v>21</v>
      </c>
      <c r="E734">
        <v>5641.299774825</v>
      </c>
      <c r="F734">
        <v>476.85</v>
      </c>
      <c r="G734">
        <v>-20.9672428889141</v>
      </c>
      <c r="H734">
        <v>-0.96216134443821799</v>
      </c>
      <c r="I734">
        <v>-3.5656702292483802</v>
      </c>
      <c r="J734">
        <v>0.48244187476245298</v>
      </c>
      <c r="K734">
        <v>493.77473699076398</v>
      </c>
      <c r="L734">
        <v>480.881858375587</v>
      </c>
      <c r="M734">
        <v>38.028530322084897</v>
      </c>
      <c r="N734">
        <v>0.71634990289534906</v>
      </c>
      <c r="O734">
        <v>25.616021809793398</v>
      </c>
      <c r="P734">
        <v>22.237887721097099</v>
      </c>
      <c r="Q734">
        <v>3.5621530716389002E-2</v>
      </c>
    </row>
    <row r="735" spans="1:17" hidden="1" x14ac:dyDescent="0.3">
      <c r="A735" t="s">
        <v>1612</v>
      </c>
      <c r="B735" t="s">
        <v>1613</v>
      </c>
      <c r="C735" t="s">
        <v>3117</v>
      </c>
      <c r="D735" t="s">
        <v>129</v>
      </c>
      <c r="E735">
        <v>5632.9256759999998</v>
      </c>
      <c r="F735">
        <v>7385.7</v>
      </c>
      <c r="G735">
        <v>153.02404623017901</v>
      </c>
      <c r="H735">
        <v>4.8502368074820703</v>
      </c>
      <c r="I735">
        <v>32.9060945273526</v>
      </c>
      <c r="J735">
        <v>-0.70472691895163697</v>
      </c>
      <c r="K735">
        <v>6803.8185304757399</v>
      </c>
      <c r="L735">
        <v>5466.5972829116999</v>
      </c>
      <c r="M735">
        <v>50.797935290345798</v>
      </c>
      <c r="N735">
        <v>1.5509460364553</v>
      </c>
      <c r="O735">
        <v>13.029232164859099</v>
      </c>
      <c r="P735">
        <v>234.028311700058</v>
      </c>
      <c r="Q735">
        <v>0.32945017280668798</v>
      </c>
    </row>
    <row r="736" spans="1:17" x14ac:dyDescent="0.3">
      <c r="A736" t="s">
        <v>1614</v>
      </c>
      <c r="B736" t="s">
        <v>1615</v>
      </c>
      <c r="C736" t="s">
        <v>580</v>
      </c>
      <c r="D736" t="s">
        <v>580</v>
      </c>
      <c r="E736">
        <v>5626.6024239999997</v>
      </c>
      <c r="F736">
        <v>280.60000000000002</v>
      </c>
      <c r="G736">
        <v>-33.509340021552099</v>
      </c>
      <c r="H736">
        <v>-3.8207721408138799</v>
      </c>
      <c r="I736">
        <v>-24.9307081830428</v>
      </c>
      <c r="J736">
        <v>-2.0657718021755902</v>
      </c>
      <c r="K736">
        <v>316.53119763042901</v>
      </c>
      <c r="L736">
        <v>337.06221015939201</v>
      </c>
      <c r="M736">
        <v>24.253818553526401</v>
      </c>
      <c r="N736">
        <v>0.362550170610972</v>
      </c>
      <c r="O736">
        <v>55.719885958660001</v>
      </c>
      <c r="P736">
        <v>4.7992530345471502</v>
      </c>
      <c r="Q736">
        <v>4.4227428324947998E-2</v>
      </c>
    </row>
    <row r="737" spans="1:17" x14ac:dyDescent="0.3">
      <c r="A737" t="s">
        <v>1616</v>
      </c>
      <c r="B737" t="s">
        <v>1617</v>
      </c>
      <c r="C737" t="s">
        <v>3108</v>
      </c>
      <c r="D737" t="s">
        <v>268</v>
      </c>
      <c r="E737">
        <v>5606.9304411200001</v>
      </c>
      <c r="F737">
        <v>2058.85</v>
      </c>
      <c r="G737">
        <v>-31.300752554607602</v>
      </c>
      <c r="H737">
        <v>-7.0750673067186796</v>
      </c>
      <c r="I737">
        <v>-14.440402913132701</v>
      </c>
      <c r="J737">
        <v>0.60138573863922695</v>
      </c>
      <c r="K737">
        <v>2245.4422205016499</v>
      </c>
      <c r="L737">
        <v>2274.40932237384</v>
      </c>
      <c r="M737">
        <v>42.816269378979598</v>
      </c>
      <c r="N737">
        <v>0.83327320723170095</v>
      </c>
      <c r="O737">
        <v>35.706826626514797</v>
      </c>
      <c r="P737">
        <v>19.700581395348799</v>
      </c>
      <c r="Q737">
        <v>7.9451293441217E-2</v>
      </c>
    </row>
    <row r="738" spans="1:17" hidden="1" x14ac:dyDescent="0.3">
      <c r="A738" t="s">
        <v>1618</v>
      </c>
      <c r="B738" t="s">
        <v>1619</v>
      </c>
      <c r="C738" t="s">
        <v>3117</v>
      </c>
      <c r="D738" t="s">
        <v>268</v>
      </c>
      <c r="E738">
        <v>5574.0725560000001</v>
      </c>
      <c r="F738">
        <v>570.70000000000005</v>
      </c>
      <c r="G738">
        <v>64.739280506950706</v>
      </c>
      <c r="H738">
        <v>27.867223986969201</v>
      </c>
      <c r="I738">
        <v>26.976546512633899</v>
      </c>
      <c r="J738">
        <v>-4.7068050368859504</v>
      </c>
      <c r="K738">
        <v>488.91907754345999</v>
      </c>
      <c r="L738">
        <v>425.55170533951798</v>
      </c>
      <c r="M738">
        <v>59.484776607429502</v>
      </c>
      <c r="N738">
        <v>1.97240841929137</v>
      </c>
      <c r="O738">
        <v>13.544769581216</v>
      </c>
      <c r="P738">
        <v>91.013304325997794</v>
      </c>
      <c r="Q738">
        <v>0.15188593666185499</v>
      </c>
    </row>
    <row r="739" spans="1:17" x14ac:dyDescent="0.3">
      <c r="A739" t="s">
        <v>1620</v>
      </c>
      <c r="B739" t="s">
        <v>1621</v>
      </c>
      <c r="C739" t="s">
        <v>3114</v>
      </c>
      <c r="D739" t="s">
        <v>111</v>
      </c>
      <c r="E739">
        <v>5562.1639826500004</v>
      </c>
      <c r="F739">
        <v>1175.9000000000001</v>
      </c>
      <c r="G739">
        <v>24.1992778738033</v>
      </c>
      <c r="H739">
        <v>22.147155407290398</v>
      </c>
      <c r="I739">
        <v>27.135303597628099</v>
      </c>
      <c r="J739">
        <v>-0.97536605898708095</v>
      </c>
      <c r="K739">
        <v>1035.69006416971</v>
      </c>
      <c r="L739">
        <v>876.34122787495596</v>
      </c>
      <c r="M739">
        <v>62.026888812501703</v>
      </c>
      <c r="N739">
        <v>0.75277808721438799</v>
      </c>
      <c r="O739">
        <v>9.2142188961646205</v>
      </c>
      <c r="P739">
        <v>88.475717262381806</v>
      </c>
      <c r="Q739">
        <v>2.1262588586708001E-2</v>
      </c>
    </row>
    <row r="740" spans="1:17" hidden="1" x14ac:dyDescent="0.3">
      <c r="A740" t="s">
        <v>1622</v>
      </c>
      <c r="B740" t="s">
        <v>1623</v>
      </c>
      <c r="C740" t="s">
        <v>3117</v>
      </c>
      <c r="D740" t="s">
        <v>51</v>
      </c>
      <c r="E740">
        <v>5555.9683566100002</v>
      </c>
      <c r="F740">
        <v>970.9</v>
      </c>
      <c r="G740">
        <v>60.4684109437666</v>
      </c>
      <c r="H740">
        <v>43.866305700482499</v>
      </c>
      <c r="I740">
        <v>86.489814192433201</v>
      </c>
      <c r="J740">
        <v>8.3947710588238103</v>
      </c>
      <c r="K740">
        <v>785.92757954031299</v>
      </c>
      <c r="L740">
        <v>612.81494250765502</v>
      </c>
      <c r="M740">
        <v>79.0473913354122</v>
      </c>
      <c r="N740">
        <v>2.1128031527536599</v>
      </c>
      <c r="O740">
        <v>4.9747656813266197</v>
      </c>
      <c r="P740">
        <v>130.42601162928599</v>
      </c>
    </row>
    <row r="741" spans="1:17" x14ac:dyDescent="0.3">
      <c r="A741" t="s">
        <v>1624</v>
      </c>
      <c r="B741" t="s">
        <v>1625</v>
      </c>
      <c r="C741" t="s">
        <v>3104</v>
      </c>
      <c r="D741" t="s">
        <v>982</v>
      </c>
      <c r="E741">
        <v>5521.4774050799997</v>
      </c>
      <c r="F741">
        <v>120.38</v>
      </c>
      <c r="G741">
        <v>-52.096451911536903</v>
      </c>
      <c r="H741">
        <v>-5.6695047461449999</v>
      </c>
      <c r="I741">
        <v>-26.638022537391201</v>
      </c>
      <c r="J741">
        <v>-3.1860657595087201</v>
      </c>
      <c r="K741">
        <v>131.51293867390601</v>
      </c>
      <c r="L741">
        <v>143.71458460703801</v>
      </c>
      <c r="M741">
        <v>27.426437678066101</v>
      </c>
      <c r="N741">
        <v>0.31886878771945298</v>
      </c>
      <c r="O741">
        <v>74.946004319654406</v>
      </c>
      <c r="P741">
        <v>1.2532593153334799</v>
      </c>
      <c r="Q741">
        <v>3.7937505118374001E-2</v>
      </c>
    </row>
    <row r="742" spans="1:17" hidden="1" x14ac:dyDescent="0.3">
      <c r="A742" t="s">
        <v>1626</v>
      </c>
      <c r="B742" t="s">
        <v>1627</v>
      </c>
      <c r="C742" t="s">
        <v>3104</v>
      </c>
      <c r="D742" t="s">
        <v>123</v>
      </c>
      <c r="E742">
        <v>5519.9735909999999</v>
      </c>
      <c r="F742">
        <v>443</v>
      </c>
      <c r="G742">
        <v>3.27655704743092</v>
      </c>
      <c r="H742">
        <v>6.3320470843111698</v>
      </c>
      <c r="I742">
        <v>30.3132232875029</v>
      </c>
      <c r="J742">
        <v>-2.9679162766068101</v>
      </c>
      <c r="K742">
        <v>432.44170722375799</v>
      </c>
      <c r="M742">
        <v>37.573838019978197</v>
      </c>
      <c r="N742">
        <v>0.73569840781770002</v>
      </c>
      <c r="O742">
        <v>17.381489841986401</v>
      </c>
      <c r="P742">
        <v>47.151635940873497</v>
      </c>
    </row>
    <row r="743" spans="1:17" x14ac:dyDescent="0.3">
      <c r="A743" t="s">
        <v>1628</v>
      </c>
      <c r="B743" t="s">
        <v>1629</v>
      </c>
      <c r="C743" t="s">
        <v>3113</v>
      </c>
      <c r="D743" t="s">
        <v>129</v>
      </c>
      <c r="E743">
        <v>5497.9219103400001</v>
      </c>
      <c r="F743">
        <v>831.4</v>
      </c>
      <c r="G743">
        <v>42.950665633550898</v>
      </c>
      <c r="H743">
        <v>41.0948835614373</v>
      </c>
      <c r="I743">
        <v>53.814897864630801</v>
      </c>
      <c r="J743">
        <v>0.217065977943281</v>
      </c>
      <c r="K743">
        <v>620.19736629989097</v>
      </c>
      <c r="L743">
        <v>551.42873660594796</v>
      </c>
      <c r="M743">
        <v>83.262167426518602</v>
      </c>
      <c r="N743">
        <v>3.4273705812273398</v>
      </c>
      <c r="O743">
        <v>2.1289391388020298</v>
      </c>
      <c r="P743">
        <v>95.623529411764693</v>
      </c>
    </row>
    <row r="744" spans="1:17" hidden="1" x14ac:dyDescent="0.3">
      <c r="A744" t="s">
        <v>1630</v>
      </c>
      <c r="B744" t="s">
        <v>1631</v>
      </c>
      <c r="C744" t="s">
        <v>3117</v>
      </c>
      <c r="D744" t="s">
        <v>431</v>
      </c>
      <c r="E744">
        <v>5494.5987881399997</v>
      </c>
      <c r="F744">
        <v>381.15</v>
      </c>
      <c r="G744">
        <v>-32.961349588829997</v>
      </c>
      <c r="H744">
        <v>3.1653832099408001</v>
      </c>
      <c r="I744">
        <v>-13.8726612777385</v>
      </c>
      <c r="J744">
        <v>1.87882456379153</v>
      </c>
      <c r="K744">
        <v>399.36380460925801</v>
      </c>
      <c r="L744">
        <v>421.86912781144099</v>
      </c>
      <c r="M744">
        <v>43.744847141063502</v>
      </c>
      <c r="N744">
        <v>0.52539860919139503</v>
      </c>
      <c r="O744">
        <v>48.117539026629899</v>
      </c>
      <c r="P744">
        <v>4.7115384615384404</v>
      </c>
      <c r="Q744">
        <v>-8.0448777457335002E-2</v>
      </c>
    </row>
    <row r="745" spans="1:17" x14ac:dyDescent="0.3">
      <c r="A745" t="s">
        <v>1632</v>
      </c>
      <c r="B745" t="s">
        <v>1633</v>
      </c>
      <c r="C745" t="s">
        <v>3108</v>
      </c>
      <c r="D745" t="s">
        <v>211</v>
      </c>
      <c r="E745">
        <v>5487.7144474500001</v>
      </c>
      <c r="F745">
        <v>450.25</v>
      </c>
      <c r="G745">
        <v>16.343095839608701</v>
      </c>
      <c r="H745">
        <v>4.7644199439304602</v>
      </c>
      <c r="I745">
        <v>-4.1090998033983697</v>
      </c>
      <c r="J745">
        <v>2.0430316025006299</v>
      </c>
      <c r="K745">
        <v>468.83840043244601</v>
      </c>
      <c r="L745">
        <v>444.19117683721498</v>
      </c>
      <c r="M745">
        <v>38.472940129716001</v>
      </c>
      <c r="N745">
        <v>0.66053031409690899</v>
      </c>
      <c r="O745">
        <v>20.4886174347584</v>
      </c>
      <c r="P745">
        <v>37.271341463414601</v>
      </c>
      <c r="Q745">
        <v>0.16529665872993299</v>
      </c>
    </row>
    <row r="746" spans="1:17" x14ac:dyDescent="0.3">
      <c r="A746" t="s">
        <v>1634</v>
      </c>
      <c r="B746" t="s">
        <v>1635</v>
      </c>
      <c r="C746" t="s">
        <v>3116</v>
      </c>
      <c r="D746" t="s">
        <v>292</v>
      </c>
      <c r="E746">
        <v>5462.0587500000001</v>
      </c>
      <c r="F746">
        <v>570.45000000000005</v>
      </c>
      <c r="G746">
        <v>-12.706546198835801</v>
      </c>
      <c r="H746">
        <v>0.49594252873919498</v>
      </c>
      <c r="I746">
        <v>10.266664232704001</v>
      </c>
      <c r="J746">
        <v>-1.5159406831497699</v>
      </c>
      <c r="K746">
        <v>607.63071495325698</v>
      </c>
      <c r="L746">
        <v>582.51659600383505</v>
      </c>
      <c r="M746">
        <v>37.829415176972702</v>
      </c>
      <c r="N746">
        <v>0.473777886823396</v>
      </c>
      <c r="O746">
        <v>27.4081865194144</v>
      </c>
      <c r="P746">
        <v>31.153006092654302</v>
      </c>
      <c r="Q746">
        <v>4.848565286822E-2</v>
      </c>
    </row>
    <row r="747" spans="1:17" hidden="1" x14ac:dyDescent="0.3">
      <c r="A747" t="s">
        <v>1636</v>
      </c>
      <c r="B747" t="s">
        <v>1637</v>
      </c>
      <c r="C747" t="s">
        <v>3117</v>
      </c>
      <c r="D747" t="s">
        <v>250</v>
      </c>
      <c r="E747">
        <v>5440.4034725699903</v>
      </c>
      <c r="F747">
        <v>442.9</v>
      </c>
      <c r="G747">
        <v>53.834684322964897</v>
      </c>
      <c r="H747">
        <v>4.1920301885196496</v>
      </c>
      <c r="I747">
        <v>42.084671285256</v>
      </c>
      <c r="J747">
        <v>3.0369421073618201</v>
      </c>
      <c r="K747">
        <v>414.69491789520202</v>
      </c>
      <c r="L747">
        <v>341.79124225173803</v>
      </c>
      <c r="M747">
        <v>62.9271490537296</v>
      </c>
      <c r="N747">
        <v>0.180081633807844</v>
      </c>
      <c r="O747">
        <v>11.368254685030401</v>
      </c>
      <c r="P747">
        <v>113.600192910537</v>
      </c>
    </row>
    <row r="748" spans="1:17" x14ac:dyDescent="0.3">
      <c r="A748" t="s">
        <v>1638</v>
      </c>
      <c r="B748" t="s">
        <v>1639</v>
      </c>
      <c r="C748" t="s">
        <v>3113</v>
      </c>
      <c r="D748" t="s">
        <v>268</v>
      </c>
      <c r="E748">
        <v>5440.0488901199997</v>
      </c>
      <c r="F748">
        <v>1210.05</v>
      </c>
      <c r="G748">
        <v>-42.321108935009697</v>
      </c>
      <c r="H748">
        <v>-8.9708021145468297</v>
      </c>
      <c r="I748">
        <v>-15.3230477546235</v>
      </c>
      <c r="J748">
        <v>-0.42186362462346499</v>
      </c>
      <c r="K748">
        <v>1366.7002239672699</v>
      </c>
      <c r="L748">
        <v>1403.70401803347</v>
      </c>
      <c r="M748">
        <v>10.068990938829501</v>
      </c>
      <c r="N748">
        <v>0.60874464714917997</v>
      </c>
      <c r="O748">
        <v>37.465393991983802</v>
      </c>
      <c r="P748">
        <v>5.8568804129122496</v>
      </c>
      <c r="Q748">
        <v>-6.6072822664150002E-2</v>
      </c>
    </row>
    <row r="749" spans="1:17" hidden="1" x14ac:dyDescent="0.3">
      <c r="A749" t="s">
        <v>1640</v>
      </c>
      <c r="B749" t="s">
        <v>1641</v>
      </c>
      <c r="C749" t="s">
        <v>3117</v>
      </c>
      <c r="D749" t="s">
        <v>282</v>
      </c>
      <c r="E749">
        <v>5427.7362241999999</v>
      </c>
      <c r="F749">
        <v>1286</v>
      </c>
      <c r="G749">
        <v>572.16337774129204</v>
      </c>
      <c r="H749">
        <v>10.699299188913599</v>
      </c>
      <c r="I749">
        <v>87.971016847672004</v>
      </c>
      <c r="J749">
        <v>-11.4118961737957</v>
      </c>
      <c r="K749">
        <v>1201.8459347974999</v>
      </c>
      <c r="L749">
        <v>801.24619959004497</v>
      </c>
      <c r="M749">
        <v>40.158114045069098</v>
      </c>
      <c r="N749">
        <v>2.1164555306994202</v>
      </c>
      <c r="O749">
        <v>27.9704510108864</v>
      </c>
      <c r="P749">
        <v>596.64138678223196</v>
      </c>
      <c r="Q749">
        <v>0.21914719213592801</v>
      </c>
    </row>
    <row r="750" spans="1:17" x14ac:dyDescent="0.3">
      <c r="A750" t="s">
        <v>1642</v>
      </c>
      <c r="B750" t="s">
        <v>1643</v>
      </c>
      <c r="C750" t="s">
        <v>3121</v>
      </c>
      <c r="D750" t="s">
        <v>178</v>
      </c>
      <c r="E750">
        <v>5406.8913355479999</v>
      </c>
      <c r="F750">
        <v>147.32</v>
      </c>
      <c r="G750">
        <v>100.200244837169</v>
      </c>
      <c r="H750">
        <v>-12.2131038818831</v>
      </c>
      <c r="I750">
        <v>3.30949568113417</v>
      </c>
      <c r="J750">
        <v>0.48387344258481801</v>
      </c>
      <c r="K750">
        <v>176.56026377922001</v>
      </c>
      <c r="L750">
        <v>157.70138240586201</v>
      </c>
      <c r="M750">
        <v>28.156351025754201</v>
      </c>
      <c r="N750">
        <v>0.50296177948843002</v>
      </c>
      <c r="O750">
        <v>52.491175672006499</v>
      </c>
      <c r="P750">
        <v>120.869565217391</v>
      </c>
      <c r="Q750">
        <v>0.11845085092478699</v>
      </c>
    </row>
    <row r="751" spans="1:17" x14ac:dyDescent="0.3">
      <c r="A751" t="s">
        <v>1644</v>
      </c>
      <c r="B751" t="s">
        <v>1645</v>
      </c>
      <c r="C751" t="s">
        <v>580</v>
      </c>
      <c r="D751" t="s">
        <v>440</v>
      </c>
      <c r="E751">
        <v>5394.7092129949997</v>
      </c>
      <c r="F751">
        <v>1793.95</v>
      </c>
      <c r="G751">
        <v>16.037036880991099</v>
      </c>
      <c r="H751">
        <v>-3.29692076875136</v>
      </c>
      <c r="I751">
        <v>10.8792751966784</v>
      </c>
      <c r="J751">
        <v>-2.1235662951967398</v>
      </c>
      <c r="K751">
        <v>2000.7848159047701</v>
      </c>
      <c r="L751">
        <v>1800.8092773206999</v>
      </c>
      <c r="M751">
        <v>26.067995333604699</v>
      </c>
      <c r="N751">
        <v>0.67559409727995801</v>
      </c>
      <c r="O751">
        <v>38.967083809470701</v>
      </c>
      <c r="P751">
        <v>67.3851177979939</v>
      </c>
      <c r="Q751">
        <v>-0.108555468039656</v>
      </c>
    </row>
    <row r="752" spans="1:17" x14ac:dyDescent="0.3">
      <c r="A752" t="s">
        <v>1646</v>
      </c>
      <c r="B752" t="s">
        <v>1647</v>
      </c>
      <c r="C752" t="s">
        <v>3104</v>
      </c>
      <c r="D752" t="s">
        <v>37</v>
      </c>
      <c r="E752">
        <v>5328.7572338</v>
      </c>
      <c r="F752">
        <v>314.3</v>
      </c>
      <c r="G752">
        <v>-10.7868647226526</v>
      </c>
      <c r="H752">
        <v>-10.0650340775468</v>
      </c>
      <c r="I752">
        <v>-19.163758250094101</v>
      </c>
      <c r="J752">
        <v>-3.14738702507691</v>
      </c>
      <c r="K752">
        <v>357.38145988512798</v>
      </c>
      <c r="L752">
        <v>361.450416788089</v>
      </c>
      <c r="M752">
        <v>31.349401589301099</v>
      </c>
      <c r="N752">
        <v>0.260703919243294</v>
      </c>
      <c r="O752">
        <v>54.677060133630199</v>
      </c>
      <c r="P752">
        <v>8.3793103448275907</v>
      </c>
      <c r="Q752">
        <v>-1.8140420778436001E-2</v>
      </c>
    </row>
    <row r="753" spans="1:17" x14ac:dyDescent="0.3">
      <c r="A753" t="s">
        <v>1648</v>
      </c>
      <c r="B753" t="s">
        <v>1649</v>
      </c>
      <c r="C753" t="s">
        <v>3114</v>
      </c>
      <c r="D753" t="s">
        <v>886</v>
      </c>
      <c r="E753">
        <v>5307.2616509099998</v>
      </c>
      <c r="F753">
        <v>29.95</v>
      </c>
      <c r="G753">
        <v>-43.234811485334902</v>
      </c>
      <c r="H753">
        <v>-0.39171034542744998</v>
      </c>
      <c r="I753">
        <v>-37.930286764524404</v>
      </c>
      <c r="J753">
        <v>-3.00141684469946</v>
      </c>
      <c r="K753">
        <v>34.017207715186302</v>
      </c>
      <c r="L753">
        <v>39.355086264074401</v>
      </c>
      <c r="M753">
        <v>30.504809106968001</v>
      </c>
      <c r="N753">
        <v>0.28563678584222801</v>
      </c>
      <c r="O753">
        <v>80.300500834724502</v>
      </c>
      <c r="P753">
        <v>5.4206265399507201</v>
      </c>
      <c r="Q753">
        <v>-6.4451870402620001E-3</v>
      </c>
    </row>
    <row r="754" spans="1:17" hidden="1" x14ac:dyDescent="0.3">
      <c r="A754" t="s">
        <v>1650</v>
      </c>
      <c r="B754" t="s">
        <v>1651</v>
      </c>
      <c r="C754" t="s">
        <v>3117</v>
      </c>
      <c r="D754" t="s">
        <v>1652</v>
      </c>
      <c r="E754">
        <v>5304.2055063400003</v>
      </c>
      <c r="F754">
        <v>297.7</v>
      </c>
      <c r="G754">
        <v>-18.390458095028599</v>
      </c>
      <c r="H754">
        <v>-6.0839192139934299</v>
      </c>
      <c r="I754">
        <v>0.94936523364390601</v>
      </c>
      <c r="J754">
        <v>-2.7041625894982402</v>
      </c>
      <c r="K754">
        <v>322.35637055553502</v>
      </c>
      <c r="L754">
        <v>308.574158717584</v>
      </c>
      <c r="M754">
        <v>37.078873648836499</v>
      </c>
      <c r="N754">
        <v>0.34137943679837801</v>
      </c>
      <c r="O754">
        <v>35.673496808867903</v>
      </c>
      <c r="P754">
        <v>26.251060220525801</v>
      </c>
      <c r="Q754">
        <v>0.117039404633159</v>
      </c>
    </row>
    <row r="755" spans="1:17" x14ac:dyDescent="0.3">
      <c r="A755" t="s">
        <v>1653</v>
      </c>
      <c r="B755" t="s">
        <v>1654</v>
      </c>
      <c r="C755" t="s">
        <v>3116</v>
      </c>
      <c r="D755" t="s">
        <v>414</v>
      </c>
      <c r="E755">
        <v>5296.7749848000003</v>
      </c>
      <c r="F755">
        <v>107.97</v>
      </c>
      <c r="G755">
        <v>36.713416687228097</v>
      </c>
      <c r="H755">
        <v>-1.6013834355707399</v>
      </c>
      <c r="I755">
        <v>2.7181419878586301</v>
      </c>
      <c r="J755">
        <v>-3.01726049660286</v>
      </c>
      <c r="K755">
        <v>118.330125999635</v>
      </c>
      <c r="L755">
        <v>115.007359800214</v>
      </c>
      <c r="M755">
        <v>37.565224818724403</v>
      </c>
      <c r="N755">
        <v>0.85180424804068</v>
      </c>
      <c r="O755">
        <v>57.404834676298897</v>
      </c>
      <c r="P755">
        <v>58.662747979426896</v>
      </c>
      <c r="Q755">
        <v>7.8236306909283002E-2</v>
      </c>
    </row>
    <row r="756" spans="1:17" x14ac:dyDescent="0.3">
      <c r="A756" t="s">
        <v>1655</v>
      </c>
      <c r="B756" t="s">
        <v>1656</v>
      </c>
      <c r="C756" t="s">
        <v>3112</v>
      </c>
      <c r="D756" t="s">
        <v>460</v>
      </c>
      <c r="E756">
        <v>5283.4365480959996</v>
      </c>
      <c r="F756">
        <v>53.76</v>
      </c>
      <c r="G756">
        <v>-41.428340938404602</v>
      </c>
      <c r="H756">
        <v>-4.4659429570129898</v>
      </c>
      <c r="I756">
        <v>-29.602774412685701</v>
      </c>
      <c r="J756">
        <v>1.08418044821718</v>
      </c>
      <c r="K756">
        <v>59.631111332971898</v>
      </c>
      <c r="L756">
        <v>65.602544028059</v>
      </c>
      <c r="M756">
        <v>36.029572992302803</v>
      </c>
      <c r="N756">
        <v>0.332646305508699</v>
      </c>
      <c r="O756">
        <v>82.2916666666666</v>
      </c>
      <c r="P756">
        <v>2.79158699808794</v>
      </c>
      <c r="Q756">
        <v>-3.3824273134579003E-2</v>
      </c>
    </row>
    <row r="757" spans="1:17" x14ac:dyDescent="0.3">
      <c r="A757" t="s">
        <v>1657</v>
      </c>
      <c r="B757" t="s">
        <v>1658</v>
      </c>
      <c r="C757" t="s">
        <v>3100</v>
      </c>
      <c r="D757" t="s">
        <v>292</v>
      </c>
      <c r="E757">
        <v>5282.3069272749999</v>
      </c>
      <c r="F757">
        <v>1072.75</v>
      </c>
      <c r="G757">
        <v>56.956521410372403</v>
      </c>
      <c r="H757">
        <v>-10.281781766148599</v>
      </c>
      <c r="I757">
        <v>13.350198038177099</v>
      </c>
      <c r="J757">
        <v>-6.0312157836525504</v>
      </c>
      <c r="K757">
        <v>1232.5170222613599</v>
      </c>
      <c r="L757">
        <v>1110.3024303340601</v>
      </c>
      <c r="M757">
        <v>26.0337458999707</v>
      </c>
      <c r="N757">
        <v>0.61992071613505995</v>
      </c>
      <c r="O757">
        <v>41.090654859007202</v>
      </c>
      <c r="P757">
        <v>75.242995997712896</v>
      </c>
      <c r="Q757">
        <v>6.8283054252180994E-2</v>
      </c>
    </row>
    <row r="758" spans="1:17" x14ac:dyDescent="0.3">
      <c r="A758" t="s">
        <v>1659</v>
      </c>
      <c r="B758" t="s">
        <v>1660</v>
      </c>
      <c r="C758" t="s">
        <v>3106</v>
      </c>
      <c r="D758" t="s">
        <v>51</v>
      </c>
      <c r="E758">
        <v>5234.6013119999998</v>
      </c>
      <c r="F758">
        <v>650.4</v>
      </c>
      <c r="G758">
        <v>147.53065829650399</v>
      </c>
      <c r="H758">
        <v>22.119790870555601</v>
      </c>
      <c r="I758">
        <v>64.593837285199697</v>
      </c>
      <c r="J758">
        <v>3.0032411202153702</v>
      </c>
      <c r="K758">
        <v>586.87232782049796</v>
      </c>
      <c r="L758">
        <v>468.19959046487401</v>
      </c>
      <c r="M758">
        <v>60.594453522629401</v>
      </c>
      <c r="N758">
        <v>1.1376914571314201</v>
      </c>
      <c r="O758">
        <v>6.0654981549815599</v>
      </c>
      <c r="P758">
        <v>171.22602168473699</v>
      </c>
      <c r="Q758">
        <v>2.8192568223346998E-2</v>
      </c>
    </row>
    <row r="759" spans="1:17" x14ac:dyDescent="0.3">
      <c r="A759" t="s">
        <v>1661</v>
      </c>
      <c r="B759" t="s">
        <v>1662</v>
      </c>
      <c r="C759" t="s">
        <v>3113</v>
      </c>
      <c r="D759" t="s">
        <v>580</v>
      </c>
      <c r="E759">
        <v>5219.5185512999997</v>
      </c>
      <c r="F759">
        <v>297.39999999999998</v>
      </c>
      <c r="G759">
        <v>-25.001503553851698</v>
      </c>
      <c r="H759">
        <v>-11.9856161654851</v>
      </c>
      <c r="I759">
        <v>-4.56317956922347</v>
      </c>
      <c r="J759">
        <v>-6.2707242215810997</v>
      </c>
      <c r="K759">
        <v>340.30983971549199</v>
      </c>
      <c r="L759">
        <v>334.26482321298198</v>
      </c>
      <c r="M759">
        <v>25.960391092060998</v>
      </c>
      <c r="N759">
        <v>0.443314348101987</v>
      </c>
      <c r="O759">
        <v>47.377269670477403</v>
      </c>
      <c r="P759">
        <v>19.413772334872402</v>
      </c>
      <c r="Q759">
        <v>9.4395368654939998E-2</v>
      </c>
    </row>
    <row r="760" spans="1:17" hidden="1" x14ac:dyDescent="0.3">
      <c r="A760" t="s">
        <v>1663</v>
      </c>
      <c r="B760" t="s">
        <v>1664</v>
      </c>
      <c r="C760" t="s">
        <v>3117</v>
      </c>
      <c r="D760" t="s">
        <v>253</v>
      </c>
      <c r="E760">
        <v>5216.9871094549999</v>
      </c>
      <c r="F760">
        <v>984.85</v>
      </c>
      <c r="G760">
        <v>64.843445871210903</v>
      </c>
      <c r="H760">
        <v>17.252361335999598</v>
      </c>
      <c r="I760">
        <v>47.479024356000401</v>
      </c>
      <c r="J760">
        <v>2.8068730583349302</v>
      </c>
      <c r="K760">
        <v>893.40235385656695</v>
      </c>
      <c r="L760">
        <v>759.96796615703602</v>
      </c>
      <c r="M760">
        <v>64.386871906837001</v>
      </c>
      <c r="N760">
        <v>1.1726944756686499</v>
      </c>
      <c r="O760">
        <v>1.89876630959029</v>
      </c>
      <c r="P760">
        <v>84.066909634613594</v>
      </c>
      <c r="Q760">
        <v>-3.8001140709783998E-2</v>
      </c>
    </row>
    <row r="761" spans="1:17" hidden="1" x14ac:dyDescent="0.3">
      <c r="A761" t="s">
        <v>1665</v>
      </c>
      <c r="B761" t="s">
        <v>1666</v>
      </c>
      <c r="C761" t="s">
        <v>3117</v>
      </c>
      <c r="D761" t="s">
        <v>85</v>
      </c>
      <c r="E761">
        <v>5214.1271391</v>
      </c>
      <c r="F761">
        <v>1900.25</v>
      </c>
      <c r="G761">
        <v>13.884246345223101</v>
      </c>
      <c r="H761">
        <v>-17.527289128520401</v>
      </c>
      <c r="I761">
        <v>46.123376673708698</v>
      </c>
      <c r="J761">
        <v>-2.4990511999055398</v>
      </c>
      <c r="K761">
        <v>2149.5069261981998</v>
      </c>
      <c r="L761">
        <v>1785.5099080602099</v>
      </c>
      <c r="M761">
        <v>26.109211687517298</v>
      </c>
      <c r="N761">
        <v>0.70944768601921404</v>
      </c>
      <c r="O761">
        <v>39.455334824365202</v>
      </c>
      <c r="P761">
        <v>66.688596491227997</v>
      </c>
      <c r="Q761">
        <v>9.2903201490114995E-2</v>
      </c>
    </row>
    <row r="762" spans="1:17" x14ac:dyDescent="0.3">
      <c r="A762" t="s">
        <v>1667</v>
      </c>
      <c r="B762" t="s">
        <v>1668</v>
      </c>
      <c r="C762" t="s">
        <v>3106</v>
      </c>
      <c r="D762" t="s">
        <v>253</v>
      </c>
      <c r="E762">
        <v>5195.6561011599997</v>
      </c>
      <c r="F762">
        <v>605.20000000000005</v>
      </c>
      <c r="G762">
        <v>37.758756224763403</v>
      </c>
      <c r="H762">
        <v>4.6753982484698096</v>
      </c>
      <c r="I762">
        <v>31.761677297458</v>
      </c>
      <c r="J762">
        <v>3.1769536504942102</v>
      </c>
      <c r="K762">
        <v>596.74042370536802</v>
      </c>
      <c r="L762">
        <v>496.62049245503101</v>
      </c>
      <c r="M762">
        <v>39.233250078396303</v>
      </c>
      <c r="N762">
        <v>0.836445867445755</v>
      </c>
      <c r="O762">
        <v>14.507600793126199</v>
      </c>
      <c r="P762">
        <v>68.1111111111111</v>
      </c>
    </row>
    <row r="763" spans="1:17" hidden="1" x14ac:dyDescent="0.3">
      <c r="A763" t="s">
        <v>1669</v>
      </c>
      <c r="B763" t="s">
        <v>1670</v>
      </c>
      <c r="C763" t="s">
        <v>3117</v>
      </c>
      <c r="D763" t="s">
        <v>408</v>
      </c>
      <c r="E763">
        <v>5193.1956497399997</v>
      </c>
      <c r="F763">
        <v>286.2</v>
      </c>
      <c r="G763">
        <v>-22.3821102220707</v>
      </c>
      <c r="H763">
        <v>3.7114566850635402</v>
      </c>
      <c r="I763">
        <v>-5.10837301406211</v>
      </c>
      <c r="J763">
        <v>0.322480377229865</v>
      </c>
      <c r="K763">
        <v>290.56685901395701</v>
      </c>
      <c r="L763">
        <v>291.33320725368799</v>
      </c>
      <c r="M763">
        <v>41.372608214596397</v>
      </c>
      <c r="N763">
        <v>0.69016945475672498</v>
      </c>
      <c r="O763">
        <v>35.5520614954577</v>
      </c>
      <c r="P763">
        <v>6.2163666728521001</v>
      </c>
      <c r="Q763">
        <v>6.2739036985609998E-3</v>
      </c>
    </row>
    <row r="764" spans="1:17" hidden="1" x14ac:dyDescent="0.3">
      <c r="A764" t="s">
        <v>1671</v>
      </c>
      <c r="B764" t="s">
        <v>1672</v>
      </c>
      <c r="C764" t="s">
        <v>3117</v>
      </c>
      <c r="D764" t="s">
        <v>48</v>
      </c>
      <c r="E764">
        <v>5183.4656390549999</v>
      </c>
      <c r="F764">
        <v>297.55</v>
      </c>
      <c r="G764">
        <v>-40.013566280642998</v>
      </c>
      <c r="H764">
        <v>-13.0569505675345</v>
      </c>
      <c r="I764">
        <v>-25.380460327680701</v>
      </c>
      <c r="J764">
        <v>-3.3358472398308101</v>
      </c>
      <c r="K764">
        <v>357.87899125698902</v>
      </c>
      <c r="M764">
        <v>16.08218784512</v>
      </c>
      <c r="N764">
        <v>0.74758016649357095</v>
      </c>
      <c r="O764">
        <v>42.765921693832901</v>
      </c>
      <c r="P764">
        <v>1.5529010238907801</v>
      </c>
    </row>
    <row r="765" spans="1:17" x14ac:dyDescent="0.3">
      <c r="A765" t="s">
        <v>1673</v>
      </c>
      <c r="B765" t="s">
        <v>1674</v>
      </c>
      <c r="C765" t="s">
        <v>3103</v>
      </c>
      <c r="D765" t="s">
        <v>953</v>
      </c>
      <c r="E765">
        <v>5173.3250437050001</v>
      </c>
      <c r="F765">
        <v>602.54999999999995</v>
      </c>
      <c r="G765">
        <v>76.6619781301317</v>
      </c>
      <c r="H765">
        <v>-5.6310425859986397</v>
      </c>
      <c r="I765">
        <v>119.01980015732001</v>
      </c>
      <c r="J765">
        <v>-2.9700395318475001</v>
      </c>
      <c r="K765">
        <v>645.353824386714</v>
      </c>
      <c r="L765">
        <v>483.61026824135598</v>
      </c>
      <c r="M765">
        <v>32.6830462595114</v>
      </c>
      <c r="N765">
        <v>0.16859617851620601</v>
      </c>
      <c r="O765">
        <v>45.017011036428499</v>
      </c>
      <c r="P765">
        <v>179.21686746987899</v>
      </c>
      <c r="Q765">
        <v>5.5581115842076E-2</v>
      </c>
    </row>
    <row r="766" spans="1:17" x14ac:dyDescent="0.3">
      <c r="A766" t="s">
        <v>1675</v>
      </c>
      <c r="B766" t="s">
        <v>1676</v>
      </c>
      <c r="C766" t="s">
        <v>3111</v>
      </c>
      <c r="D766" t="s">
        <v>289</v>
      </c>
      <c r="E766">
        <v>5170.8904102799997</v>
      </c>
      <c r="F766">
        <v>1901.7</v>
      </c>
      <c r="G766">
        <v>50.919222592020503</v>
      </c>
      <c r="H766">
        <v>-16.420333534096802</v>
      </c>
      <c r="I766">
        <v>49.5389189924365</v>
      </c>
      <c r="J766">
        <v>4.4684276574799702</v>
      </c>
      <c r="K766">
        <v>2116.2836567701102</v>
      </c>
      <c r="L766">
        <v>1808.24956567245</v>
      </c>
      <c r="M766">
        <v>34.005706093425701</v>
      </c>
      <c r="N766">
        <v>0.50611931112939201</v>
      </c>
      <c r="O766">
        <v>37.776726087185097</v>
      </c>
      <c r="P766">
        <v>99.894886214327002</v>
      </c>
      <c r="Q766">
        <v>-8.9376139493049997E-3</v>
      </c>
    </row>
    <row r="767" spans="1:17" hidden="1" x14ac:dyDescent="0.3">
      <c r="A767" t="s">
        <v>1677</v>
      </c>
      <c r="B767" t="s">
        <v>1678</v>
      </c>
      <c r="C767" t="s">
        <v>3117</v>
      </c>
      <c r="D767" t="s">
        <v>1679</v>
      </c>
      <c r="E767">
        <v>5168.879891351</v>
      </c>
      <c r="F767">
        <v>62.9</v>
      </c>
      <c r="G767">
        <v>0.746029615251245</v>
      </c>
      <c r="H767">
        <v>2.49252939709142</v>
      </c>
      <c r="I767">
        <v>-5.9789319410896899</v>
      </c>
      <c r="J767">
        <v>0.11084449083916</v>
      </c>
      <c r="K767">
        <v>63.743039502753803</v>
      </c>
      <c r="L767">
        <v>60.126507221296201</v>
      </c>
      <c r="M767">
        <v>56.425916595309197</v>
      </c>
      <c r="N767">
        <v>1.28130722775851</v>
      </c>
      <c r="O767">
        <v>7.4403815580286103</v>
      </c>
      <c r="P767">
        <v>22.731707317073099</v>
      </c>
      <c r="Q767">
        <v>-3.0196124243903E-2</v>
      </c>
    </row>
    <row r="768" spans="1:17" x14ac:dyDescent="0.3">
      <c r="A768" t="s">
        <v>1680</v>
      </c>
      <c r="B768" t="s">
        <v>1681</v>
      </c>
      <c r="C768" t="s">
        <v>3105</v>
      </c>
      <c r="D768" t="s">
        <v>48</v>
      </c>
      <c r="E768">
        <v>5168.7107148599998</v>
      </c>
      <c r="F768">
        <v>683.1</v>
      </c>
      <c r="G768">
        <v>42.334514708096201</v>
      </c>
      <c r="H768">
        <v>1.5505801576096201</v>
      </c>
      <c r="I768">
        <v>6.3197431513492699</v>
      </c>
      <c r="J768">
        <v>-4.06707680516773</v>
      </c>
      <c r="K768">
        <v>752.62232346000906</v>
      </c>
      <c r="L768">
        <v>710.75862555000197</v>
      </c>
      <c r="M768">
        <v>27.1609186457768</v>
      </c>
      <c r="N768">
        <v>0.64908522024917803</v>
      </c>
      <c r="O768">
        <v>37.139511052554496</v>
      </c>
      <c r="P768">
        <v>67.2829680421207</v>
      </c>
      <c r="Q768">
        <v>0.160912394954978</v>
      </c>
    </row>
    <row r="769" spans="1:17" x14ac:dyDescent="0.3">
      <c r="A769" t="s">
        <v>1682</v>
      </c>
      <c r="B769" t="s">
        <v>1683</v>
      </c>
      <c r="C769" t="s">
        <v>3102</v>
      </c>
      <c r="D769" t="s">
        <v>24</v>
      </c>
      <c r="E769">
        <v>5107.3594931449998</v>
      </c>
      <c r="F769">
        <v>302.05</v>
      </c>
      <c r="G769">
        <v>-37.116703894173099</v>
      </c>
      <c r="H769">
        <v>1.62876409163656</v>
      </c>
      <c r="I769">
        <v>-17.640250860167502</v>
      </c>
      <c r="J769">
        <v>-1.08035378298371</v>
      </c>
      <c r="K769">
        <v>314.81444374907301</v>
      </c>
      <c r="L769">
        <v>333.53546158260701</v>
      </c>
      <c r="M769">
        <v>36.601276526636198</v>
      </c>
      <c r="N769">
        <v>0.58678931311988902</v>
      </c>
      <c r="O769">
        <v>39.794735970865702</v>
      </c>
      <c r="P769">
        <v>3.4240712206813702</v>
      </c>
      <c r="Q769">
        <v>-1.8887568171835002E-2</v>
      </c>
    </row>
    <row r="770" spans="1:17" x14ac:dyDescent="0.3">
      <c r="A770" t="s">
        <v>1684</v>
      </c>
      <c r="B770" t="s">
        <v>1685</v>
      </c>
      <c r="C770" t="s">
        <v>3116</v>
      </c>
      <c r="D770" t="s">
        <v>292</v>
      </c>
      <c r="E770">
        <v>5066.7113084559996</v>
      </c>
      <c r="F770">
        <v>150.63999999999999</v>
      </c>
      <c r="G770">
        <v>-14.087987350596499</v>
      </c>
      <c r="H770">
        <v>-10.238497827448199</v>
      </c>
      <c r="I770">
        <v>-15.386673904345701</v>
      </c>
      <c r="J770">
        <v>-2.7351996646990502</v>
      </c>
      <c r="K770">
        <v>164.269506844783</v>
      </c>
      <c r="L770">
        <v>166.38889821962701</v>
      </c>
      <c r="M770">
        <v>35.369252050460801</v>
      </c>
      <c r="N770">
        <v>0.60133602284829402</v>
      </c>
      <c r="O770">
        <v>45.778013807753503</v>
      </c>
      <c r="P770">
        <v>15.832372164552</v>
      </c>
      <c r="Q770">
        <v>-4.8086872739852002E-2</v>
      </c>
    </row>
    <row r="771" spans="1:17" hidden="1" x14ac:dyDescent="0.3">
      <c r="A771" t="s">
        <v>1686</v>
      </c>
      <c r="B771" t="s">
        <v>1687</v>
      </c>
      <c r="C771" t="s">
        <v>3117</v>
      </c>
      <c r="D771" t="s">
        <v>211</v>
      </c>
      <c r="E771">
        <v>5031.4853224500002</v>
      </c>
      <c r="F771">
        <v>2282.25</v>
      </c>
      <c r="G771">
        <v>32.104469673227797</v>
      </c>
      <c r="H771">
        <v>4.9154872996311898</v>
      </c>
      <c r="I771">
        <v>39.167510814603403</v>
      </c>
      <c r="J771">
        <v>-5.8529864009978603</v>
      </c>
      <c r="K771">
        <v>2212.81563096831</v>
      </c>
      <c r="L771">
        <v>1800.9869823506999</v>
      </c>
      <c r="M771">
        <v>46.1710589439149</v>
      </c>
      <c r="N771">
        <v>0.61219648660044101</v>
      </c>
      <c r="O771">
        <v>13.9226640376821</v>
      </c>
      <c r="P771">
        <v>89.571392972838197</v>
      </c>
    </row>
    <row r="772" spans="1:17" hidden="1" x14ac:dyDescent="0.3">
      <c r="A772" t="s">
        <v>1688</v>
      </c>
      <c r="B772" t="s">
        <v>1689</v>
      </c>
      <c r="C772" t="s">
        <v>3117</v>
      </c>
      <c r="D772" t="s">
        <v>268</v>
      </c>
      <c r="E772">
        <v>5024.0061764100001</v>
      </c>
      <c r="F772">
        <v>1093.3</v>
      </c>
      <c r="G772">
        <v>178.828056905522</v>
      </c>
      <c r="H772">
        <v>25.7726324456291</v>
      </c>
      <c r="I772">
        <v>64.033893287954697</v>
      </c>
      <c r="J772">
        <v>3.3350383204685001</v>
      </c>
      <c r="K772">
        <v>1002.83413890653</v>
      </c>
      <c r="L772">
        <v>794.727969614431</v>
      </c>
      <c r="M772">
        <v>54.797679838467097</v>
      </c>
      <c r="N772">
        <v>0.86970403066411495</v>
      </c>
      <c r="O772">
        <v>8.6572761364675799</v>
      </c>
      <c r="P772">
        <v>253.01905069422</v>
      </c>
      <c r="Q772">
        <v>0.110975306299986</v>
      </c>
    </row>
    <row r="773" spans="1:17" x14ac:dyDescent="0.3">
      <c r="A773" t="s">
        <v>1690</v>
      </c>
      <c r="B773" t="s">
        <v>1691</v>
      </c>
      <c r="C773" t="s">
        <v>3111</v>
      </c>
      <c r="D773" t="s">
        <v>1605</v>
      </c>
      <c r="E773">
        <v>5001.3147931200001</v>
      </c>
      <c r="F773">
        <v>418.8</v>
      </c>
      <c r="G773">
        <v>8.6270532823421302</v>
      </c>
      <c r="H773">
        <v>0.75639777614305403</v>
      </c>
      <c r="I773">
        <v>9.9093579210905904</v>
      </c>
      <c r="J773">
        <v>-8.4581017940331797</v>
      </c>
      <c r="K773">
        <v>433.82396073745502</v>
      </c>
      <c r="L773">
        <v>391.02464828841403</v>
      </c>
      <c r="M773">
        <v>33.961959154132799</v>
      </c>
      <c r="N773">
        <v>2.22521080619723</v>
      </c>
      <c r="O773">
        <v>23.1852913085004</v>
      </c>
      <c r="P773">
        <v>46.8185801928133</v>
      </c>
      <c r="Q773">
        <v>4.4222754747299003E-2</v>
      </c>
    </row>
    <row r="774" spans="1:17" x14ac:dyDescent="0.3">
      <c r="A774" t="s">
        <v>1692</v>
      </c>
      <c r="B774" t="s">
        <v>1693</v>
      </c>
      <c r="C774" t="s">
        <v>3116</v>
      </c>
      <c r="D774" t="s">
        <v>481</v>
      </c>
      <c r="E774">
        <v>4986.7959278500002</v>
      </c>
      <c r="F774">
        <v>1890.25</v>
      </c>
      <c r="G774">
        <v>1.9352328827221299</v>
      </c>
      <c r="H774">
        <v>0.63125768891765399</v>
      </c>
      <c r="I774">
        <v>31.841741517392599</v>
      </c>
      <c r="J774">
        <v>-2.6591949259622201</v>
      </c>
      <c r="K774">
        <v>1981.5384792636</v>
      </c>
      <c r="L774">
        <v>1715.5818264567499</v>
      </c>
      <c r="M774">
        <v>32.591390948692201</v>
      </c>
      <c r="N774">
        <v>0.47132608264623099</v>
      </c>
      <c r="O774">
        <v>26.438301811929598</v>
      </c>
      <c r="P774">
        <v>60.735544217687</v>
      </c>
      <c r="Q774">
        <v>2.3394968103888001E-2</v>
      </c>
    </row>
    <row r="775" spans="1:17" x14ac:dyDescent="0.3">
      <c r="A775" t="s">
        <v>1694</v>
      </c>
      <c r="B775" t="s">
        <v>1695</v>
      </c>
      <c r="C775" t="s">
        <v>3113</v>
      </c>
      <c r="D775" t="s">
        <v>268</v>
      </c>
      <c r="E775">
        <v>4965.3669771750001</v>
      </c>
      <c r="F775">
        <v>1614.25</v>
      </c>
      <c r="G775">
        <v>-47.630168571599803</v>
      </c>
      <c r="H775">
        <v>-3.06239273776941</v>
      </c>
      <c r="I775">
        <v>-27.2455638092143</v>
      </c>
      <c r="J775">
        <v>0.60631957875027098</v>
      </c>
      <c r="K775">
        <v>1680.52377735661</v>
      </c>
      <c r="L775">
        <v>1830.6305202486999</v>
      </c>
      <c r="M775">
        <v>50.410835876159197</v>
      </c>
      <c r="N775">
        <v>0.81699412872438903</v>
      </c>
      <c r="O775">
        <v>45.658974756078699</v>
      </c>
      <c r="P775">
        <v>7.9477062993178897</v>
      </c>
      <c r="Q775">
        <v>-5.4332504092365001E-2</v>
      </c>
    </row>
    <row r="776" spans="1:17" x14ac:dyDescent="0.3">
      <c r="A776" t="s">
        <v>1696</v>
      </c>
      <c r="B776" t="s">
        <v>1697</v>
      </c>
      <c r="C776" t="s">
        <v>3113</v>
      </c>
      <c r="D776" t="s">
        <v>268</v>
      </c>
      <c r="E776">
        <v>4941.5645864400003</v>
      </c>
      <c r="F776">
        <v>623.1</v>
      </c>
      <c r="G776">
        <v>-24.544940510457501</v>
      </c>
      <c r="H776">
        <v>-2.8036093463640599</v>
      </c>
      <c r="I776">
        <v>-12.8996541373036</v>
      </c>
      <c r="J776">
        <v>-2.2659051342226602</v>
      </c>
      <c r="K776">
        <v>671.65596647360599</v>
      </c>
      <c r="L776">
        <v>690.70751689648102</v>
      </c>
      <c r="M776">
        <v>40.338035357645602</v>
      </c>
      <c r="N776">
        <v>0.704657280910434</v>
      </c>
      <c r="O776">
        <v>41.839191141068802</v>
      </c>
      <c r="P776">
        <v>7.3200137788494697</v>
      </c>
    </row>
    <row r="777" spans="1:17" x14ac:dyDescent="0.3">
      <c r="A777" t="s">
        <v>1698</v>
      </c>
      <c r="B777" t="s">
        <v>1699</v>
      </c>
      <c r="C777" t="s">
        <v>3107</v>
      </c>
      <c r="D777" t="s">
        <v>974</v>
      </c>
      <c r="E777">
        <v>4930.9066112179999</v>
      </c>
      <c r="F777">
        <v>166.58</v>
      </c>
      <c r="G777">
        <v>-14.5611362840309</v>
      </c>
      <c r="H777">
        <v>-4.7978994200318699</v>
      </c>
      <c r="I777">
        <v>-30.963956638353299</v>
      </c>
      <c r="J777">
        <v>-4.8900806070009999</v>
      </c>
      <c r="K777">
        <v>190.445662284045</v>
      </c>
      <c r="L777">
        <v>195.59582714867901</v>
      </c>
      <c r="M777">
        <v>26.645679093655499</v>
      </c>
      <c r="N777">
        <v>0.71623044504963096</v>
      </c>
      <c r="O777">
        <v>52.839476527794403</v>
      </c>
      <c r="P777">
        <v>9.1254503766786801</v>
      </c>
      <c r="Q777">
        <v>3.7109772278311998E-2</v>
      </c>
    </row>
    <row r="778" spans="1:17" x14ac:dyDescent="0.3">
      <c r="A778" t="s">
        <v>1700</v>
      </c>
      <c r="B778" t="s">
        <v>1701</v>
      </c>
      <c r="C778" t="s">
        <v>3106</v>
      </c>
      <c r="D778" t="s">
        <v>51</v>
      </c>
      <c r="E778">
        <v>4930.1804887500002</v>
      </c>
      <c r="F778">
        <v>399.85</v>
      </c>
      <c r="G778">
        <v>29.7479033769248</v>
      </c>
      <c r="H778">
        <v>15.241707182337199</v>
      </c>
      <c r="I778">
        <v>31.017976938925599</v>
      </c>
      <c r="J778">
        <v>7.0671716505632203</v>
      </c>
      <c r="K778">
        <v>367.29257442650999</v>
      </c>
      <c r="L778">
        <v>335.25132470454503</v>
      </c>
      <c r="M778">
        <v>67.043554173616499</v>
      </c>
      <c r="N778">
        <v>1.6020742537847299</v>
      </c>
      <c r="O778">
        <v>4.2766037263973899</v>
      </c>
      <c r="P778">
        <v>53.611217825585797</v>
      </c>
      <c r="Q778">
        <v>-3.2753692225576003E-2</v>
      </c>
    </row>
    <row r="779" spans="1:17" hidden="1" x14ac:dyDescent="0.3">
      <c r="A779" t="s">
        <v>1702</v>
      </c>
      <c r="B779" t="s">
        <v>1703</v>
      </c>
      <c r="C779" t="s">
        <v>3117</v>
      </c>
      <c r="D779" t="s">
        <v>51</v>
      </c>
      <c r="E779">
        <v>4871.9671123500002</v>
      </c>
      <c r="F779">
        <v>1959.75</v>
      </c>
      <c r="G779">
        <v>160.283832228211</v>
      </c>
      <c r="H779">
        <v>22.0346626060322</v>
      </c>
      <c r="I779">
        <v>49.171874759404602</v>
      </c>
      <c r="J779">
        <v>6.2449596689964002</v>
      </c>
      <c r="K779">
        <v>1594.7221724718599</v>
      </c>
      <c r="L779">
        <v>1218.76216844645</v>
      </c>
      <c r="M779">
        <v>79.0936900046662</v>
      </c>
      <c r="N779">
        <v>1.4245059581082</v>
      </c>
      <c r="O779">
        <v>0.77816047965302204</v>
      </c>
      <c r="P779">
        <v>246.245583038869</v>
      </c>
      <c r="Q779">
        <v>0.25166626080034998</v>
      </c>
    </row>
    <row r="780" spans="1:17" hidden="1" x14ac:dyDescent="0.3">
      <c r="A780" t="s">
        <v>1704</v>
      </c>
      <c r="B780" t="s">
        <v>1705</v>
      </c>
      <c r="C780" t="s">
        <v>3117</v>
      </c>
      <c r="D780" t="s">
        <v>886</v>
      </c>
      <c r="E780">
        <v>4867.41345</v>
      </c>
      <c r="F780">
        <v>567.5</v>
      </c>
      <c r="G780">
        <v>18.0324765893407</v>
      </c>
      <c r="H780">
        <v>-4.1013653164564001</v>
      </c>
      <c r="I780">
        <v>-16.017797324467502</v>
      </c>
      <c r="J780">
        <v>0.30251203425881001</v>
      </c>
      <c r="K780">
        <v>643.256952881232</v>
      </c>
      <c r="L780">
        <v>655.051538660235</v>
      </c>
      <c r="M780">
        <v>30.1592923150966</v>
      </c>
      <c r="N780">
        <v>0.82912936964100603</v>
      </c>
      <c r="O780">
        <v>64.017621145374406</v>
      </c>
      <c r="P780">
        <v>39.8127617639812</v>
      </c>
      <c r="Q780">
        <v>3.8041473389198999E-2</v>
      </c>
    </row>
    <row r="781" spans="1:17" hidden="1" x14ac:dyDescent="0.3">
      <c r="A781" t="s">
        <v>1706</v>
      </c>
      <c r="B781" t="s">
        <v>1707</v>
      </c>
      <c r="C781" t="s">
        <v>3117</v>
      </c>
      <c r="D781" t="s">
        <v>431</v>
      </c>
      <c r="E781">
        <v>4857.7380370749997</v>
      </c>
      <c r="F781">
        <v>685.85</v>
      </c>
      <c r="G781">
        <v>50.443508984828497</v>
      </c>
      <c r="H781">
        <v>0.96130537895466295</v>
      </c>
      <c r="I781">
        <v>65.076614937790893</v>
      </c>
      <c r="J781">
        <v>-6.9943549053181702</v>
      </c>
      <c r="K781">
        <v>713.69023671947502</v>
      </c>
      <c r="M781">
        <v>33.246604496145601</v>
      </c>
      <c r="N781">
        <v>0.73713490856257002</v>
      </c>
      <c r="O781">
        <v>37.931034482758598</v>
      </c>
      <c r="P781">
        <v>84.666128163704897</v>
      </c>
    </row>
    <row r="782" spans="1:17" x14ac:dyDescent="0.3">
      <c r="A782" t="s">
        <v>1708</v>
      </c>
      <c r="B782" t="s">
        <v>1709</v>
      </c>
      <c r="C782" t="s">
        <v>3113</v>
      </c>
      <c r="D782" t="s">
        <v>472</v>
      </c>
      <c r="E782">
        <v>4839.8112332250003</v>
      </c>
      <c r="F782">
        <v>437.75</v>
      </c>
      <c r="G782">
        <v>-54.959208873344402</v>
      </c>
      <c r="H782">
        <v>-11.836944624012199</v>
      </c>
      <c r="I782">
        <v>-36.5400115757554</v>
      </c>
      <c r="J782">
        <v>-2.1478858095473998</v>
      </c>
      <c r="K782">
        <v>519.43651004713195</v>
      </c>
      <c r="L782">
        <v>592.32348659487195</v>
      </c>
      <c r="M782">
        <v>16.4295387270489</v>
      </c>
      <c r="N782">
        <v>1.5491427409384499</v>
      </c>
      <c r="O782">
        <v>77.270131353512198</v>
      </c>
      <c r="P782">
        <v>1.2021731591723399</v>
      </c>
      <c r="Q782">
        <v>-0.136114279072234</v>
      </c>
    </row>
    <row r="783" spans="1:17" hidden="1" x14ac:dyDescent="0.3">
      <c r="A783" t="s">
        <v>1710</v>
      </c>
      <c r="B783" t="s">
        <v>1711</v>
      </c>
      <c r="C783" t="s">
        <v>3117</v>
      </c>
      <c r="D783" t="s">
        <v>414</v>
      </c>
      <c r="E783">
        <v>4814.6296806</v>
      </c>
      <c r="F783">
        <v>11331.9</v>
      </c>
      <c r="G783">
        <v>7.0386543707101703</v>
      </c>
      <c r="H783">
        <v>1.3453443981293101</v>
      </c>
      <c r="I783">
        <v>6.6875521712979298</v>
      </c>
      <c r="J783">
        <v>-3.4958061572689201</v>
      </c>
      <c r="K783">
        <v>11472.3716615553</v>
      </c>
      <c r="L783">
        <v>10898.251644550601</v>
      </c>
      <c r="M783">
        <v>51.734134922690799</v>
      </c>
      <c r="N783">
        <v>0.69750700818472799</v>
      </c>
      <c r="O783">
        <v>26.055648214332901</v>
      </c>
      <c r="P783">
        <v>35.992319462362303</v>
      </c>
      <c r="Q783">
        <v>-4.3745589959270003E-3</v>
      </c>
    </row>
    <row r="784" spans="1:17" hidden="1" x14ac:dyDescent="0.3">
      <c r="A784" t="s">
        <v>1712</v>
      </c>
      <c r="B784" t="s">
        <v>1713</v>
      </c>
      <c r="C784" t="s">
        <v>3117</v>
      </c>
      <c r="D784" t="s">
        <v>204</v>
      </c>
      <c r="E784">
        <v>4809.9909686849996</v>
      </c>
      <c r="F784">
        <v>9364.9500000000007</v>
      </c>
      <c r="G784">
        <v>128.34018078236801</v>
      </c>
      <c r="H784">
        <v>32.955023901445003</v>
      </c>
      <c r="I784">
        <v>134.076920333381</v>
      </c>
      <c r="J784">
        <v>14.3302706966297</v>
      </c>
      <c r="K784">
        <v>6082.1166453341402</v>
      </c>
      <c r="L784">
        <v>4551.4700999992801</v>
      </c>
      <c r="M784">
        <v>80.632504041212997</v>
      </c>
      <c r="N784">
        <v>1.4923151970575601</v>
      </c>
      <c r="O784">
        <v>5.1762155697574403</v>
      </c>
      <c r="P784">
        <v>211.64040531771499</v>
      </c>
      <c r="Q784">
        <v>0.17396979170851901</v>
      </c>
    </row>
    <row r="785" spans="1:17" x14ac:dyDescent="0.3">
      <c r="A785" t="s">
        <v>1714</v>
      </c>
      <c r="B785" t="s">
        <v>1715</v>
      </c>
      <c r="C785" t="s">
        <v>3111</v>
      </c>
      <c r="D785" t="s">
        <v>289</v>
      </c>
      <c r="E785">
        <v>4807.1337044699903</v>
      </c>
      <c r="F785">
        <v>225.3</v>
      </c>
      <c r="G785">
        <v>-14.918061258886899</v>
      </c>
      <c r="H785">
        <v>2.67140405127794</v>
      </c>
      <c r="I785">
        <v>-5.1317726807237598</v>
      </c>
      <c r="J785">
        <v>-1.6097602248708101</v>
      </c>
      <c r="K785">
        <v>240.93097705798601</v>
      </c>
      <c r="L785">
        <v>241.23084951896701</v>
      </c>
      <c r="M785">
        <v>31.778602447074501</v>
      </c>
      <c r="N785">
        <v>0.50261612655940402</v>
      </c>
      <c r="O785">
        <v>31.868619618286701</v>
      </c>
      <c r="P785">
        <v>19.206349206349199</v>
      </c>
      <c r="Q785">
        <v>-0.11485756671926001</v>
      </c>
    </row>
    <row r="786" spans="1:17" x14ac:dyDescent="0.3">
      <c r="A786" t="s">
        <v>1716</v>
      </c>
      <c r="B786" t="s">
        <v>1717</v>
      </c>
      <c r="C786" t="s">
        <v>3110</v>
      </c>
      <c r="D786" t="s">
        <v>75</v>
      </c>
      <c r="E786">
        <v>4804.6512854319999</v>
      </c>
      <c r="F786">
        <v>212.02</v>
      </c>
      <c r="G786">
        <v>-8.92258402706873</v>
      </c>
      <c r="H786">
        <v>-3.0076666887254802</v>
      </c>
      <c r="I786">
        <v>5.9692349279689596</v>
      </c>
      <c r="J786">
        <v>-1.6891956582976799</v>
      </c>
      <c r="K786">
        <v>225.01548716794699</v>
      </c>
      <c r="L786">
        <v>217.68695304339701</v>
      </c>
      <c r="M786">
        <v>27.156609305027001</v>
      </c>
      <c r="N786">
        <v>0.33913638508303801</v>
      </c>
      <c r="O786">
        <v>21.686633336477598</v>
      </c>
      <c r="P786">
        <v>12.328476821192</v>
      </c>
      <c r="Q786">
        <v>-6.4339227148519001E-2</v>
      </c>
    </row>
    <row r="787" spans="1:17" hidden="1" x14ac:dyDescent="0.3">
      <c r="A787" t="s">
        <v>1718</v>
      </c>
      <c r="B787" t="s">
        <v>1719</v>
      </c>
      <c r="C787" t="s">
        <v>3117</v>
      </c>
      <c r="D787" t="s">
        <v>85</v>
      </c>
      <c r="E787">
        <v>4775.5006345893398</v>
      </c>
      <c r="F787">
        <v>3419.95</v>
      </c>
      <c r="G787">
        <v>246.200934831994</v>
      </c>
      <c r="H787">
        <v>11.555841873148101</v>
      </c>
      <c r="I787">
        <v>155.083079204976</v>
      </c>
      <c r="J787">
        <v>-0.75975939412455695</v>
      </c>
      <c r="K787">
        <v>3046.0255437525898</v>
      </c>
      <c r="L787">
        <v>2103.03387217917</v>
      </c>
      <c r="M787">
        <v>45.523782113482497</v>
      </c>
      <c r="N787">
        <v>0.67492901371687597</v>
      </c>
      <c r="O787">
        <v>7.7501133057500802</v>
      </c>
      <c r="P787">
        <v>313.26203854751901</v>
      </c>
    </row>
    <row r="788" spans="1:17" x14ac:dyDescent="0.3">
      <c r="A788" t="s">
        <v>1720</v>
      </c>
      <c r="B788" t="s">
        <v>1721</v>
      </c>
      <c r="C788" t="s">
        <v>3114</v>
      </c>
      <c r="D788" t="s">
        <v>1443</v>
      </c>
      <c r="E788">
        <v>4749.0472634549997</v>
      </c>
      <c r="F788">
        <v>839.45</v>
      </c>
      <c r="G788">
        <v>-31.814681332835502</v>
      </c>
      <c r="H788">
        <v>-0.69229444794420303</v>
      </c>
      <c r="I788">
        <v>-10.8826411970868</v>
      </c>
      <c r="J788">
        <v>0.494737218936315</v>
      </c>
      <c r="K788">
        <v>861.27165995666996</v>
      </c>
      <c r="L788">
        <v>856.67965642400895</v>
      </c>
      <c r="M788">
        <v>42.495113081796703</v>
      </c>
      <c r="N788">
        <v>1.06439808763263</v>
      </c>
      <c r="O788">
        <v>31.741020906545899</v>
      </c>
      <c r="P788">
        <v>9.0124017920914401</v>
      </c>
      <c r="Q788">
        <v>0.160821982356673</v>
      </c>
    </row>
    <row r="789" spans="1:17" hidden="1" x14ac:dyDescent="0.3">
      <c r="A789" t="s">
        <v>1722</v>
      </c>
      <c r="B789" t="s">
        <v>1723</v>
      </c>
      <c r="C789" t="s">
        <v>3117</v>
      </c>
      <c r="D789" t="s">
        <v>21</v>
      </c>
      <c r="E789">
        <v>4748.7947451199998</v>
      </c>
      <c r="F789">
        <v>81.260000000000005</v>
      </c>
      <c r="G789">
        <v>-30.604018768628698</v>
      </c>
      <c r="H789">
        <v>-10.108996596100599</v>
      </c>
      <c r="I789">
        <v>-37.872999762861099</v>
      </c>
      <c r="J789">
        <v>-3.64265213914635</v>
      </c>
      <c r="K789">
        <v>96.316520829330699</v>
      </c>
      <c r="L789">
        <v>105.265109548282</v>
      </c>
      <c r="M789">
        <v>42.340848060552197</v>
      </c>
      <c r="N789">
        <v>0.30978720663179898</v>
      </c>
      <c r="O789">
        <v>76.224464681269893</v>
      </c>
      <c r="P789">
        <v>20.385185185185101</v>
      </c>
      <c r="Q789">
        <v>0.26938203735741401</v>
      </c>
    </row>
    <row r="790" spans="1:17" hidden="1" x14ac:dyDescent="0.3">
      <c r="A790" t="s">
        <v>1724</v>
      </c>
      <c r="B790" t="s">
        <v>1725</v>
      </c>
      <c r="C790" t="s">
        <v>3117</v>
      </c>
      <c r="D790" t="s">
        <v>440</v>
      </c>
      <c r="E790">
        <v>4705.2622258399997</v>
      </c>
      <c r="F790">
        <v>1025.2</v>
      </c>
      <c r="G790">
        <v>36.393928892433202</v>
      </c>
      <c r="H790">
        <v>6.52022796541514</v>
      </c>
      <c r="I790">
        <v>57.3917753857314</v>
      </c>
      <c r="J790">
        <v>0.11899913766077699</v>
      </c>
      <c r="K790">
        <v>958.82450051091803</v>
      </c>
      <c r="L790">
        <v>802.253439798106</v>
      </c>
      <c r="M790">
        <v>58.944843652106201</v>
      </c>
      <c r="N790">
        <v>0.94175110429801201</v>
      </c>
      <c r="O790">
        <v>8.3642216152945696</v>
      </c>
      <c r="P790">
        <v>96.398467432950198</v>
      </c>
      <c r="Q790">
        <v>0.15677940935000301</v>
      </c>
    </row>
    <row r="791" spans="1:17" hidden="1" x14ac:dyDescent="0.3">
      <c r="A791" t="s">
        <v>1726</v>
      </c>
      <c r="B791" t="s">
        <v>1727</v>
      </c>
      <c r="C791" t="s">
        <v>3117</v>
      </c>
      <c r="D791" t="s">
        <v>481</v>
      </c>
      <c r="E791">
        <v>4690.5419675000003</v>
      </c>
      <c r="F791">
        <v>103.55</v>
      </c>
      <c r="G791">
        <v>58.147574126936902</v>
      </c>
      <c r="H791">
        <v>4.64472437949554</v>
      </c>
      <c r="I791">
        <v>14.0594053116619</v>
      </c>
      <c r="J791">
        <v>-2.46749850346177</v>
      </c>
      <c r="K791">
        <v>105.084044242065</v>
      </c>
      <c r="L791">
        <v>93.290040421213504</v>
      </c>
      <c r="M791">
        <v>39.739628208507703</v>
      </c>
      <c r="N791">
        <v>0.60237898231717202</v>
      </c>
      <c r="O791">
        <v>15.886045388701101</v>
      </c>
      <c r="P791">
        <v>78.997407087294704</v>
      </c>
      <c r="Q791">
        <v>0.13549816581787699</v>
      </c>
    </row>
    <row r="792" spans="1:17" hidden="1" x14ac:dyDescent="0.3">
      <c r="A792" t="s">
        <v>1728</v>
      </c>
      <c r="B792" t="s">
        <v>1729</v>
      </c>
      <c r="C792" t="s">
        <v>3117</v>
      </c>
      <c r="D792" t="s">
        <v>268</v>
      </c>
      <c r="E792">
        <v>4658.8355538400001</v>
      </c>
      <c r="F792">
        <v>1313.65</v>
      </c>
      <c r="G792">
        <v>64.860272162894901</v>
      </c>
      <c r="H792">
        <v>7.2512568799113</v>
      </c>
      <c r="I792">
        <v>45.028840580756402</v>
      </c>
      <c r="J792">
        <v>-7.8467625972214294E-2</v>
      </c>
      <c r="K792">
        <v>1295.47057944823</v>
      </c>
      <c r="L792">
        <v>1080.6166360387799</v>
      </c>
      <c r="M792">
        <v>52.397789219355097</v>
      </c>
      <c r="N792">
        <v>0.85740312689865195</v>
      </c>
      <c r="O792">
        <v>10.95801773684</v>
      </c>
      <c r="P792">
        <v>110.858747993579</v>
      </c>
      <c r="Q792">
        <v>0.19776181489448399</v>
      </c>
    </row>
    <row r="793" spans="1:17" x14ac:dyDescent="0.3">
      <c r="A793" t="s">
        <v>1730</v>
      </c>
      <c r="B793" t="s">
        <v>1731</v>
      </c>
      <c r="C793" t="s">
        <v>3106</v>
      </c>
      <c r="D793" t="s">
        <v>51</v>
      </c>
      <c r="E793">
        <v>4656.3571381299998</v>
      </c>
      <c r="F793">
        <v>186.74</v>
      </c>
      <c r="G793">
        <v>67.073341247440894</v>
      </c>
      <c r="H793">
        <v>4.4185060382512997</v>
      </c>
      <c r="I793">
        <v>61.0468590408151</v>
      </c>
      <c r="J793">
        <v>-4.1166845163280597</v>
      </c>
      <c r="K793">
        <v>188.08166452432201</v>
      </c>
      <c r="L793">
        <v>153.21584970814499</v>
      </c>
      <c r="M793">
        <v>37.035822517131002</v>
      </c>
      <c r="N793">
        <v>0.14432992270536199</v>
      </c>
      <c r="O793">
        <v>28.895790939273802</v>
      </c>
      <c r="P793">
        <v>102.868006518196</v>
      </c>
      <c r="Q793">
        <v>2.1760654432779001E-2</v>
      </c>
    </row>
    <row r="794" spans="1:17" hidden="1" x14ac:dyDescent="0.3">
      <c r="A794" t="s">
        <v>1732</v>
      </c>
      <c r="B794" t="s">
        <v>1733</v>
      </c>
      <c r="C794" t="s">
        <v>3117</v>
      </c>
      <c r="D794" t="s">
        <v>506</v>
      </c>
      <c r="E794">
        <v>4648.369540875</v>
      </c>
      <c r="F794">
        <v>4464.75</v>
      </c>
      <c r="G794">
        <v>19.050773543613801</v>
      </c>
      <c r="H794">
        <v>-7.0888801982916201</v>
      </c>
      <c r="I794">
        <v>-33.9696404198884</v>
      </c>
      <c r="J794">
        <v>-4.7314514808293699</v>
      </c>
      <c r="K794">
        <v>5090.2588457350403</v>
      </c>
      <c r="L794">
        <v>5015.2775954119797</v>
      </c>
      <c r="M794">
        <v>27.2844929088625</v>
      </c>
      <c r="N794">
        <v>0.86566210188468196</v>
      </c>
      <c r="O794">
        <v>50.039755865389999</v>
      </c>
      <c r="P794">
        <v>40.529098863743599</v>
      </c>
      <c r="Q794">
        <v>0.13230530205121299</v>
      </c>
    </row>
    <row r="795" spans="1:17" hidden="1" x14ac:dyDescent="0.3">
      <c r="A795" t="s">
        <v>1734</v>
      </c>
      <c r="B795" t="s">
        <v>1735</v>
      </c>
      <c r="C795" t="s">
        <v>3117</v>
      </c>
      <c r="D795" t="s">
        <v>239</v>
      </c>
      <c r="E795">
        <v>4624.140257</v>
      </c>
      <c r="F795">
        <v>743.95</v>
      </c>
      <c r="G795">
        <v>17.355431653750699</v>
      </c>
      <c r="H795">
        <v>50.496402314601603</v>
      </c>
      <c r="I795">
        <v>31.988537606713098</v>
      </c>
      <c r="J795">
        <v>14.277852690889899</v>
      </c>
      <c r="M795">
        <v>89.620036166977002</v>
      </c>
      <c r="O795">
        <v>1.21647960212378</v>
      </c>
      <c r="P795">
        <v>85.016165133051402</v>
      </c>
    </row>
    <row r="796" spans="1:17" hidden="1" x14ac:dyDescent="0.3">
      <c r="A796" t="s">
        <v>1736</v>
      </c>
      <c r="B796" t="s">
        <v>1737</v>
      </c>
      <c r="C796" t="s">
        <v>3117</v>
      </c>
      <c r="D796" t="s">
        <v>268</v>
      </c>
      <c r="E796">
        <v>4614.0731414800002</v>
      </c>
      <c r="F796">
        <v>375.1</v>
      </c>
      <c r="G796">
        <v>364.23373476178898</v>
      </c>
      <c r="H796">
        <v>-3.90016860187179</v>
      </c>
      <c r="I796">
        <v>186.453636270212</v>
      </c>
      <c r="J796">
        <v>-8.9423066449365702</v>
      </c>
      <c r="K796">
        <v>357.658695589709</v>
      </c>
      <c r="L796">
        <v>238.84491043993799</v>
      </c>
      <c r="M796">
        <v>47.812769161260299</v>
      </c>
      <c r="N796">
        <v>0.83018298469535801</v>
      </c>
      <c r="O796">
        <v>18.341775526526199</v>
      </c>
      <c r="P796">
        <v>407.234617985125</v>
      </c>
      <c r="Q796">
        <v>0.30409736849186803</v>
      </c>
    </row>
    <row r="797" spans="1:17" x14ac:dyDescent="0.3">
      <c r="A797" t="s">
        <v>1738</v>
      </c>
      <c r="B797" t="s">
        <v>1739</v>
      </c>
      <c r="C797" t="s">
        <v>3113</v>
      </c>
      <c r="D797" t="s">
        <v>211</v>
      </c>
      <c r="E797">
        <v>4612.3745562349995</v>
      </c>
      <c r="F797">
        <v>6791.45</v>
      </c>
      <c r="G797">
        <v>53.083373527965001</v>
      </c>
      <c r="H797">
        <v>-3.3181508240050199</v>
      </c>
      <c r="I797">
        <v>-21.8458249372101</v>
      </c>
      <c r="J797">
        <v>-0.95917682718046304</v>
      </c>
      <c r="K797">
        <v>7409.0046084137302</v>
      </c>
      <c r="L797">
        <v>7026.5240207328497</v>
      </c>
      <c r="M797">
        <v>27.6380816757673</v>
      </c>
      <c r="N797">
        <v>0.56063441438994099</v>
      </c>
      <c r="O797">
        <v>33.740217479330603</v>
      </c>
      <c r="P797">
        <v>72.810432569974495</v>
      </c>
      <c r="Q797">
        <v>0.117499311085907</v>
      </c>
    </row>
    <row r="798" spans="1:17" hidden="1" x14ac:dyDescent="0.3">
      <c r="A798" t="s">
        <v>1740</v>
      </c>
      <c r="B798" t="s">
        <v>1741</v>
      </c>
      <c r="C798" t="s">
        <v>3117</v>
      </c>
      <c r="D798" t="s">
        <v>48</v>
      </c>
      <c r="E798">
        <v>4611.4970400000002</v>
      </c>
      <c r="F798">
        <v>2404</v>
      </c>
      <c r="G798">
        <v>560.25180671485498</v>
      </c>
      <c r="H798">
        <v>16.221002825473601</v>
      </c>
      <c r="I798">
        <v>-6.3692789588620897</v>
      </c>
      <c r="J798">
        <v>-2.8199356311431898</v>
      </c>
      <c r="K798">
        <v>2208.9644251493901</v>
      </c>
      <c r="L798">
        <v>1753.2787665902699</v>
      </c>
      <c r="M798">
        <v>55.2113874301793</v>
      </c>
      <c r="N798">
        <v>1.5700637990002599</v>
      </c>
      <c r="O798">
        <v>24.126455906821899</v>
      </c>
      <c r="P798">
        <v>617.61194029850697</v>
      </c>
    </row>
    <row r="799" spans="1:17" hidden="1" x14ac:dyDescent="0.3">
      <c r="A799" t="s">
        <v>1742</v>
      </c>
      <c r="B799" t="s">
        <v>1743</v>
      </c>
      <c r="C799" t="s">
        <v>3117</v>
      </c>
      <c r="D799" t="s">
        <v>460</v>
      </c>
      <c r="E799">
        <v>4611.3390564000001</v>
      </c>
      <c r="F799">
        <v>527.20000000000005</v>
      </c>
      <c r="G799">
        <v>-42.633918065081502</v>
      </c>
      <c r="H799">
        <v>-5.5126610705020003</v>
      </c>
      <c r="I799">
        <v>-17.162774095325801</v>
      </c>
      <c r="J799">
        <v>-5.6482769381464504</v>
      </c>
      <c r="K799">
        <v>556.97615530915004</v>
      </c>
      <c r="L799">
        <v>581.36202896482303</v>
      </c>
      <c r="M799">
        <v>37.397280194067001</v>
      </c>
      <c r="N799">
        <v>0.57775203311668299</v>
      </c>
      <c r="O799">
        <v>51.555386949924099</v>
      </c>
      <c r="P799">
        <v>6.6558769977746302</v>
      </c>
      <c r="Q799">
        <v>-1.46238159739E-4</v>
      </c>
    </row>
    <row r="800" spans="1:17" hidden="1" x14ac:dyDescent="0.3">
      <c r="A800" t="s">
        <v>1744</v>
      </c>
      <c r="B800" t="s">
        <v>1745</v>
      </c>
      <c r="C800" t="s">
        <v>3117</v>
      </c>
      <c r="D800" t="s">
        <v>350</v>
      </c>
      <c r="E800">
        <v>4598.1887520699902</v>
      </c>
      <c r="F800">
        <v>311.64999999999998</v>
      </c>
      <c r="G800">
        <v>131.35784267264799</v>
      </c>
      <c r="H800">
        <v>27.649602475824</v>
      </c>
      <c r="I800">
        <v>111.415260435291</v>
      </c>
      <c r="J800">
        <v>6.3084179491402903</v>
      </c>
      <c r="K800">
        <v>271.21627272958898</v>
      </c>
      <c r="L800">
        <v>205.33660175762401</v>
      </c>
      <c r="M800">
        <v>68.360337305682606</v>
      </c>
      <c r="N800">
        <v>0.65991397369725802</v>
      </c>
      <c r="O800">
        <v>9.7384886892347193</v>
      </c>
      <c r="P800">
        <v>228.052631578947</v>
      </c>
      <c r="Q800">
        <v>0.130404155609158</v>
      </c>
    </row>
    <row r="801" spans="1:17" x14ac:dyDescent="0.3">
      <c r="A801" t="s">
        <v>1746</v>
      </c>
      <c r="B801" t="s">
        <v>1747</v>
      </c>
      <c r="C801" t="s">
        <v>3112</v>
      </c>
      <c r="D801" t="s">
        <v>141</v>
      </c>
      <c r="E801">
        <v>4591.3500000000004</v>
      </c>
      <c r="F801">
        <v>161.1</v>
      </c>
      <c r="G801">
        <v>-4.5671025967985797</v>
      </c>
      <c r="H801">
        <v>-4.8912746559438398</v>
      </c>
      <c r="I801">
        <v>-25.8901333172298</v>
      </c>
      <c r="J801">
        <v>-5.4369692065197501</v>
      </c>
      <c r="K801">
        <v>184.76479122929501</v>
      </c>
      <c r="L801">
        <v>186.910997817755</v>
      </c>
      <c r="M801">
        <v>20.139418000190702</v>
      </c>
      <c r="N801">
        <v>0.64848263101320502</v>
      </c>
      <c r="O801">
        <v>64.4630664183736</v>
      </c>
      <c r="P801">
        <v>19.245003700962201</v>
      </c>
      <c r="Q801">
        <v>1.1314183166028001E-2</v>
      </c>
    </row>
    <row r="802" spans="1:17" hidden="1" x14ac:dyDescent="0.3">
      <c r="A802" t="s">
        <v>1748</v>
      </c>
      <c r="B802" t="s">
        <v>1749</v>
      </c>
      <c r="C802" t="s">
        <v>3117</v>
      </c>
      <c r="D802" t="s">
        <v>178</v>
      </c>
      <c r="E802">
        <v>4563.2314999999999</v>
      </c>
      <c r="F802">
        <v>265.14999999999998</v>
      </c>
      <c r="G802">
        <v>3010.2279569020502</v>
      </c>
      <c r="H802">
        <v>5.5982826276745799E-2</v>
      </c>
      <c r="I802">
        <v>293.29094218418902</v>
      </c>
      <c r="J802">
        <v>-8.69921077080879</v>
      </c>
      <c r="K802">
        <v>253.90866097570799</v>
      </c>
      <c r="L802">
        <v>138.37669704484799</v>
      </c>
      <c r="M802">
        <v>37.645649914740801</v>
      </c>
      <c r="N802">
        <v>0.66875198556247395</v>
      </c>
      <c r="O802">
        <v>34.2636243635678</v>
      </c>
      <c r="P802">
        <v>3512.39782016348</v>
      </c>
      <c r="Q802">
        <v>0.245406379162072</v>
      </c>
    </row>
    <row r="803" spans="1:17" hidden="1" x14ac:dyDescent="0.3">
      <c r="A803" t="s">
        <v>1750</v>
      </c>
      <c r="B803" t="s">
        <v>1751</v>
      </c>
      <c r="C803" t="s">
        <v>3117</v>
      </c>
      <c r="D803" t="s">
        <v>114</v>
      </c>
      <c r="E803">
        <v>4505.9418158999997</v>
      </c>
      <c r="F803">
        <v>430.5</v>
      </c>
      <c r="G803">
        <v>-11.3454696713699</v>
      </c>
      <c r="K803">
        <v>425.76520424318301</v>
      </c>
      <c r="L803">
        <v>384.46648021701702</v>
      </c>
      <c r="M803">
        <v>38.331602171758398</v>
      </c>
      <c r="N803">
        <v>1</v>
      </c>
      <c r="O803">
        <v>7.2938443670151001</v>
      </c>
      <c r="P803">
        <v>8.3973309832556993</v>
      </c>
      <c r="Q803">
        <v>9.3594908740256E-2</v>
      </c>
    </row>
    <row r="804" spans="1:17" hidden="1" x14ac:dyDescent="0.3">
      <c r="A804" t="s">
        <v>1752</v>
      </c>
      <c r="B804" t="s">
        <v>1753</v>
      </c>
      <c r="C804" t="s">
        <v>3117</v>
      </c>
      <c r="D804" t="s">
        <v>1605</v>
      </c>
      <c r="E804">
        <v>4478.8321831499998</v>
      </c>
      <c r="F804">
        <v>8500</v>
      </c>
      <c r="G804">
        <v>-2.7887193029739601</v>
      </c>
      <c r="H804">
        <v>3.66116427733881</v>
      </c>
      <c r="I804">
        <v>26.793140933160501</v>
      </c>
      <c r="J804">
        <v>-0.61385347262034795</v>
      </c>
      <c r="K804">
        <v>8621.4707606303291</v>
      </c>
      <c r="L804">
        <v>7962.9168717381499</v>
      </c>
      <c r="M804">
        <v>31.322032913478001</v>
      </c>
      <c r="N804">
        <v>0.70820679949633303</v>
      </c>
      <c r="O804">
        <v>7.0470588235294001</v>
      </c>
      <c r="P804">
        <v>46.298224628015198</v>
      </c>
      <c r="Q804">
        <v>6.0593397780040002E-3</v>
      </c>
    </row>
    <row r="805" spans="1:17" x14ac:dyDescent="0.3">
      <c r="A805" t="s">
        <v>1754</v>
      </c>
      <c r="B805" t="s">
        <v>1755</v>
      </c>
      <c r="C805" t="s">
        <v>3109</v>
      </c>
      <c r="D805" t="s">
        <v>126</v>
      </c>
      <c r="E805">
        <v>4471.4399999999996</v>
      </c>
      <c r="F805">
        <v>7452.4</v>
      </c>
      <c r="G805">
        <v>-9.0297858857221698</v>
      </c>
      <c r="H805">
        <v>-9.0488394441613398</v>
      </c>
      <c r="I805">
        <v>15.0235871719667</v>
      </c>
      <c r="J805">
        <v>-2.9231611061275302</v>
      </c>
      <c r="K805">
        <v>8147.0190146630002</v>
      </c>
      <c r="L805">
        <v>7347.4250031845104</v>
      </c>
      <c r="M805">
        <v>27.535080179369601</v>
      </c>
      <c r="N805">
        <v>0.25433147102120501</v>
      </c>
      <c r="O805">
        <v>30.4418710750899</v>
      </c>
      <c r="P805">
        <v>57.421235517157598</v>
      </c>
      <c r="Q805">
        <v>0.121181687480926</v>
      </c>
    </row>
    <row r="806" spans="1:17" x14ac:dyDescent="0.3">
      <c r="A806" t="s">
        <v>1756</v>
      </c>
      <c r="B806" t="s">
        <v>1757</v>
      </c>
      <c r="C806" t="s">
        <v>3112</v>
      </c>
      <c r="D806" t="s">
        <v>1206</v>
      </c>
      <c r="E806">
        <v>4466.37756825</v>
      </c>
      <c r="F806">
        <v>2664.45</v>
      </c>
      <c r="G806">
        <v>-13.0426257263242</v>
      </c>
      <c r="H806">
        <v>-2.7178866770146399</v>
      </c>
      <c r="I806">
        <v>-23.482036335017</v>
      </c>
      <c r="J806">
        <v>4.1807793628361098</v>
      </c>
      <c r="K806">
        <v>2909.8271121397202</v>
      </c>
      <c r="L806">
        <v>2967.1951072731899</v>
      </c>
      <c r="M806">
        <v>32.972402057376399</v>
      </c>
      <c r="N806">
        <v>1.6621300394535801</v>
      </c>
      <c r="O806">
        <v>38.865431890258797</v>
      </c>
      <c r="P806">
        <v>9.9717275109891101</v>
      </c>
      <c r="Q806">
        <v>-6.9861716732517995E-2</v>
      </c>
    </row>
    <row r="807" spans="1:17" x14ac:dyDescent="0.3">
      <c r="A807" t="s">
        <v>1758</v>
      </c>
      <c r="B807" t="s">
        <v>1759</v>
      </c>
      <c r="C807" t="s">
        <v>3111</v>
      </c>
      <c r="D807" t="s">
        <v>440</v>
      </c>
      <c r="E807">
        <v>4451.9957033199998</v>
      </c>
      <c r="F807">
        <v>268.39999999999998</v>
      </c>
      <c r="G807">
        <v>-54.698476931859901</v>
      </c>
      <c r="H807">
        <v>-1.9595272414617599</v>
      </c>
      <c r="I807">
        <v>-34.650599978791497</v>
      </c>
      <c r="J807">
        <v>-2.24021135716053</v>
      </c>
      <c r="K807">
        <v>294.37169020191499</v>
      </c>
      <c r="L807">
        <v>334.45199157891699</v>
      </c>
      <c r="M807">
        <v>27.607575292110599</v>
      </c>
      <c r="N807">
        <v>0.42858046395972799</v>
      </c>
      <c r="O807">
        <v>102.086438152011</v>
      </c>
      <c r="P807">
        <v>2.1892252046449698</v>
      </c>
      <c r="Q807">
        <v>-9.1217281556520993E-2</v>
      </c>
    </row>
    <row r="808" spans="1:17" hidden="1" x14ac:dyDescent="0.3">
      <c r="A808" t="s">
        <v>1760</v>
      </c>
      <c r="B808" t="s">
        <v>1761</v>
      </c>
      <c r="C808" t="s">
        <v>3117</v>
      </c>
      <c r="D808" t="s">
        <v>728</v>
      </c>
      <c r="E808">
        <v>4449.3999170859997</v>
      </c>
      <c r="F808">
        <v>262.47000000000003</v>
      </c>
      <c r="G808">
        <v>2.4022882068226599</v>
      </c>
      <c r="H808">
        <v>1.45588056252554</v>
      </c>
      <c r="I808">
        <v>1.6003083515420899</v>
      </c>
      <c r="J808">
        <v>1.09486731615218</v>
      </c>
      <c r="K808">
        <v>273.96336449281699</v>
      </c>
      <c r="L808">
        <v>261.969686478727</v>
      </c>
      <c r="M808">
        <v>58.987597709054498</v>
      </c>
      <c r="N808">
        <v>1.3693672441467499</v>
      </c>
      <c r="O808">
        <v>12.008991503790901</v>
      </c>
      <c r="P808">
        <v>23.835810332625599</v>
      </c>
      <c r="Q808">
        <v>3.7892634135868998E-2</v>
      </c>
    </row>
    <row r="809" spans="1:17" x14ac:dyDescent="0.3">
      <c r="A809" t="s">
        <v>1762</v>
      </c>
      <c r="B809" t="s">
        <v>1763</v>
      </c>
      <c r="C809" t="s">
        <v>3104</v>
      </c>
      <c r="D809" t="s">
        <v>123</v>
      </c>
      <c r="E809">
        <v>4404.56214</v>
      </c>
      <c r="F809">
        <v>474.65</v>
      </c>
      <c r="G809">
        <v>79.086084479885798</v>
      </c>
      <c r="H809">
        <v>-16.972621577045999</v>
      </c>
      <c r="I809">
        <v>26.840112611846401</v>
      </c>
      <c r="J809">
        <v>-2.01128903301352</v>
      </c>
      <c r="K809">
        <v>550.35621948461005</v>
      </c>
      <c r="L809">
        <v>479.97941883690601</v>
      </c>
      <c r="M809">
        <v>16.0427507653852</v>
      </c>
      <c r="N809">
        <v>0.71182238776280105</v>
      </c>
      <c r="O809">
        <v>53.2392289055093</v>
      </c>
      <c r="P809">
        <v>104.370290635091</v>
      </c>
      <c r="Q809">
        <v>7.2780828232571995E-2</v>
      </c>
    </row>
    <row r="810" spans="1:17" x14ac:dyDescent="0.3">
      <c r="A810" t="s">
        <v>1764</v>
      </c>
      <c r="B810" t="s">
        <v>1765</v>
      </c>
      <c r="C810" t="s">
        <v>3112</v>
      </c>
      <c r="D810" t="s">
        <v>69</v>
      </c>
      <c r="E810">
        <v>4395.424</v>
      </c>
      <c r="F810">
        <v>624.35</v>
      </c>
      <c r="G810">
        <v>22.2171517542047</v>
      </c>
      <c r="H810">
        <v>-11.9998643820556</v>
      </c>
      <c r="I810">
        <v>-43.9058129008313</v>
      </c>
      <c r="J810">
        <v>-4.4836081245332</v>
      </c>
      <c r="K810">
        <v>684.88558293416804</v>
      </c>
      <c r="L810">
        <v>743.03875883827698</v>
      </c>
      <c r="M810">
        <v>47.973381696511701</v>
      </c>
      <c r="N810">
        <v>0.94919663760068596</v>
      </c>
      <c r="O810">
        <v>86.594057820132903</v>
      </c>
      <c r="P810">
        <v>49.616582794152798</v>
      </c>
      <c r="Q810">
        <v>6.1096552178700997E-2</v>
      </c>
    </row>
    <row r="811" spans="1:17" x14ac:dyDescent="0.3">
      <c r="A811" t="s">
        <v>1766</v>
      </c>
      <c r="B811" t="s">
        <v>1767</v>
      </c>
      <c r="C811" t="s">
        <v>3113</v>
      </c>
      <c r="D811" t="s">
        <v>1768</v>
      </c>
      <c r="E811">
        <v>4365.3438419040003</v>
      </c>
      <c r="F811">
        <v>64.680000000000007</v>
      </c>
      <c r="G811">
        <v>-26.703294312872401</v>
      </c>
      <c r="H811">
        <v>11.1849110617992</v>
      </c>
      <c r="I811">
        <v>-11.2751373933308</v>
      </c>
      <c r="J811">
        <v>-1.9526544000445401</v>
      </c>
      <c r="K811">
        <v>64.787434453780193</v>
      </c>
      <c r="L811">
        <v>64.411393503643794</v>
      </c>
      <c r="M811">
        <v>48.893055642708099</v>
      </c>
      <c r="N811">
        <v>1.1555404101770701</v>
      </c>
      <c r="O811">
        <v>30.163883735312201</v>
      </c>
      <c r="P811">
        <v>48.348623853211002</v>
      </c>
      <c r="Q811">
        <v>4.8987436571491003E-2</v>
      </c>
    </row>
    <row r="812" spans="1:17" hidden="1" x14ac:dyDescent="0.3">
      <c r="A812" t="s">
        <v>1769</v>
      </c>
      <c r="B812" t="s">
        <v>1770</v>
      </c>
      <c r="C812" t="s">
        <v>3117</v>
      </c>
      <c r="D812" t="s">
        <v>1771</v>
      </c>
      <c r="E812">
        <v>4352.1263499999995</v>
      </c>
      <c r="F812">
        <v>388</v>
      </c>
      <c r="G812">
        <v>-31.434705880048199</v>
      </c>
      <c r="H812">
        <v>-2.0189269203850801</v>
      </c>
      <c r="I812">
        <v>-14.151821314497299</v>
      </c>
      <c r="J812">
        <v>-4.0939541217364503</v>
      </c>
      <c r="K812">
        <v>412.58629487511803</v>
      </c>
      <c r="L812">
        <v>411.09075322360201</v>
      </c>
      <c r="M812">
        <v>34.619856205928897</v>
      </c>
      <c r="N812">
        <v>0.92416785898196396</v>
      </c>
      <c r="O812">
        <v>64.561855670103</v>
      </c>
      <c r="P812">
        <v>9.0960213693237701</v>
      </c>
      <c r="Q812">
        <v>0.29113150103371599</v>
      </c>
    </row>
    <row r="813" spans="1:17" x14ac:dyDescent="0.3">
      <c r="A813" t="s">
        <v>1772</v>
      </c>
      <c r="B813" t="s">
        <v>1773</v>
      </c>
      <c r="C813" t="s">
        <v>3113</v>
      </c>
      <c r="D813" t="s">
        <v>268</v>
      </c>
      <c r="E813">
        <v>4324.5949874999997</v>
      </c>
      <c r="F813">
        <v>475</v>
      </c>
      <c r="G813">
        <v>4.6378789069152804</v>
      </c>
      <c r="H813">
        <v>3.1207699430989799</v>
      </c>
      <c r="I813">
        <v>3.94576133494646</v>
      </c>
      <c r="J813">
        <v>-0.75497759932410102</v>
      </c>
      <c r="K813">
        <v>502.32899763032498</v>
      </c>
      <c r="L813">
        <v>485.61723129369602</v>
      </c>
      <c r="M813">
        <v>31.980208545291902</v>
      </c>
      <c r="N813">
        <v>1.0820181500714201</v>
      </c>
      <c r="O813">
        <v>29.231578947368401</v>
      </c>
      <c r="P813">
        <v>31.907803387947698</v>
      </c>
      <c r="Q813">
        <v>-3.8776869286686E-2</v>
      </c>
    </row>
    <row r="814" spans="1:17" x14ac:dyDescent="0.3">
      <c r="A814" t="s">
        <v>1774</v>
      </c>
      <c r="B814" t="s">
        <v>1775</v>
      </c>
      <c r="C814" t="s">
        <v>3116</v>
      </c>
      <c r="D814" t="s">
        <v>292</v>
      </c>
      <c r="E814">
        <v>4316.1239928000005</v>
      </c>
      <c r="F814">
        <v>258.60000000000002</v>
      </c>
      <c r="G814">
        <v>-7.8702667134084097</v>
      </c>
      <c r="H814">
        <v>-5.37482248309328</v>
      </c>
      <c r="I814">
        <v>-2.9715049584830799</v>
      </c>
      <c r="J814">
        <v>-0.81624993946151503</v>
      </c>
      <c r="K814">
        <v>280.25130926347902</v>
      </c>
      <c r="L814">
        <v>274.80916370777999</v>
      </c>
      <c r="M814">
        <v>35.772021875997297</v>
      </c>
      <c r="N814">
        <v>0.68050946655412003</v>
      </c>
      <c r="O814">
        <v>29.9303944315545</v>
      </c>
      <c r="P814">
        <v>18.651066758430801</v>
      </c>
      <c r="Q814">
        <v>-1.3510920659221E-2</v>
      </c>
    </row>
    <row r="815" spans="1:17" hidden="1" x14ac:dyDescent="0.3">
      <c r="A815" t="s">
        <v>1776</v>
      </c>
      <c r="B815" t="s">
        <v>1777</v>
      </c>
      <c r="C815" t="s">
        <v>3117</v>
      </c>
      <c r="D815" t="s">
        <v>1001</v>
      </c>
      <c r="E815">
        <v>4292.5901039999999</v>
      </c>
      <c r="F815">
        <v>3423.2</v>
      </c>
      <c r="G815">
        <v>14.250029748813899</v>
      </c>
      <c r="H815">
        <v>-1.5117650741022901</v>
      </c>
      <c r="I815">
        <v>31.889462155704301</v>
      </c>
      <c r="J815">
        <v>0.87802691326706594</v>
      </c>
      <c r="K815">
        <v>3499.7026245117399</v>
      </c>
      <c r="L815">
        <v>3114.4920388392402</v>
      </c>
      <c r="M815">
        <v>33.602902236055201</v>
      </c>
      <c r="N815">
        <v>0.50368140461815303</v>
      </c>
      <c r="O815">
        <v>16.645244215938298</v>
      </c>
      <c r="P815">
        <v>56.367622875936398</v>
      </c>
      <c r="Q815">
        <v>4.4006513583900002E-2</v>
      </c>
    </row>
    <row r="816" spans="1:17" hidden="1" x14ac:dyDescent="0.3">
      <c r="A816" t="s">
        <v>1778</v>
      </c>
      <c r="B816" t="s">
        <v>1779</v>
      </c>
      <c r="C816" t="s">
        <v>3117</v>
      </c>
      <c r="D816" t="s">
        <v>292</v>
      </c>
      <c r="E816">
        <v>4292.0355656250003</v>
      </c>
      <c r="F816">
        <v>2440.65</v>
      </c>
      <c r="G816">
        <v>56.180362589781303</v>
      </c>
      <c r="H816">
        <v>0.45018458334837902</v>
      </c>
      <c r="I816">
        <v>27.919769705332101</v>
      </c>
      <c r="J816">
        <v>-3.6797422432645699</v>
      </c>
      <c r="K816">
        <v>2481.4178091080898</v>
      </c>
      <c r="L816">
        <v>2140.2913171555901</v>
      </c>
      <c r="M816">
        <v>45.138625294873698</v>
      </c>
      <c r="N816">
        <v>0.84814977679602599</v>
      </c>
      <c r="O816">
        <v>18.0013520988261</v>
      </c>
      <c r="P816">
        <v>89.786158631415205</v>
      </c>
      <c r="Q816">
        <v>5.5712058000028999E-2</v>
      </c>
    </row>
    <row r="817" spans="1:17" hidden="1" x14ac:dyDescent="0.3">
      <c r="A817" t="s">
        <v>1780</v>
      </c>
      <c r="B817" t="s">
        <v>1781</v>
      </c>
      <c r="C817" t="s">
        <v>3102</v>
      </c>
      <c r="D817" t="s">
        <v>24</v>
      </c>
      <c r="E817">
        <v>4285.5865181250001</v>
      </c>
      <c r="F817">
        <v>409.75</v>
      </c>
      <c r="G817">
        <v>-7.5632102358442204</v>
      </c>
      <c r="H817">
        <v>-17.617368439816701</v>
      </c>
      <c r="I817">
        <v>-38.816491704888499</v>
      </c>
      <c r="J817">
        <v>-0.760007950943697</v>
      </c>
      <c r="K817">
        <v>502.26959095100199</v>
      </c>
      <c r="M817">
        <v>22.106736089936199</v>
      </c>
      <c r="N817">
        <v>0.47287836931259097</v>
      </c>
      <c r="O817">
        <v>85.698596705308105</v>
      </c>
      <c r="P817">
        <v>12.2602739726027</v>
      </c>
    </row>
    <row r="818" spans="1:17" hidden="1" x14ac:dyDescent="0.3">
      <c r="A818" t="s">
        <v>1782</v>
      </c>
      <c r="B818" t="s">
        <v>1783</v>
      </c>
      <c r="C818" t="s">
        <v>3117</v>
      </c>
      <c r="D818" t="s">
        <v>250</v>
      </c>
      <c r="E818">
        <v>4275.4791930150004</v>
      </c>
      <c r="F818">
        <v>225.15</v>
      </c>
      <c r="G818">
        <v>142.98008339917399</v>
      </c>
      <c r="H818">
        <v>2.3477100225151299</v>
      </c>
      <c r="I818">
        <v>54.768364855344103</v>
      </c>
      <c r="J818">
        <v>-3.81044825850983</v>
      </c>
      <c r="K818">
        <v>234.82788592658699</v>
      </c>
      <c r="L818">
        <v>199.42898843870699</v>
      </c>
      <c r="M818">
        <v>42.484749044693402</v>
      </c>
      <c r="N818">
        <v>1.0357374403944399</v>
      </c>
      <c r="O818">
        <v>45.147679324894497</v>
      </c>
      <c r="P818">
        <v>169.93166287015899</v>
      </c>
      <c r="Q818">
        <v>0.132572937167521</v>
      </c>
    </row>
    <row r="819" spans="1:17" x14ac:dyDescent="0.3">
      <c r="A819" t="s">
        <v>1784</v>
      </c>
      <c r="B819" t="s">
        <v>1785</v>
      </c>
      <c r="C819" t="s">
        <v>3104</v>
      </c>
      <c r="D819" t="s">
        <v>1786</v>
      </c>
      <c r="E819">
        <v>4274.9978086199999</v>
      </c>
      <c r="F819">
        <v>835.95</v>
      </c>
      <c r="G819">
        <v>26.948477351591698</v>
      </c>
      <c r="H819">
        <v>1.9001244198696901</v>
      </c>
      <c r="I819">
        <v>-2.9160722285848499</v>
      </c>
      <c r="J819">
        <v>-3.8727299444927201</v>
      </c>
      <c r="K819">
        <v>937.52201476775599</v>
      </c>
      <c r="L819">
        <v>887.31794800508101</v>
      </c>
      <c r="M819">
        <v>34.088999182811399</v>
      </c>
      <c r="N819">
        <v>0.67696649968954403</v>
      </c>
      <c r="O819">
        <v>43.668879717686401</v>
      </c>
      <c r="P819">
        <v>43.831727460426599</v>
      </c>
      <c r="Q819">
        <v>4.9050811733348999E-2</v>
      </c>
    </row>
    <row r="820" spans="1:17" x14ac:dyDescent="0.3">
      <c r="A820" t="s">
        <v>1787</v>
      </c>
      <c r="B820" t="s">
        <v>1788</v>
      </c>
      <c r="C820" t="s">
        <v>3116</v>
      </c>
      <c r="D820" t="s">
        <v>481</v>
      </c>
      <c r="E820">
        <v>4267.4145459399997</v>
      </c>
      <c r="F820">
        <v>770.9</v>
      </c>
      <c r="G820">
        <v>-6.8124790027326299</v>
      </c>
      <c r="H820">
        <v>-2.7199881377177699</v>
      </c>
      <c r="I820">
        <v>10.7216100747894</v>
      </c>
      <c r="J820">
        <v>1.2714621320505901</v>
      </c>
      <c r="K820">
        <v>835.03893822291695</v>
      </c>
      <c r="L820">
        <v>817.25175572395199</v>
      </c>
      <c r="M820">
        <v>36.474051512389003</v>
      </c>
      <c r="N820">
        <v>0.52179545513926195</v>
      </c>
      <c r="O820">
        <v>26.177195485795799</v>
      </c>
      <c r="P820">
        <v>17.3453078620899</v>
      </c>
      <c r="Q820">
        <v>-0.134015767475202</v>
      </c>
    </row>
    <row r="821" spans="1:17" x14ac:dyDescent="0.3">
      <c r="A821" t="s">
        <v>1789</v>
      </c>
      <c r="B821" t="s">
        <v>1790</v>
      </c>
      <c r="C821" t="s">
        <v>3105</v>
      </c>
      <c r="D821" t="s">
        <v>48</v>
      </c>
      <c r="E821">
        <v>4262.4483105600002</v>
      </c>
      <c r="F821">
        <v>52.8</v>
      </c>
      <c r="G821">
        <v>-16.338680344192301</v>
      </c>
      <c r="H821">
        <v>-3.6312850652139201</v>
      </c>
      <c r="I821">
        <v>-16.994351355344001</v>
      </c>
      <c r="J821">
        <v>3.02418365488704</v>
      </c>
      <c r="K821">
        <v>53.570980526627103</v>
      </c>
      <c r="L821">
        <v>56.147431113026201</v>
      </c>
      <c r="M821">
        <v>60.739334733322899</v>
      </c>
      <c r="N821">
        <v>0.92545140101077905</v>
      </c>
      <c r="O821">
        <v>49.621212121212103</v>
      </c>
      <c r="P821">
        <v>14.162162162162099</v>
      </c>
      <c r="Q821">
        <v>9.6746173376969002E-2</v>
      </c>
    </row>
    <row r="822" spans="1:17" x14ac:dyDescent="0.3">
      <c r="A822" t="s">
        <v>1791</v>
      </c>
      <c r="B822" t="s">
        <v>1792</v>
      </c>
      <c r="C822" t="s">
        <v>3106</v>
      </c>
      <c r="D822" t="s">
        <v>481</v>
      </c>
      <c r="E822">
        <v>4249.7864902499996</v>
      </c>
      <c r="F822">
        <v>379.85</v>
      </c>
      <c r="G822">
        <v>-0.246678567112699</v>
      </c>
      <c r="H822">
        <v>-16.707622638797599</v>
      </c>
      <c r="I822">
        <v>-3.0980220015359401</v>
      </c>
      <c r="J822">
        <v>-14.3909322346758</v>
      </c>
      <c r="K822">
        <v>457.13511780953201</v>
      </c>
      <c r="L822">
        <v>418.105589860316</v>
      </c>
      <c r="M822">
        <v>20.043522618552199</v>
      </c>
      <c r="N822">
        <v>0.75660949486333096</v>
      </c>
      <c r="O822">
        <v>50.322495721995502</v>
      </c>
      <c r="P822">
        <v>21.357827476038299</v>
      </c>
      <c r="Q822">
        <v>-5.074801981696E-3</v>
      </c>
    </row>
    <row r="823" spans="1:17" x14ac:dyDescent="0.3">
      <c r="A823" t="s">
        <v>1793</v>
      </c>
      <c r="B823" t="s">
        <v>1794</v>
      </c>
      <c r="C823" t="s">
        <v>580</v>
      </c>
      <c r="D823" t="s">
        <v>580</v>
      </c>
      <c r="E823">
        <v>4228.8020775000005</v>
      </c>
      <c r="F823">
        <v>204.75</v>
      </c>
      <c r="G823">
        <v>8.6161693700710806</v>
      </c>
      <c r="H823">
        <v>-8.8279415658651299</v>
      </c>
      <c r="I823">
        <v>6.29308216314445</v>
      </c>
      <c r="J823">
        <v>-5.1443249928524404</v>
      </c>
      <c r="K823">
        <v>221.256193453767</v>
      </c>
      <c r="L823">
        <v>197.37049548821699</v>
      </c>
      <c r="M823">
        <v>26.702120238232801</v>
      </c>
      <c r="N823">
        <v>0.56983346921379896</v>
      </c>
      <c r="O823">
        <v>25.2258852258852</v>
      </c>
      <c r="P823">
        <v>52.684563758389203</v>
      </c>
      <c r="Q823">
        <v>9.1334717130912998E-2</v>
      </c>
    </row>
    <row r="824" spans="1:17" x14ac:dyDescent="0.3">
      <c r="A824" t="s">
        <v>1795</v>
      </c>
      <c r="B824" t="s">
        <v>1796</v>
      </c>
      <c r="C824" t="s">
        <v>3106</v>
      </c>
      <c r="D824" t="s">
        <v>51</v>
      </c>
      <c r="E824">
        <v>4202.0708000000004</v>
      </c>
      <c r="F824">
        <v>460.4</v>
      </c>
      <c r="G824">
        <v>-20.125180020976199</v>
      </c>
      <c r="H824">
        <v>-0.67412411829739305</v>
      </c>
      <c r="I824">
        <v>-8.0121340587683605</v>
      </c>
      <c r="J824">
        <v>-0.57810911407237497</v>
      </c>
      <c r="K824">
        <v>500.07812817739</v>
      </c>
      <c r="L824">
        <v>507.996644652893</v>
      </c>
      <c r="M824">
        <v>21.335919801337798</v>
      </c>
      <c r="N824">
        <v>0.36472475257185</v>
      </c>
      <c r="O824">
        <v>37.9235447437011</v>
      </c>
      <c r="P824">
        <v>6.8089548776243998</v>
      </c>
      <c r="Q824">
        <v>-3.3339648690226001E-2</v>
      </c>
    </row>
    <row r="825" spans="1:17" x14ac:dyDescent="0.3">
      <c r="A825" t="s">
        <v>1797</v>
      </c>
      <c r="B825" t="s">
        <v>1798</v>
      </c>
      <c r="C825" t="s">
        <v>3112</v>
      </c>
      <c r="D825" t="s">
        <v>460</v>
      </c>
      <c r="E825">
        <v>4197.5078662360002</v>
      </c>
      <c r="F825">
        <v>84.01</v>
      </c>
      <c r="G825">
        <v>-40.264821347731001</v>
      </c>
      <c r="H825">
        <v>3.7669128239976399</v>
      </c>
      <c r="I825">
        <v>-25.558190482849898</v>
      </c>
      <c r="J825">
        <v>1.7083131899758099E-2</v>
      </c>
      <c r="K825">
        <v>89.787372714658702</v>
      </c>
      <c r="L825">
        <v>96.369749514671398</v>
      </c>
      <c r="M825">
        <v>37.464466781342601</v>
      </c>
      <c r="N825">
        <v>0.69519868801358498</v>
      </c>
      <c r="O825">
        <v>44.685156528984599</v>
      </c>
      <c r="P825">
        <v>3.7032465127762002</v>
      </c>
      <c r="Q825">
        <v>-5.6845432678839999E-3</v>
      </c>
    </row>
    <row r="826" spans="1:17" hidden="1" x14ac:dyDescent="0.3">
      <c r="A826" t="s">
        <v>1799</v>
      </c>
      <c r="B826" t="s">
        <v>1800</v>
      </c>
      <c r="C826" t="s">
        <v>3117</v>
      </c>
      <c r="D826" t="s">
        <v>48</v>
      </c>
      <c r="E826">
        <v>4195.0748148149996</v>
      </c>
      <c r="F826">
        <v>755.45</v>
      </c>
      <c r="G826">
        <v>66.038128039330502</v>
      </c>
      <c r="H826">
        <v>-4.75434464048171</v>
      </c>
      <c r="I826">
        <v>63.674926165741098</v>
      </c>
      <c r="J826">
        <v>0.49540350501425101</v>
      </c>
      <c r="K826">
        <v>783.70439728118799</v>
      </c>
      <c r="L826">
        <v>651.52690573098801</v>
      </c>
      <c r="M826">
        <v>38.926889545338497</v>
      </c>
      <c r="N826">
        <v>0.66915209721017399</v>
      </c>
      <c r="O826">
        <v>23.767291018598101</v>
      </c>
      <c r="P826">
        <v>112.11568159483301</v>
      </c>
    </row>
    <row r="827" spans="1:17" hidden="1" x14ac:dyDescent="0.3">
      <c r="A827" t="s">
        <v>1801</v>
      </c>
      <c r="B827" t="s">
        <v>1802</v>
      </c>
      <c r="C827" t="s">
        <v>3117</v>
      </c>
      <c r="D827" t="s">
        <v>626</v>
      </c>
      <c r="E827">
        <v>4185.9199135999997</v>
      </c>
      <c r="F827">
        <v>1649.75</v>
      </c>
      <c r="G827">
        <v>106316.620918778</v>
      </c>
      <c r="H827">
        <v>54.1730343982899</v>
      </c>
      <c r="I827">
        <v>1054.4019589217</v>
      </c>
      <c r="J827">
        <v>11.081374299142301</v>
      </c>
      <c r="K827">
        <v>1114.67261179139</v>
      </c>
      <c r="L827">
        <v>553.76071765207098</v>
      </c>
      <c r="M827">
        <v>99.999999968869602</v>
      </c>
      <c r="N827">
        <v>1.0046953833590899</v>
      </c>
      <c r="O827">
        <v>0</v>
      </c>
      <c r="P827">
        <v>109883.33333333299</v>
      </c>
      <c r="Q827">
        <v>0.37514342303271597</v>
      </c>
    </row>
    <row r="828" spans="1:17" x14ac:dyDescent="0.3">
      <c r="A828" t="s">
        <v>1803</v>
      </c>
      <c r="B828" t="s">
        <v>1804</v>
      </c>
      <c r="C828" t="s">
        <v>3109</v>
      </c>
      <c r="D828" t="s">
        <v>114</v>
      </c>
      <c r="E828">
        <v>4169.8430822099999</v>
      </c>
      <c r="F828">
        <v>772.85</v>
      </c>
      <c r="G828">
        <v>37.901753693500403</v>
      </c>
      <c r="H828">
        <v>11.569142452196999</v>
      </c>
      <c r="I828">
        <v>-4.8373386422350597</v>
      </c>
      <c r="J828">
        <v>-3.79644870516921</v>
      </c>
      <c r="K828">
        <v>699.88354230098901</v>
      </c>
      <c r="L828">
        <v>656.21704671054795</v>
      </c>
      <c r="M828">
        <v>67.7562894137386</v>
      </c>
      <c r="N828">
        <v>2.8102552963874401</v>
      </c>
      <c r="O828">
        <v>13.864268616160899</v>
      </c>
      <c r="P828">
        <v>63.878286683630101</v>
      </c>
      <c r="Q828">
        <v>7.4650659126448998E-2</v>
      </c>
    </row>
    <row r="829" spans="1:17" hidden="1" x14ac:dyDescent="0.3">
      <c r="A829" t="s">
        <v>1805</v>
      </c>
      <c r="B829" t="s">
        <v>1806</v>
      </c>
      <c r="C829" t="s">
        <v>3117</v>
      </c>
      <c r="D829" t="s">
        <v>51</v>
      </c>
      <c r="E829">
        <v>4132.1360342099997</v>
      </c>
      <c r="F829">
        <v>745.55</v>
      </c>
      <c r="G829">
        <v>125.978903473641</v>
      </c>
      <c r="H829">
        <v>-1.27642875668348</v>
      </c>
      <c r="I829">
        <v>52.2977307110216</v>
      </c>
      <c r="J829">
        <v>-3.1035298432289902</v>
      </c>
      <c r="K829">
        <v>753.18206563263004</v>
      </c>
      <c r="L829">
        <v>601.57722438479595</v>
      </c>
      <c r="M829">
        <v>36.8423016795698</v>
      </c>
      <c r="N829">
        <v>1.7512486265434899</v>
      </c>
      <c r="O829">
        <v>14.096975387297899</v>
      </c>
      <c r="P829">
        <v>154.782577856096</v>
      </c>
      <c r="Q829">
        <v>-1.7712471262700001E-2</v>
      </c>
    </row>
    <row r="830" spans="1:17" hidden="1" x14ac:dyDescent="0.3">
      <c r="A830" t="s">
        <v>1807</v>
      </c>
      <c r="B830" t="s">
        <v>1808</v>
      </c>
      <c r="C830" t="s">
        <v>3117</v>
      </c>
      <c r="D830" t="s">
        <v>1067</v>
      </c>
      <c r="E830">
        <v>4120.0136068800002</v>
      </c>
      <c r="F830">
        <v>147.94</v>
      </c>
      <c r="G830">
        <v>2.5442794180161199</v>
      </c>
      <c r="H830">
        <v>-12.3261478362038</v>
      </c>
      <c r="I830">
        <v>17.5684730918409</v>
      </c>
      <c r="J830">
        <v>-11.159896032999599</v>
      </c>
      <c r="K830">
        <v>169.858558752828</v>
      </c>
      <c r="L830">
        <v>151.86494727106199</v>
      </c>
      <c r="M830">
        <v>43.642237295710601</v>
      </c>
      <c r="N830">
        <v>0.94240040806654501</v>
      </c>
      <c r="O830">
        <v>51.277544950655603</v>
      </c>
      <c r="P830">
        <v>71.923300406740196</v>
      </c>
    </row>
    <row r="831" spans="1:17" x14ac:dyDescent="0.3">
      <c r="A831" t="s">
        <v>1809</v>
      </c>
      <c r="B831" t="s">
        <v>1810</v>
      </c>
      <c r="C831" t="s">
        <v>3108</v>
      </c>
      <c r="D831" t="s">
        <v>211</v>
      </c>
      <c r="E831">
        <v>4117.8181417019996</v>
      </c>
      <c r="F831">
        <v>161.94</v>
      </c>
      <c r="G831">
        <v>1.27804966643504</v>
      </c>
      <c r="H831">
        <v>-0.13444461993800999</v>
      </c>
      <c r="I831">
        <v>-6.4406586792607303</v>
      </c>
      <c r="J831">
        <v>-1.9227714234405799</v>
      </c>
      <c r="K831">
        <v>172.00575196897699</v>
      </c>
      <c r="L831">
        <v>171.213715266668</v>
      </c>
      <c r="M831">
        <v>26.466774579236699</v>
      </c>
      <c r="N831">
        <v>0.52256471267947102</v>
      </c>
      <c r="O831">
        <v>39.372607138446298</v>
      </c>
      <c r="P831">
        <v>22.7748294162243</v>
      </c>
      <c r="Q831">
        <v>5.6140660918167003E-2</v>
      </c>
    </row>
    <row r="832" spans="1:17" x14ac:dyDescent="0.3">
      <c r="A832" t="s">
        <v>1811</v>
      </c>
      <c r="B832" t="s">
        <v>1812</v>
      </c>
      <c r="C832" t="s">
        <v>3111</v>
      </c>
      <c r="D832" t="s">
        <v>876</v>
      </c>
      <c r="E832">
        <v>4112.9228283000002</v>
      </c>
      <c r="F832">
        <v>335.4</v>
      </c>
      <c r="G832">
        <v>-14.482610308510599</v>
      </c>
      <c r="H832">
        <v>-10.3695483048509</v>
      </c>
      <c r="I832">
        <v>9.5449000625626894</v>
      </c>
      <c r="J832">
        <v>-3.88885303677593</v>
      </c>
      <c r="K832">
        <v>375.79481019627701</v>
      </c>
      <c r="L832">
        <v>359.456955348235</v>
      </c>
      <c r="M832">
        <v>20.128882257986</v>
      </c>
      <c r="N832">
        <v>0.41881374504962199</v>
      </c>
      <c r="O832">
        <v>34.138342277877101</v>
      </c>
      <c r="P832">
        <v>25.172606829632301</v>
      </c>
      <c r="Q832">
        <v>-3.5828448725785E-2</v>
      </c>
    </row>
    <row r="833" spans="1:17" hidden="1" x14ac:dyDescent="0.3">
      <c r="A833" t="s">
        <v>1813</v>
      </c>
      <c r="B833" t="s">
        <v>1814</v>
      </c>
      <c r="C833" t="s">
        <v>3117</v>
      </c>
      <c r="D833" t="s">
        <v>51</v>
      </c>
      <c r="E833">
        <v>4098.8430577500003</v>
      </c>
      <c r="F833">
        <v>408.75</v>
      </c>
      <c r="G833">
        <v>18.025862278662501</v>
      </c>
      <c r="H833">
        <v>10.815665913314801</v>
      </c>
      <c r="I833">
        <v>25.592414836370899</v>
      </c>
      <c r="J833">
        <v>-3.6081983046696502</v>
      </c>
      <c r="K833">
        <v>421.179359198437</v>
      </c>
      <c r="L833">
        <v>365.839053477905</v>
      </c>
      <c r="M833">
        <v>30.4250673494499</v>
      </c>
      <c r="N833">
        <v>1.20623549123046</v>
      </c>
      <c r="O833">
        <v>23.363914373088601</v>
      </c>
      <c r="P833">
        <v>47.217720151269504</v>
      </c>
      <c r="Q833">
        <v>8.8363183913398993E-2</v>
      </c>
    </row>
    <row r="834" spans="1:17" x14ac:dyDescent="0.3">
      <c r="A834" t="s">
        <v>1815</v>
      </c>
      <c r="B834" t="s">
        <v>1816</v>
      </c>
      <c r="C834" t="s">
        <v>3113</v>
      </c>
      <c r="D834" t="s">
        <v>178</v>
      </c>
      <c r="E834">
        <v>4096.0805</v>
      </c>
      <c r="F834">
        <v>3624.85</v>
      </c>
      <c r="G834">
        <v>86.977402335712497</v>
      </c>
      <c r="H834">
        <v>-16.9666298207569</v>
      </c>
      <c r="I834">
        <v>-7.3831211371089696</v>
      </c>
      <c r="J834">
        <v>-2.6172132772201602</v>
      </c>
      <c r="K834">
        <v>4514.90630291871</v>
      </c>
      <c r="L834">
        <v>4067.7409094312802</v>
      </c>
      <c r="M834">
        <v>23.7644108009208</v>
      </c>
      <c r="N834">
        <v>1.81157371184218</v>
      </c>
      <c r="O834">
        <v>56.962357063050803</v>
      </c>
      <c r="P834">
        <v>99.9558699819342</v>
      </c>
      <c r="Q834">
        <v>0.15108580079825301</v>
      </c>
    </row>
    <row r="835" spans="1:17" hidden="1" x14ac:dyDescent="0.3">
      <c r="A835" t="s">
        <v>1817</v>
      </c>
      <c r="B835" t="s">
        <v>1818</v>
      </c>
      <c r="C835" t="s">
        <v>3117</v>
      </c>
      <c r="D835" t="s">
        <v>414</v>
      </c>
      <c r="E835">
        <v>4085.2003933999999</v>
      </c>
      <c r="F835">
        <v>328.3</v>
      </c>
      <c r="G835">
        <v>87.829527428360294</v>
      </c>
      <c r="H835">
        <v>-3.15777601303073</v>
      </c>
      <c r="I835">
        <v>80.443944540262805</v>
      </c>
      <c r="J835">
        <v>-0.59285367778032805</v>
      </c>
      <c r="K835">
        <v>345.42487649999202</v>
      </c>
      <c r="L835">
        <v>283.482118682688</v>
      </c>
      <c r="M835">
        <v>42.315742684416698</v>
      </c>
      <c r="N835">
        <v>0.39312839861117399</v>
      </c>
      <c r="O835">
        <v>36.369174535485797</v>
      </c>
      <c r="P835">
        <v>138.425505646537</v>
      </c>
      <c r="Q835">
        <v>0.155929652642955</v>
      </c>
    </row>
    <row r="836" spans="1:17" x14ac:dyDescent="0.3">
      <c r="A836" t="s">
        <v>1819</v>
      </c>
      <c r="B836" t="s">
        <v>1820</v>
      </c>
      <c r="C836" t="s">
        <v>3108</v>
      </c>
      <c r="D836" t="s">
        <v>211</v>
      </c>
      <c r="E836">
        <v>4073.3549008499999</v>
      </c>
      <c r="F836">
        <v>102.1</v>
      </c>
      <c r="G836">
        <v>-24.381755994923999</v>
      </c>
      <c r="H836">
        <v>-4.0898949555077104</v>
      </c>
      <c r="I836">
        <v>-27.000216606260501</v>
      </c>
      <c r="J836">
        <v>-1.7284233492301</v>
      </c>
      <c r="K836">
        <v>114.918689456846</v>
      </c>
      <c r="L836">
        <v>120.646058115233</v>
      </c>
      <c r="M836">
        <v>23.643063772158602</v>
      </c>
      <c r="N836">
        <v>0.44623032011657099</v>
      </c>
      <c r="O836">
        <v>46.581782566111599</v>
      </c>
      <c r="P836">
        <v>0.77978481887275297</v>
      </c>
      <c r="Q836">
        <v>-3.5093995220261999E-2</v>
      </c>
    </row>
    <row r="837" spans="1:17" hidden="1" x14ac:dyDescent="0.3">
      <c r="A837" t="s">
        <v>1821</v>
      </c>
      <c r="B837" t="s">
        <v>1822</v>
      </c>
      <c r="C837" t="s">
        <v>3117</v>
      </c>
      <c r="D837" t="s">
        <v>51</v>
      </c>
      <c r="E837">
        <v>4063.0766780849999</v>
      </c>
      <c r="F837">
        <v>74.150000000000006</v>
      </c>
      <c r="G837">
        <v>71.830616537503104</v>
      </c>
      <c r="H837">
        <v>-6.44750469520128</v>
      </c>
      <c r="I837">
        <v>53.619840611709002</v>
      </c>
      <c r="J837">
        <v>-6.9254528778839202</v>
      </c>
      <c r="K837">
        <v>80.200084893348205</v>
      </c>
      <c r="L837">
        <v>65.155458069747596</v>
      </c>
      <c r="M837">
        <v>28.0689601854736</v>
      </c>
      <c r="N837">
        <v>0.43493983828956401</v>
      </c>
      <c r="O837">
        <v>36.075522589345901</v>
      </c>
      <c r="P837">
        <v>92.347600518806701</v>
      </c>
      <c r="Q837">
        <v>4.0640859616781003E-2</v>
      </c>
    </row>
    <row r="838" spans="1:17" hidden="1" x14ac:dyDescent="0.3">
      <c r="A838" t="s">
        <v>1823</v>
      </c>
      <c r="B838" t="s">
        <v>1824</v>
      </c>
      <c r="C838" t="s">
        <v>3117</v>
      </c>
      <c r="D838" t="s">
        <v>1027</v>
      </c>
      <c r="E838">
        <v>4060.8879999999999</v>
      </c>
      <c r="F838">
        <v>118</v>
      </c>
      <c r="G838">
        <v>-17.138814257818002</v>
      </c>
      <c r="K838">
        <v>104.378999999999</v>
      </c>
      <c r="M838">
        <v>99.990560428137201</v>
      </c>
      <c r="N838">
        <v>1</v>
      </c>
      <c r="O838">
        <v>0</v>
      </c>
      <c r="P838">
        <v>5.3571428571428603</v>
      </c>
    </row>
    <row r="839" spans="1:17" x14ac:dyDescent="0.3">
      <c r="A839" t="s">
        <v>1825</v>
      </c>
      <c r="B839" t="s">
        <v>1826</v>
      </c>
      <c r="C839" t="s">
        <v>3114</v>
      </c>
      <c r="D839" t="s">
        <v>513</v>
      </c>
      <c r="E839">
        <v>4054.3540902279901</v>
      </c>
      <c r="F839">
        <v>81.38</v>
      </c>
      <c r="G839">
        <v>-44.132570777190899</v>
      </c>
      <c r="H839">
        <v>-12.0182832594075</v>
      </c>
      <c r="I839">
        <v>-23.019746188248401</v>
      </c>
      <c r="J839">
        <v>-3.4928425288057898</v>
      </c>
      <c r="K839">
        <v>98.304653887982397</v>
      </c>
      <c r="L839">
        <v>105.35962721367299</v>
      </c>
      <c r="M839">
        <v>13.639957808748401</v>
      </c>
      <c r="N839">
        <v>0.51277019073661201</v>
      </c>
      <c r="O839">
        <v>64.290980584910301</v>
      </c>
      <c r="P839">
        <v>1.2566878188378501</v>
      </c>
      <c r="Q839">
        <v>-0.12357628982574</v>
      </c>
    </row>
    <row r="840" spans="1:17" hidden="1" x14ac:dyDescent="0.3">
      <c r="A840" t="s">
        <v>1827</v>
      </c>
      <c r="B840" t="s">
        <v>1828</v>
      </c>
      <c r="C840" t="s">
        <v>3117</v>
      </c>
      <c r="D840" t="s">
        <v>372</v>
      </c>
      <c r="E840">
        <v>4040.6717196999998</v>
      </c>
      <c r="F840">
        <v>1351</v>
      </c>
      <c r="G840">
        <v>42.2315302192346</v>
      </c>
      <c r="H840">
        <v>18.810370577457501</v>
      </c>
      <c r="I840">
        <v>24.7141913737292</v>
      </c>
      <c r="J840">
        <v>-1.4949061928412899</v>
      </c>
      <c r="K840">
        <v>1272.56387642236</v>
      </c>
      <c r="L840">
        <v>1098.9457341914399</v>
      </c>
      <c r="M840">
        <v>34.937192601522497</v>
      </c>
      <c r="N840">
        <v>0.58994462041973905</v>
      </c>
      <c r="O840">
        <v>16.284233900814201</v>
      </c>
      <c r="P840">
        <v>58.2615826158261</v>
      </c>
      <c r="Q840">
        <v>8.6993703176669004E-2</v>
      </c>
    </row>
    <row r="841" spans="1:17" hidden="1" x14ac:dyDescent="0.3">
      <c r="A841" t="s">
        <v>1829</v>
      </c>
      <c r="B841" t="s">
        <v>1830</v>
      </c>
      <c r="C841" t="s">
        <v>3117</v>
      </c>
      <c r="D841" t="s">
        <v>1336</v>
      </c>
      <c r="E841">
        <v>4036.9831248300002</v>
      </c>
      <c r="F841">
        <v>559.04999999999995</v>
      </c>
      <c r="G841">
        <v>3.0539598163813602</v>
      </c>
      <c r="H841">
        <v>-7.7975578359070603</v>
      </c>
      <c r="I841">
        <v>22.166896582476699</v>
      </c>
      <c r="J841">
        <v>-4.6509416718412098</v>
      </c>
      <c r="K841">
        <v>631.50184864800303</v>
      </c>
      <c r="L841">
        <v>574.23210048446197</v>
      </c>
      <c r="M841">
        <v>29.2421000731761</v>
      </c>
      <c r="N841">
        <v>0.305162361343435</v>
      </c>
      <c r="O841">
        <v>53.796619264824201</v>
      </c>
      <c r="P841">
        <v>49.079999999999899</v>
      </c>
      <c r="Q841">
        <v>4.2146624959069996E-3</v>
      </c>
    </row>
    <row r="842" spans="1:17" hidden="1" x14ac:dyDescent="0.3">
      <c r="A842" t="s">
        <v>1831</v>
      </c>
      <c r="B842" t="s">
        <v>1832</v>
      </c>
      <c r="C842" t="s">
        <v>3117</v>
      </c>
      <c r="D842" t="s">
        <v>440</v>
      </c>
      <c r="E842">
        <v>4023.5825</v>
      </c>
      <c r="F842">
        <v>605.04999999999995</v>
      </c>
      <c r="G842">
        <v>171.19664256680801</v>
      </c>
      <c r="H842">
        <v>25.162377883498301</v>
      </c>
      <c r="I842">
        <v>180.468328775808</v>
      </c>
      <c r="J842">
        <v>-2.5773347504035602</v>
      </c>
      <c r="K842">
        <v>520.24493323689296</v>
      </c>
      <c r="L842">
        <v>354.86581421973398</v>
      </c>
      <c r="M842">
        <v>53.808102489678703</v>
      </c>
      <c r="N842">
        <v>0.60284995023504695</v>
      </c>
      <c r="O842">
        <v>12.1725477233286</v>
      </c>
      <c r="P842">
        <v>241.83615819209001</v>
      </c>
      <c r="Q842">
        <v>0.12527958928041</v>
      </c>
    </row>
    <row r="843" spans="1:17" hidden="1" x14ac:dyDescent="0.3">
      <c r="A843" t="s">
        <v>1833</v>
      </c>
      <c r="B843" t="s">
        <v>1834</v>
      </c>
      <c r="C843" t="s">
        <v>3117</v>
      </c>
      <c r="D843" t="s">
        <v>289</v>
      </c>
      <c r="E843">
        <v>4006.1728471050001</v>
      </c>
      <c r="F843">
        <v>417.45</v>
      </c>
      <c r="G843">
        <v>92.794080566446098</v>
      </c>
      <c r="H843">
        <v>17.2417138692823</v>
      </c>
      <c r="I843">
        <v>137.99727614558699</v>
      </c>
      <c r="J843">
        <v>-4.1968203787535998</v>
      </c>
      <c r="K843">
        <v>399.69464520287403</v>
      </c>
      <c r="L843">
        <v>257.284799999999</v>
      </c>
      <c r="M843">
        <v>32.983037969198698</v>
      </c>
      <c r="N843">
        <v>0.227641147578928</v>
      </c>
      <c r="O843">
        <v>23.3680680320996</v>
      </c>
      <c r="P843">
        <v>177.19123505976</v>
      </c>
    </row>
    <row r="844" spans="1:17" hidden="1" x14ac:dyDescent="0.3">
      <c r="A844" t="s">
        <v>1835</v>
      </c>
      <c r="B844" t="s">
        <v>1836</v>
      </c>
      <c r="C844" t="s">
        <v>3117</v>
      </c>
      <c r="D844" t="s">
        <v>580</v>
      </c>
      <c r="E844">
        <v>3986.0526152000002</v>
      </c>
      <c r="F844">
        <v>46.96</v>
      </c>
      <c r="G844">
        <v>79.951611740021306</v>
      </c>
      <c r="H844">
        <v>-52.564840847421102</v>
      </c>
      <c r="I844">
        <v>105.04195732041801</v>
      </c>
      <c r="J844">
        <v>-11.395764034780701</v>
      </c>
      <c r="K844">
        <v>98.225779733659607</v>
      </c>
      <c r="M844">
        <v>3.0169147198009099</v>
      </c>
      <c r="N844">
        <v>0.52021214846110297</v>
      </c>
      <c r="O844">
        <v>469.63373083475199</v>
      </c>
      <c r="P844">
        <v>108.71111111111099</v>
      </c>
    </row>
    <row r="845" spans="1:17" x14ac:dyDescent="0.3">
      <c r="A845" t="s">
        <v>1837</v>
      </c>
      <c r="B845" t="s">
        <v>1838</v>
      </c>
      <c r="C845" t="s">
        <v>3102</v>
      </c>
      <c r="D845" t="s">
        <v>408</v>
      </c>
      <c r="E845">
        <v>3958.6663061699901</v>
      </c>
      <c r="F845">
        <v>35.94</v>
      </c>
      <c r="G845">
        <v>-48.1844861121563</v>
      </c>
      <c r="H845">
        <v>-9.6013070996989605</v>
      </c>
      <c r="I845">
        <v>-36.718196655275001</v>
      </c>
      <c r="J845">
        <v>-3.4878439070499998</v>
      </c>
      <c r="K845">
        <v>42.934883436940702</v>
      </c>
      <c r="L845">
        <v>48.244833101172802</v>
      </c>
      <c r="M845">
        <v>26.577711222612798</v>
      </c>
      <c r="N845">
        <v>1.2514194894196999</v>
      </c>
      <c r="O845">
        <v>90.038953811908698</v>
      </c>
      <c r="P845">
        <v>2.9504439988542002</v>
      </c>
    </row>
    <row r="846" spans="1:17" hidden="1" x14ac:dyDescent="0.3">
      <c r="A846" t="s">
        <v>1839</v>
      </c>
      <c r="B846" t="s">
        <v>1840</v>
      </c>
      <c r="C846" t="s">
        <v>3117</v>
      </c>
      <c r="D846" t="s">
        <v>141</v>
      </c>
      <c r="E846">
        <v>3948.2066949300001</v>
      </c>
      <c r="F846">
        <v>866.7</v>
      </c>
      <c r="G846">
        <v>115.38029105439</v>
      </c>
      <c r="H846">
        <v>7.3999725249809503</v>
      </c>
      <c r="I846">
        <v>23.8767497593984</v>
      </c>
      <c r="J846">
        <v>-2.6941687496728002</v>
      </c>
      <c r="K846">
        <v>838.86996654355801</v>
      </c>
      <c r="L846">
        <v>703.45135152105297</v>
      </c>
      <c r="M846">
        <v>40.762173226205</v>
      </c>
      <c r="N846">
        <v>0.51670926796163297</v>
      </c>
      <c r="O846">
        <v>12.732202607592001</v>
      </c>
      <c r="P846">
        <v>138.23529411764699</v>
      </c>
      <c r="Q846">
        <v>0.154989612507684</v>
      </c>
    </row>
    <row r="847" spans="1:17" hidden="1" x14ac:dyDescent="0.3">
      <c r="A847" t="s">
        <v>1841</v>
      </c>
      <c r="B847" t="s">
        <v>1842</v>
      </c>
      <c r="C847" t="s">
        <v>3117</v>
      </c>
      <c r="D847" t="s">
        <v>40</v>
      </c>
      <c r="E847">
        <v>3946.44322044</v>
      </c>
      <c r="F847">
        <v>559.79999999999995</v>
      </c>
      <c r="G847">
        <v>8.1786336762627592</v>
      </c>
      <c r="H847">
        <v>-1.5960676501953801</v>
      </c>
      <c r="I847">
        <v>16.1826933331898</v>
      </c>
      <c r="J847">
        <v>-1.7939428517401601</v>
      </c>
      <c r="K847">
        <v>619.961546454531</v>
      </c>
      <c r="L847">
        <v>552.64830135990803</v>
      </c>
      <c r="M847">
        <v>17.074482125173699</v>
      </c>
      <c r="N847">
        <v>0.38803789016433299</v>
      </c>
      <c r="O847">
        <v>27.929617720614502</v>
      </c>
      <c r="P847">
        <v>30.019742190221699</v>
      </c>
    </row>
    <row r="848" spans="1:17" x14ac:dyDescent="0.3">
      <c r="A848" t="s">
        <v>1843</v>
      </c>
      <c r="B848" t="s">
        <v>1844</v>
      </c>
      <c r="C848" t="s">
        <v>3108</v>
      </c>
      <c r="D848" t="s">
        <v>211</v>
      </c>
      <c r="E848">
        <v>3945.7118289</v>
      </c>
      <c r="F848">
        <v>1499.15</v>
      </c>
      <c r="G848">
        <v>42.214310980393101</v>
      </c>
      <c r="H848">
        <v>-2.4317174212040502</v>
      </c>
      <c r="I848">
        <v>20.686527739691002</v>
      </c>
      <c r="J848">
        <v>-6.1253702691945904</v>
      </c>
      <c r="K848">
        <v>1568.53951761287</v>
      </c>
      <c r="L848">
        <v>1375.65430111811</v>
      </c>
      <c r="M848">
        <v>36.528625516306199</v>
      </c>
      <c r="N848">
        <v>0.44704145432049902</v>
      </c>
      <c r="O848">
        <v>19.400993896541301</v>
      </c>
      <c r="P848">
        <v>62.4962740156626</v>
      </c>
      <c r="Q848">
        <v>0.11522002274771299</v>
      </c>
    </row>
    <row r="849" spans="1:17" x14ac:dyDescent="0.3">
      <c r="A849" t="s">
        <v>1845</v>
      </c>
      <c r="B849" t="s">
        <v>1846</v>
      </c>
      <c r="C849" t="s">
        <v>3108</v>
      </c>
      <c r="D849" t="s">
        <v>211</v>
      </c>
      <c r="E849">
        <v>3940.2393000000002</v>
      </c>
      <c r="F849">
        <v>604</v>
      </c>
      <c r="G849">
        <v>31.051389465577198</v>
      </c>
      <c r="H849">
        <v>-3.6179611982159301</v>
      </c>
      <c r="I849">
        <v>-5.5428799075511801</v>
      </c>
      <c r="J849">
        <v>-3.91778440580247</v>
      </c>
      <c r="K849">
        <v>674.36850897438399</v>
      </c>
      <c r="L849">
        <v>641.42368454040104</v>
      </c>
      <c r="M849">
        <v>28.6692249263671</v>
      </c>
      <c r="N849">
        <v>0.461109901875489</v>
      </c>
      <c r="O849">
        <v>36.986754966887403</v>
      </c>
      <c r="P849">
        <v>50.679805413496297</v>
      </c>
      <c r="Q849">
        <v>5.8119185536952001E-2</v>
      </c>
    </row>
    <row r="850" spans="1:17" x14ac:dyDescent="0.3">
      <c r="A850" t="s">
        <v>1847</v>
      </c>
      <c r="B850" t="s">
        <v>1848</v>
      </c>
      <c r="C850" t="s">
        <v>3114</v>
      </c>
      <c r="D850" t="s">
        <v>229</v>
      </c>
      <c r="E850">
        <v>3928.599710508</v>
      </c>
      <c r="F850">
        <v>178.53</v>
      </c>
      <c r="G850">
        <v>-1.77759029336404</v>
      </c>
      <c r="H850">
        <v>-1.48763354821782</v>
      </c>
      <c r="I850">
        <v>-15.4650824563625</v>
      </c>
      <c r="J850">
        <v>-3.4047819407451998</v>
      </c>
      <c r="K850">
        <v>191.96573877107599</v>
      </c>
      <c r="L850">
        <v>190.14179474789699</v>
      </c>
      <c r="M850">
        <v>34.284612210711899</v>
      </c>
      <c r="N850">
        <v>1.5328975442160599</v>
      </c>
      <c r="O850">
        <v>33.2269086428051</v>
      </c>
      <c r="P850">
        <v>21.863481228668899</v>
      </c>
    </row>
    <row r="851" spans="1:17" x14ac:dyDescent="0.3">
      <c r="A851" t="s">
        <v>1849</v>
      </c>
      <c r="B851" t="s">
        <v>1850</v>
      </c>
      <c r="C851" t="s">
        <v>3104</v>
      </c>
      <c r="D851" t="s">
        <v>1001</v>
      </c>
      <c r="E851">
        <v>3922.4083216499998</v>
      </c>
      <c r="F851">
        <v>30.75</v>
      </c>
      <c r="G851">
        <v>-25.397906596147301</v>
      </c>
      <c r="H851">
        <v>-11.2747114969017</v>
      </c>
      <c r="I851">
        <v>-11.823269255322099</v>
      </c>
      <c r="J851">
        <v>-7.2975320253557499</v>
      </c>
      <c r="K851">
        <v>36.150597738947702</v>
      </c>
      <c r="L851">
        <v>35.411758085312698</v>
      </c>
      <c r="M851">
        <v>28.330879084679498</v>
      </c>
      <c r="N851">
        <v>0.65969527431668995</v>
      </c>
      <c r="O851">
        <v>49.918699186991802</v>
      </c>
      <c r="P851">
        <v>24.2424242424242</v>
      </c>
      <c r="Q851">
        <v>8.3369682808696E-2</v>
      </c>
    </row>
    <row r="852" spans="1:17" hidden="1" x14ac:dyDescent="0.3">
      <c r="A852" t="s">
        <v>1851</v>
      </c>
      <c r="B852" t="s">
        <v>1852</v>
      </c>
      <c r="C852" t="s">
        <v>3117</v>
      </c>
      <c r="D852" t="s">
        <v>268</v>
      </c>
      <c r="E852">
        <v>3920.6941609599999</v>
      </c>
      <c r="F852">
        <v>1229.3499999999999</v>
      </c>
      <c r="G852">
        <v>-10.6923680201694</v>
      </c>
      <c r="H852">
        <v>0.43829857577778902</v>
      </c>
      <c r="I852">
        <v>-6.4063076300758102</v>
      </c>
      <c r="J852">
        <v>0.94734659241780905</v>
      </c>
      <c r="K852">
        <v>1321.9022764521901</v>
      </c>
      <c r="L852">
        <v>1288.22885810498</v>
      </c>
      <c r="M852">
        <v>31.328039949540202</v>
      </c>
      <c r="N852">
        <v>0.42144896364036599</v>
      </c>
      <c r="O852">
        <v>28.100215561068801</v>
      </c>
      <c r="P852">
        <v>11.6525135098315</v>
      </c>
      <c r="Q852">
        <v>0.110039971147476</v>
      </c>
    </row>
    <row r="853" spans="1:17" hidden="1" x14ac:dyDescent="0.3">
      <c r="A853" t="s">
        <v>1853</v>
      </c>
      <c r="B853" t="s">
        <v>1854</v>
      </c>
      <c r="C853" t="s">
        <v>3117</v>
      </c>
      <c r="D853" t="s">
        <v>114</v>
      </c>
      <c r="E853">
        <v>3909.238930344</v>
      </c>
      <c r="F853">
        <v>40.26</v>
      </c>
      <c r="G853">
        <v>-32.983078637745997</v>
      </c>
      <c r="H853">
        <v>-8.1592127946399398</v>
      </c>
      <c r="I853">
        <v>-20.468284057061702</v>
      </c>
      <c r="J853">
        <v>-5.4761426932083204</v>
      </c>
      <c r="K853">
        <v>45.053255528058898</v>
      </c>
      <c r="L853">
        <v>46.181888316193401</v>
      </c>
      <c r="M853">
        <v>26.102894362200399</v>
      </c>
      <c r="N853">
        <v>0.282413348659526</v>
      </c>
      <c r="O853">
        <v>62.444113263785397</v>
      </c>
      <c r="P853">
        <v>3.8699690402476699</v>
      </c>
      <c r="Q853">
        <v>4.8788809558921002E-2</v>
      </c>
    </row>
    <row r="854" spans="1:17" x14ac:dyDescent="0.3">
      <c r="A854" t="s">
        <v>1855</v>
      </c>
      <c r="B854" t="s">
        <v>1856</v>
      </c>
      <c r="C854" t="s">
        <v>3111</v>
      </c>
      <c r="D854" t="s">
        <v>876</v>
      </c>
      <c r="E854">
        <v>3906.2127831749999</v>
      </c>
      <c r="F854">
        <v>315.64999999999998</v>
      </c>
      <c r="G854">
        <v>35.187804277716502</v>
      </c>
      <c r="H854">
        <v>-10.688156386943</v>
      </c>
      <c r="I854">
        <v>23.482185322295202</v>
      </c>
      <c r="J854">
        <v>-4.5595905955538498</v>
      </c>
      <c r="K854">
        <v>360.35368193736099</v>
      </c>
      <c r="L854">
        <v>315.89884102752802</v>
      </c>
      <c r="M854">
        <v>30.032395003791901</v>
      </c>
      <c r="N854">
        <v>0.97441972936125398</v>
      </c>
      <c r="O854">
        <v>30.508474576271102</v>
      </c>
      <c r="P854">
        <v>62.622359608449202</v>
      </c>
      <c r="Q854">
        <v>4.0495405048533002E-2</v>
      </c>
    </row>
    <row r="855" spans="1:17" x14ac:dyDescent="0.3">
      <c r="A855" t="s">
        <v>1857</v>
      </c>
      <c r="B855" t="s">
        <v>1858</v>
      </c>
      <c r="C855" t="s">
        <v>3102</v>
      </c>
      <c r="D855" t="s">
        <v>54</v>
      </c>
      <c r="E855">
        <v>3884.9382574800002</v>
      </c>
      <c r="F855">
        <v>43.26</v>
      </c>
      <c r="G855">
        <v>-13.350757066901201</v>
      </c>
      <c r="H855">
        <v>-9.2034280449136592</v>
      </c>
      <c r="I855">
        <v>-42.903099588042501</v>
      </c>
      <c r="J855">
        <v>1.5753787295995201</v>
      </c>
      <c r="K855">
        <v>51.4151633287889</v>
      </c>
      <c r="L855">
        <v>58.1421448614078</v>
      </c>
      <c r="M855">
        <v>39.033778209839198</v>
      </c>
      <c r="N855">
        <v>0.465547718926974</v>
      </c>
      <c r="O855">
        <v>130.305131761442</v>
      </c>
      <c r="P855">
        <v>7.6789047915370299</v>
      </c>
      <c r="Q855">
        <v>-7.3330921589500003E-4</v>
      </c>
    </row>
    <row r="856" spans="1:17" hidden="1" x14ac:dyDescent="0.3">
      <c r="A856" t="s">
        <v>1859</v>
      </c>
      <c r="B856" t="s">
        <v>1860</v>
      </c>
      <c r="C856" t="s">
        <v>3117</v>
      </c>
      <c r="D856" t="s">
        <v>120</v>
      </c>
      <c r="E856">
        <v>3883.5182607749998</v>
      </c>
      <c r="F856">
        <v>1122.75</v>
      </c>
      <c r="G856">
        <v>383.010686155374</v>
      </c>
      <c r="H856">
        <v>-9.5502036026232808</v>
      </c>
      <c r="I856">
        <v>130.42432509954801</v>
      </c>
      <c r="J856">
        <v>-4.2575949148986201</v>
      </c>
      <c r="K856">
        <v>1185.0084532901701</v>
      </c>
      <c r="L856">
        <v>845.55973136503599</v>
      </c>
      <c r="M856">
        <v>39.276234620769898</v>
      </c>
      <c r="N856">
        <v>0.79374701316004004</v>
      </c>
      <c r="O856">
        <v>32.175462035181397</v>
      </c>
      <c r="P856">
        <v>401.22767857142799</v>
      </c>
      <c r="Q856">
        <v>0.17082300945157999</v>
      </c>
    </row>
    <row r="857" spans="1:17" x14ac:dyDescent="0.3">
      <c r="A857" t="s">
        <v>1861</v>
      </c>
      <c r="B857" t="s">
        <v>1862</v>
      </c>
      <c r="C857" t="s">
        <v>3113</v>
      </c>
      <c r="D857" t="s">
        <v>268</v>
      </c>
      <c r="E857">
        <v>3871.2833700719998</v>
      </c>
      <c r="F857">
        <v>166.52</v>
      </c>
      <c r="G857">
        <v>6.32652963636016</v>
      </c>
      <c r="H857">
        <v>-7.4840310896950797</v>
      </c>
      <c r="I857">
        <v>16.2539647056803</v>
      </c>
      <c r="J857">
        <v>-12.123029434929</v>
      </c>
      <c r="K857">
        <v>176.92172967389899</v>
      </c>
      <c r="L857">
        <v>160.526889654591</v>
      </c>
      <c r="M857">
        <v>35.590488054597998</v>
      </c>
      <c r="N857">
        <v>0.867671581364447</v>
      </c>
      <c r="O857">
        <v>19.769397069421</v>
      </c>
      <c r="P857">
        <v>48.612226684515797</v>
      </c>
      <c r="Q857">
        <v>1.1501311621457001E-2</v>
      </c>
    </row>
    <row r="858" spans="1:17" hidden="1" x14ac:dyDescent="0.3">
      <c r="A858" t="s">
        <v>1863</v>
      </c>
      <c r="B858" t="s">
        <v>1864</v>
      </c>
      <c r="C858" t="s">
        <v>3117</v>
      </c>
      <c r="D858" t="s">
        <v>527</v>
      </c>
      <c r="E858">
        <v>3867.0959304399998</v>
      </c>
      <c r="F858">
        <v>4476.05</v>
      </c>
      <c r="G858">
        <v>-7.5267334987050099</v>
      </c>
      <c r="H858">
        <v>4.3977519691858102</v>
      </c>
      <c r="I858">
        <v>27.171373739009798</v>
      </c>
      <c r="J858">
        <v>0.23479496456822899</v>
      </c>
      <c r="K858">
        <v>4457.0452937140799</v>
      </c>
      <c r="L858">
        <v>3992.5874127789202</v>
      </c>
      <c r="M858">
        <v>36.967145345041899</v>
      </c>
      <c r="N858">
        <v>1.15024272630182</v>
      </c>
      <c r="O858">
        <v>9.1889053964991394</v>
      </c>
      <c r="P858">
        <v>49.380923775196798</v>
      </c>
      <c r="Q858">
        <v>3.4334956222173002E-2</v>
      </c>
    </row>
    <row r="859" spans="1:17" x14ac:dyDescent="0.3">
      <c r="A859" t="s">
        <v>1865</v>
      </c>
      <c r="B859" t="s">
        <v>1866</v>
      </c>
      <c r="C859" t="s">
        <v>3113</v>
      </c>
      <c r="D859" t="s">
        <v>91</v>
      </c>
      <c r="E859">
        <v>3857.5140187749998</v>
      </c>
      <c r="F859">
        <v>957.35</v>
      </c>
      <c r="G859">
        <v>19.2108298443775</v>
      </c>
      <c r="H859">
        <v>-1.5150535751302701</v>
      </c>
      <c r="I859">
        <v>22.3236802531077</v>
      </c>
      <c r="J859">
        <v>-0.54134574972280602</v>
      </c>
      <c r="K859">
        <v>1061.73594073809</v>
      </c>
      <c r="L859">
        <v>1012.5371028974</v>
      </c>
      <c r="M859">
        <v>38.964380406871697</v>
      </c>
      <c r="N859">
        <v>1.1461224107511601</v>
      </c>
      <c r="O859">
        <v>66.365488066015502</v>
      </c>
      <c r="P859">
        <v>56.942622950819597</v>
      </c>
      <c r="Q859">
        <v>1.4237948476180999E-2</v>
      </c>
    </row>
    <row r="860" spans="1:17" hidden="1" x14ac:dyDescent="0.3">
      <c r="A860" t="s">
        <v>1867</v>
      </c>
      <c r="B860" t="s">
        <v>1868</v>
      </c>
      <c r="C860" t="s">
        <v>3117</v>
      </c>
      <c r="D860" t="s">
        <v>211</v>
      </c>
      <c r="E860">
        <v>3856.8895095749999</v>
      </c>
      <c r="F860">
        <v>502.75</v>
      </c>
      <c r="G860">
        <v>-9.2358261530914998</v>
      </c>
      <c r="H860">
        <v>-8.2390379832197702</v>
      </c>
      <c r="I860">
        <v>-13.1983376986607</v>
      </c>
      <c r="J860">
        <v>-3.9803968625901902</v>
      </c>
      <c r="K860">
        <v>575.38604263780201</v>
      </c>
      <c r="L860">
        <v>567.50035184247201</v>
      </c>
      <c r="M860">
        <v>22.7847277552702</v>
      </c>
      <c r="N860">
        <v>0.66530750864198496</v>
      </c>
      <c r="O860">
        <v>39.830929885628997</v>
      </c>
      <c r="P860">
        <v>11.400398847773101</v>
      </c>
      <c r="Q860">
        <v>0.14248961254369499</v>
      </c>
    </row>
    <row r="861" spans="1:17" hidden="1" x14ac:dyDescent="0.3">
      <c r="A861" t="s">
        <v>1869</v>
      </c>
      <c r="B861" t="s">
        <v>1870</v>
      </c>
      <c r="C861" t="s">
        <v>3117</v>
      </c>
      <c r="D861" t="s">
        <v>431</v>
      </c>
      <c r="E861">
        <v>3853.5510112500001</v>
      </c>
      <c r="F861">
        <v>280.05</v>
      </c>
      <c r="G861">
        <v>46.798094838654102</v>
      </c>
      <c r="H861">
        <v>5.8844723611712704</v>
      </c>
      <c r="I861">
        <v>41.705536776095201</v>
      </c>
      <c r="J861">
        <v>2.88353747625791</v>
      </c>
      <c r="K861">
        <v>273.08685127296701</v>
      </c>
      <c r="L861">
        <v>227.244264532226</v>
      </c>
      <c r="M861">
        <v>52.7537448104232</v>
      </c>
      <c r="N861">
        <v>0.75930595276647395</v>
      </c>
      <c r="O861">
        <v>8.8019996429208902</v>
      </c>
      <c r="P861">
        <v>98.195329087048805</v>
      </c>
      <c r="Q861">
        <v>0.24744392195082801</v>
      </c>
    </row>
    <row r="862" spans="1:17" x14ac:dyDescent="0.3">
      <c r="A862" t="s">
        <v>1871</v>
      </c>
      <c r="B862" t="s">
        <v>1872</v>
      </c>
      <c r="C862" t="s">
        <v>3114</v>
      </c>
      <c r="D862" t="s">
        <v>1443</v>
      </c>
      <c r="E862">
        <v>3845.6577115809901</v>
      </c>
      <c r="F862">
        <v>70.91</v>
      </c>
      <c r="G862">
        <v>18.377086683839401</v>
      </c>
      <c r="H862">
        <v>-4.4170647603768103</v>
      </c>
      <c r="I862">
        <v>-16.406463151313002</v>
      </c>
      <c r="J862">
        <v>-1.59121418016161</v>
      </c>
      <c r="K862">
        <v>78.953554052494695</v>
      </c>
      <c r="L862">
        <v>77.340820827964095</v>
      </c>
      <c r="M862">
        <v>27.739192766138</v>
      </c>
      <c r="N862">
        <v>0.39699604666122501</v>
      </c>
      <c r="O862">
        <v>45.607107601184602</v>
      </c>
      <c r="P862">
        <v>43.542510121457397</v>
      </c>
      <c r="Q862">
        <v>0.15294169744678701</v>
      </c>
    </row>
    <row r="863" spans="1:17" hidden="1" x14ac:dyDescent="0.3">
      <c r="A863" t="s">
        <v>1873</v>
      </c>
      <c r="B863" t="s">
        <v>1874</v>
      </c>
      <c r="C863" t="s">
        <v>3117</v>
      </c>
      <c r="D863" t="s">
        <v>239</v>
      </c>
      <c r="E863">
        <v>3812.5883961479999</v>
      </c>
      <c r="F863">
        <v>171.01</v>
      </c>
      <c r="G863">
        <v>111.63836707236101</v>
      </c>
      <c r="H863">
        <v>-0.273804968099223</v>
      </c>
      <c r="I863">
        <v>102.417108228923</v>
      </c>
      <c r="J863">
        <v>-1.7341284669406201</v>
      </c>
      <c r="K863">
        <v>172.81811501428501</v>
      </c>
      <c r="L863">
        <v>129.224979940992</v>
      </c>
      <c r="M863">
        <v>34.803615341085496</v>
      </c>
      <c r="N863">
        <v>0.49416326305431402</v>
      </c>
      <c r="O863">
        <v>20.109935091515101</v>
      </c>
      <c r="P863">
        <v>134.26027397260199</v>
      </c>
      <c r="Q863">
        <v>0.279693818607475</v>
      </c>
    </row>
    <row r="864" spans="1:17" x14ac:dyDescent="0.3">
      <c r="A864" t="s">
        <v>1875</v>
      </c>
      <c r="B864" t="s">
        <v>1876</v>
      </c>
      <c r="C864" t="s">
        <v>3116</v>
      </c>
      <c r="D864" t="s">
        <v>481</v>
      </c>
      <c r="E864">
        <v>3811.9132442999999</v>
      </c>
      <c r="F864">
        <v>332.7</v>
      </c>
      <c r="G864">
        <v>-10.3334028359755</v>
      </c>
      <c r="H864">
        <v>-5.8390170034487801</v>
      </c>
      <c r="I864">
        <v>-7.5094460135443901</v>
      </c>
      <c r="J864">
        <v>-3.0727022473516299</v>
      </c>
      <c r="K864">
        <v>378.13309341780598</v>
      </c>
      <c r="L864">
        <v>369.406921913448</v>
      </c>
      <c r="M864">
        <v>18.9604661793052</v>
      </c>
      <c r="N864">
        <v>0.39782486379849502</v>
      </c>
      <c r="O864">
        <v>37.917042380523</v>
      </c>
      <c r="P864">
        <v>9.5128373930217105</v>
      </c>
      <c r="Q864">
        <v>0.115287219758342</v>
      </c>
    </row>
    <row r="865" spans="1:17" hidden="1" x14ac:dyDescent="0.3">
      <c r="A865" t="s">
        <v>1877</v>
      </c>
      <c r="B865" t="s">
        <v>1878</v>
      </c>
      <c r="C865" t="s">
        <v>3117</v>
      </c>
      <c r="D865" t="s">
        <v>408</v>
      </c>
      <c r="E865">
        <v>3811.2433796800001</v>
      </c>
      <c r="F865">
        <v>236.3</v>
      </c>
      <c r="G865">
        <v>-45.795543407158</v>
      </c>
      <c r="H865">
        <v>-5.7653630777073497</v>
      </c>
      <c r="I865">
        <v>-30.806840670027398</v>
      </c>
      <c r="J865">
        <v>-3.9980050790840802</v>
      </c>
      <c r="M865">
        <v>30.517251646790498</v>
      </c>
      <c r="O865">
        <v>48.116800677105303</v>
      </c>
      <c r="P865">
        <v>4.2576660048533101</v>
      </c>
    </row>
    <row r="866" spans="1:17" x14ac:dyDescent="0.3">
      <c r="A866" t="s">
        <v>1879</v>
      </c>
      <c r="B866" t="s">
        <v>1880</v>
      </c>
      <c r="C866" t="s">
        <v>3111</v>
      </c>
      <c r="D866" t="s">
        <v>48</v>
      </c>
      <c r="E866">
        <v>3811.1949924999999</v>
      </c>
      <c r="F866">
        <v>2248.75</v>
      </c>
      <c r="G866">
        <v>5.6284254511397398</v>
      </c>
      <c r="H866">
        <v>-8.2416427607956901</v>
      </c>
      <c r="I866">
        <v>34.889332829017299</v>
      </c>
      <c r="J866">
        <v>4.5047591037671104</v>
      </c>
      <c r="K866">
        <v>2187.7223498837702</v>
      </c>
      <c r="L866">
        <v>1922.9366955191199</v>
      </c>
      <c r="M866">
        <v>49.525220926316898</v>
      </c>
      <c r="N866">
        <v>0.70634160826093395</v>
      </c>
      <c r="O866">
        <v>21.623123957754299</v>
      </c>
      <c r="P866">
        <v>59.034653465346501</v>
      </c>
      <c r="Q866">
        <v>8.3767475214131998E-2</v>
      </c>
    </row>
    <row r="867" spans="1:17" x14ac:dyDescent="0.3">
      <c r="A867" t="s">
        <v>1881</v>
      </c>
      <c r="B867" t="s">
        <v>1882</v>
      </c>
      <c r="C867" t="s">
        <v>3113</v>
      </c>
      <c r="D867" t="s">
        <v>292</v>
      </c>
      <c r="E867">
        <v>3805.0803190199899</v>
      </c>
      <c r="F867">
        <v>1212.0999999999999</v>
      </c>
      <c r="G867">
        <v>-3.0671010837730202</v>
      </c>
      <c r="H867">
        <v>13.251007770753001</v>
      </c>
      <c r="I867">
        <v>28.971536458132999</v>
      </c>
      <c r="J867">
        <v>-0.42357069371348799</v>
      </c>
      <c r="K867">
        <v>1165.86603394037</v>
      </c>
      <c r="L867">
        <v>1100.97892675096</v>
      </c>
      <c r="M867">
        <v>56.796689966981198</v>
      </c>
      <c r="N867">
        <v>0.98748073601617004</v>
      </c>
      <c r="O867">
        <v>13.4394851909908</v>
      </c>
      <c r="P867">
        <v>61.258564491452098</v>
      </c>
      <c r="Q867">
        <v>-4.9044530186304003E-2</v>
      </c>
    </row>
    <row r="868" spans="1:17" hidden="1" x14ac:dyDescent="0.3">
      <c r="A868" t="s">
        <v>1883</v>
      </c>
      <c r="B868" t="s">
        <v>1884</v>
      </c>
      <c r="C868" t="s">
        <v>3117</v>
      </c>
      <c r="D868" t="s">
        <v>253</v>
      </c>
      <c r="E868">
        <v>3784.7198050000002</v>
      </c>
      <c r="F868">
        <v>412.85</v>
      </c>
      <c r="G868">
        <v>79.777639273107894</v>
      </c>
      <c r="H868">
        <v>1.84504925361281</v>
      </c>
      <c r="I868">
        <v>54.296990459960597</v>
      </c>
      <c r="J868">
        <v>-9.3768643979683493</v>
      </c>
      <c r="K868">
        <v>416.481058820979</v>
      </c>
      <c r="L868">
        <v>318.00901571626798</v>
      </c>
      <c r="M868">
        <v>39.8620910319258</v>
      </c>
      <c r="N868">
        <v>0.95767687535806101</v>
      </c>
      <c r="O868">
        <v>18.566065156836601</v>
      </c>
      <c r="P868">
        <v>167.216828478964</v>
      </c>
      <c r="Q868">
        <v>0.16201460035274901</v>
      </c>
    </row>
    <row r="869" spans="1:17" x14ac:dyDescent="0.3">
      <c r="A869" t="s">
        <v>1885</v>
      </c>
      <c r="B869" t="s">
        <v>1886</v>
      </c>
      <c r="C869" t="s">
        <v>3105</v>
      </c>
      <c r="D869" t="s">
        <v>48</v>
      </c>
      <c r="E869">
        <v>3779.2373554649998</v>
      </c>
      <c r="F869">
        <v>546.15</v>
      </c>
      <c r="G869">
        <v>-45.133623805457297</v>
      </c>
      <c r="H869">
        <v>-10.187209217056999</v>
      </c>
      <c r="I869">
        <v>6.9851070351378901</v>
      </c>
      <c r="J869">
        <v>-7.4536907258348801</v>
      </c>
      <c r="K869">
        <v>629.24779314898797</v>
      </c>
      <c r="L869">
        <v>623.63644848439105</v>
      </c>
      <c r="M869">
        <v>22.781411062298801</v>
      </c>
      <c r="N869">
        <v>0.742750681902412</v>
      </c>
      <c r="O869">
        <v>84.756934907992303</v>
      </c>
      <c r="P869">
        <v>27.978910369068501</v>
      </c>
      <c r="Q869">
        <v>0.11889065560942599</v>
      </c>
    </row>
    <row r="870" spans="1:17" hidden="1" x14ac:dyDescent="0.3">
      <c r="A870" t="s">
        <v>1887</v>
      </c>
      <c r="B870" t="s">
        <v>1888</v>
      </c>
      <c r="C870" t="s">
        <v>3117</v>
      </c>
      <c r="D870" t="s">
        <v>481</v>
      </c>
      <c r="E870">
        <v>3762.9694751849902</v>
      </c>
      <c r="F870">
        <v>271.85000000000002</v>
      </c>
      <c r="G870">
        <v>54.732194682156397</v>
      </c>
      <c r="H870">
        <v>-5.90396794489049</v>
      </c>
      <c r="I870">
        <v>39.7242353967629</v>
      </c>
      <c r="J870">
        <v>-3.7095602373267802</v>
      </c>
      <c r="K870">
        <v>283.87488607514598</v>
      </c>
      <c r="L870">
        <v>230.945671192426</v>
      </c>
      <c r="M870">
        <v>31.4001871959141</v>
      </c>
      <c r="N870">
        <v>0.300374928470305</v>
      </c>
      <c r="O870">
        <v>23.689534669854599</v>
      </c>
      <c r="P870">
        <v>99.742836149889797</v>
      </c>
      <c r="Q870">
        <v>5.6343288699142E-2</v>
      </c>
    </row>
    <row r="871" spans="1:17" hidden="1" x14ac:dyDescent="0.3">
      <c r="A871" t="s">
        <v>1889</v>
      </c>
      <c r="B871" t="s">
        <v>1890</v>
      </c>
      <c r="C871" t="s">
        <v>3117</v>
      </c>
      <c r="D871" t="s">
        <v>117</v>
      </c>
      <c r="E871">
        <v>3742.30935</v>
      </c>
      <c r="F871">
        <v>561.15</v>
      </c>
      <c r="G871">
        <v>156.65040806546401</v>
      </c>
      <c r="H871">
        <v>1.4134605461090499</v>
      </c>
      <c r="I871">
        <v>15.2136670058128</v>
      </c>
      <c r="J871">
        <v>-5.4719361686765096</v>
      </c>
      <c r="K871">
        <v>517.06994732182704</v>
      </c>
      <c r="L871">
        <v>414.38240058413299</v>
      </c>
      <c r="N871">
        <v>1.1932411030913099</v>
      </c>
      <c r="O871">
        <v>17.0809943865276</v>
      </c>
      <c r="P871">
        <v>220.65714285714199</v>
      </c>
    </row>
    <row r="872" spans="1:17" hidden="1" x14ac:dyDescent="0.3">
      <c r="A872" t="s">
        <v>1891</v>
      </c>
      <c r="B872" t="s">
        <v>1892</v>
      </c>
      <c r="C872" t="s">
        <v>3117</v>
      </c>
      <c r="D872" t="s">
        <v>204</v>
      </c>
      <c r="E872">
        <v>3738.76579395</v>
      </c>
      <c r="F872">
        <v>3429.5</v>
      </c>
      <c r="G872">
        <v>137.85509233862601</v>
      </c>
      <c r="H872">
        <v>25.1193979000127</v>
      </c>
      <c r="I872">
        <v>113.612079978728</v>
      </c>
      <c r="J872">
        <v>2.8114421528659701</v>
      </c>
      <c r="K872">
        <v>2753.01173757472</v>
      </c>
      <c r="L872">
        <v>2043.71690565062</v>
      </c>
      <c r="M872">
        <v>67.089205884044901</v>
      </c>
      <c r="N872">
        <v>1.82411930727571</v>
      </c>
      <c r="O872">
        <v>6.0212859017349398</v>
      </c>
      <c r="P872">
        <v>203.509004823222</v>
      </c>
      <c r="Q872">
        <v>0.18429226513181299</v>
      </c>
    </row>
    <row r="873" spans="1:17" hidden="1" x14ac:dyDescent="0.3">
      <c r="A873" t="s">
        <v>1893</v>
      </c>
      <c r="B873" t="s">
        <v>1894</v>
      </c>
      <c r="C873" t="s">
        <v>3117</v>
      </c>
      <c r="D873" t="s">
        <v>1027</v>
      </c>
      <c r="E873">
        <v>3730.8735000000001</v>
      </c>
      <c r="F873">
        <v>58.07</v>
      </c>
      <c r="G873">
        <v>-36.106788586173302</v>
      </c>
      <c r="H873">
        <v>0.93380848436723396</v>
      </c>
      <c r="I873">
        <v>-16.578697505539399</v>
      </c>
      <c r="J873">
        <v>-0.79126593989121596</v>
      </c>
      <c r="K873">
        <v>61.387784554965798</v>
      </c>
      <c r="L873">
        <v>64.532588738637003</v>
      </c>
      <c r="M873">
        <v>80.428401478298795</v>
      </c>
      <c r="N873">
        <v>1.08547354239688</v>
      </c>
      <c r="O873">
        <v>23.0411572240399</v>
      </c>
      <c r="P873">
        <v>1.8593229258024799</v>
      </c>
      <c r="Q873">
        <v>-6.679688381315E-3</v>
      </c>
    </row>
    <row r="874" spans="1:17" hidden="1" x14ac:dyDescent="0.3">
      <c r="A874" t="s">
        <v>1895</v>
      </c>
      <c r="B874" t="s">
        <v>1896</v>
      </c>
      <c r="C874" t="s">
        <v>3117</v>
      </c>
      <c r="D874" t="s">
        <v>728</v>
      </c>
      <c r="E874">
        <v>3724.7253936799998</v>
      </c>
      <c r="F874">
        <v>169.09</v>
      </c>
      <c r="G874">
        <v>12.939994260597899</v>
      </c>
      <c r="H874">
        <v>9.5702795761174695</v>
      </c>
      <c r="I874">
        <v>12.290212407319199</v>
      </c>
      <c r="J874">
        <v>0.62926057998597296</v>
      </c>
      <c r="K874">
        <v>165.74726019841</v>
      </c>
      <c r="L874">
        <v>154.230391354414</v>
      </c>
      <c r="M874">
        <v>58.331342908403499</v>
      </c>
      <c r="N874">
        <v>1.3914674758046499</v>
      </c>
      <c r="O874">
        <v>5.2102430658229304</v>
      </c>
      <c r="P874">
        <v>32.807100219918297</v>
      </c>
      <c r="Q874">
        <v>8.2626113561340003E-3</v>
      </c>
    </row>
    <row r="875" spans="1:17" hidden="1" x14ac:dyDescent="0.3">
      <c r="A875" t="s">
        <v>1897</v>
      </c>
      <c r="B875" t="s">
        <v>1898</v>
      </c>
      <c r="C875" t="s">
        <v>3117</v>
      </c>
      <c r="D875" t="s">
        <v>1899</v>
      </c>
      <c r="E875">
        <v>3718.938541472</v>
      </c>
      <c r="F875">
        <v>123.97</v>
      </c>
      <c r="G875">
        <v>-4.2880908210151798</v>
      </c>
      <c r="H875">
        <v>-11.2609702009778</v>
      </c>
      <c r="I875">
        <v>23.774077256017598</v>
      </c>
      <c r="J875">
        <v>3.03975539150805</v>
      </c>
      <c r="K875">
        <v>137.854356700019</v>
      </c>
      <c r="L875">
        <v>126.58977634093</v>
      </c>
      <c r="M875">
        <v>29.097121932860802</v>
      </c>
      <c r="N875">
        <v>0.57171309948790505</v>
      </c>
      <c r="O875">
        <v>33.007985803016801</v>
      </c>
      <c r="P875">
        <v>47.407847800237803</v>
      </c>
      <c r="Q875">
        <v>5.9239574180600003E-2</v>
      </c>
    </row>
    <row r="876" spans="1:17" hidden="1" x14ac:dyDescent="0.3">
      <c r="A876" t="s">
        <v>1900</v>
      </c>
      <c r="B876" t="s">
        <v>1901</v>
      </c>
      <c r="C876" t="s">
        <v>3117</v>
      </c>
      <c r="D876" t="s">
        <v>440</v>
      </c>
      <c r="E876">
        <v>3718.4636629000001</v>
      </c>
      <c r="F876">
        <v>603.4</v>
      </c>
      <c r="G876">
        <v>-42.748161901876799</v>
      </c>
      <c r="H876">
        <v>-0.49077901836780002</v>
      </c>
      <c r="I876">
        <v>-13.4928617869381</v>
      </c>
      <c r="J876">
        <v>0.78813468405593801</v>
      </c>
      <c r="K876">
        <v>635.26446600543795</v>
      </c>
      <c r="L876">
        <v>663.00228684345302</v>
      </c>
      <c r="M876">
        <v>34.526549560818403</v>
      </c>
      <c r="N876">
        <v>0.91745124648796195</v>
      </c>
      <c r="O876">
        <v>35.556844547563799</v>
      </c>
      <c r="P876">
        <v>2.9078195616952298</v>
      </c>
      <c r="Q876">
        <v>0.102467758291326</v>
      </c>
    </row>
    <row r="877" spans="1:17" x14ac:dyDescent="0.3">
      <c r="A877" t="s">
        <v>1902</v>
      </c>
      <c r="B877" t="s">
        <v>1903</v>
      </c>
      <c r="C877" t="s">
        <v>3102</v>
      </c>
      <c r="D877" t="s">
        <v>506</v>
      </c>
      <c r="E877">
        <v>3716.0176658</v>
      </c>
      <c r="F877">
        <v>63.8</v>
      </c>
      <c r="G877">
        <v>40.659660876474099</v>
      </c>
      <c r="H877">
        <v>2.37318670726994</v>
      </c>
      <c r="I877">
        <v>30.4255090133145</v>
      </c>
      <c r="J877">
        <v>-5.1376904345232601</v>
      </c>
      <c r="K877">
        <v>59.621004464797998</v>
      </c>
      <c r="L877">
        <v>52.150665050688502</v>
      </c>
      <c r="M877">
        <v>50.344805545089002</v>
      </c>
      <c r="N877">
        <v>1.15145538194193</v>
      </c>
      <c r="O877">
        <v>12.695924764890201</v>
      </c>
      <c r="P877">
        <v>91.879699248120204</v>
      </c>
      <c r="Q877">
        <v>-2.9572881598809001E-2</v>
      </c>
    </row>
    <row r="878" spans="1:17" hidden="1" x14ac:dyDescent="0.3">
      <c r="A878" t="s">
        <v>1904</v>
      </c>
      <c r="B878" t="s">
        <v>1905</v>
      </c>
      <c r="C878" t="s">
        <v>3117</v>
      </c>
      <c r="D878" t="s">
        <v>141</v>
      </c>
      <c r="E878">
        <v>3706.5549851999999</v>
      </c>
      <c r="F878">
        <v>410.5</v>
      </c>
      <c r="G878">
        <v>-18.5831468360544</v>
      </c>
      <c r="H878">
        <v>4.8515122232074201</v>
      </c>
      <c r="I878">
        <v>-6.09889385493776</v>
      </c>
      <c r="J878">
        <v>5.3005491098823097E-2</v>
      </c>
      <c r="K878">
        <v>418.88168222272401</v>
      </c>
      <c r="L878">
        <v>421.85522288631302</v>
      </c>
      <c r="M878">
        <v>35.552229617660998</v>
      </c>
      <c r="N878">
        <v>5.4274966970315003E-2</v>
      </c>
      <c r="O878">
        <v>16.686967113276399</v>
      </c>
      <c r="P878">
        <v>4.5460333630459697</v>
      </c>
      <c r="Q878">
        <v>-3.7224287507997E-2</v>
      </c>
    </row>
    <row r="879" spans="1:17" hidden="1" x14ac:dyDescent="0.3">
      <c r="A879" t="s">
        <v>1906</v>
      </c>
      <c r="B879" t="s">
        <v>1907</v>
      </c>
      <c r="C879" t="s">
        <v>3117</v>
      </c>
      <c r="D879" t="s">
        <v>440</v>
      </c>
      <c r="E879">
        <v>3697.1991902699901</v>
      </c>
      <c r="F879">
        <v>583.95000000000005</v>
      </c>
      <c r="G879">
        <v>46.655755294140597</v>
      </c>
      <c r="I879">
        <v>22.757214762261398</v>
      </c>
      <c r="K879">
        <v>555.13151102030702</v>
      </c>
      <c r="L879">
        <v>481.76224515429197</v>
      </c>
      <c r="M879">
        <v>64.780785260819798</v>
      </c>
      <c r="N879">
        <v>1.5393798803684</v>
      </c>
      <c r="O879">
        <v>5.9851014641664397</v>
      </c>
      <c r="P879">
        <v>77.492401215805501</v>
      </c>
      <c r="Q879">
        <v>-3.9150349227047E-2</v>
      </c>
    </row>
    <row r="880" spans="1:17" x14ac:dyDescent="0.3">
      <c r="A880" t="s">
        <v>1908</v>
      </c>
      <c r="B880" t="s">
        <v>1909</v>
      </c>
      <c r="C880" t="s">
        <v>3113</v>
      </c>
      <c r="D880" t="s">
        <v>114</v>
      </c>
      <c r="E880">
        <v>3680.8163833199901</v>
      </c>
      <c r="F880">
        <v>93.64</v>
      </c>
      <c r="G880">
        <v>-24.4879521888525</v>
      </c>
      <c r="H880">
        <v>-48.005521750123897</v>
      </c>
      <c r="I880">
        <v>-13.4972370378314</v>
      </c>
      <c r="J880">
        <v>-47.7809558239613</v>
      </c>
      <c r="K880">
        <v>104.35655242851399</v>
      </c>
      <c r="L880">
        <v>107.954074239435</v>
      </c>
      <c r="M880">
        <v>38.574761318038099</v>
      </c>
      <c r="N880">
        <v>0.32524901946844498</v>
      </c>
      <c r="O880">
        <v>48.4408372490388</v>
      </c>
      <c r="P880">
        <v>12.2109047333732</v>
      </c>
      <c r="Q880">
        <v>5.0085321769434997E-2</v>
      </c>
    </row>
    <row r="881" spans="1:17" x14ac:dyDescent="0.3">
      <c r="A881" t="s">
        <v>1910</v>
      </c>
      <c r="B881" t="s">
        <v>1911</v>
      </c>
      <c r="C881" t="s">
        <v>3118</v>
      </c>
      <c r="D881" t="s">
        <v>108</v>
      </c>
      <c r="E881">
        <v>3680.5157774579998</v>
      </c>
      <c r="F881">
        <v>215.23</v>
      </c>
      <c r="G881">
        <v>18.488675124484999</v>
      </c>
      <c r="H881">
        <v>-9.8137097381368399</v>
      </c>
      <c r="I881">
        <v>-35.431631380933098</v>
      </c>
      <c r="J881">
        <v>-1.72838692869559</v>
      </c>
      <c r="K881">
        <v>246.38120004651799</v>
      </c>
      <c r="L881">
        <v>248.38842507281299</v>
      </c>
      <c r="M881">
        <v>25.432640862567901</v>
      </c>
      <c r="N881">
        <v>0.623552163050068</v>
      </c>
      <c r="O881">
        <v>48.887236909352701</v>
      </c>
      <c r="P881">
        <v>40.352135637430699</v>
      </c>
      <c r="Q881">
        <v>6.3281822431159998E-2</v>
      </c>
    </row>
    <row r="882" spans="1:17" hidden="1" x14ac:dyDescent="0.3">
      <c r="A882" t="s">
        <v>1912</v>
      </c>
      <c r="B882" t="s">
        <v>1913</v>
      </c>
      <c r="C882" t="s">
        <v>3117</v>
      </c>
      <c r="D882" t="s">
        <v>408</v>
      </c>
      <c r="E882">
        <v>3636.997886137</v>
      </c>
      <c r="F882">
        <v>97.79</v>
      </c>
      <c r="G882">
        <v>-48.253326520403299</v>
      </c>
      <c r="H882">
        <v>-5.1418549090273702</v>
      </c>
      <c r="I882">
        <v>-24.366943010083599</v>
      </c>
      <c r="J882">
        <v>-1.6463484885611399</v>
      </c>
      <c r="K882">
        <v>109.60185745701401</v>
      </c>
      <c r="L882">
        <v>120.506769789347</v>
      </c>
      <c r="M882">
        <v>26.1086392020846</v>
      </c>
      <c r="N882">
        <v>0.51953293120289001</v>
      </c>
      <c r="O882">
        <v>57.071275181511297</v>
      </c>
      <c r="P882">
        <v>0.29743589743589299</v>
      </c>
    </row>
    <row r="883" spans="1:17" x14ac:dyDescent="0.3">
      <c r="A883" t="s">
        <v>1914</v>
      </c>
      <c r="B883" t="s">
        <v>1915</v>
      </c>
      <c r="C883" t="s">
        <v>3101</v>
      </c>
      <c r="D883" t="s">
        <v>250</v>
      </c>
      <c r="E883">
        <v>3628.04466318</v>
      </c>
      <c r="F883">
        <v>1328.95</v>
      </c>
      <c r="G883">
        <v>5.01037302430219</v>
      </c>
      <c r="H883">
        <v>3.98274452183077</v>
      </c>
      <c r="I883">
        <v>0.32807014519280397</v>
      </c>
      <c r="J883">
        <v>4.7816811853548899E-2</v>
      </c>
      <c r="K883">
        <v>1395.2674034117199</v>
      </c>
      <c r="L883">
        <v>1291.2719514257799</v>
      </c>
      <c r="M883">
        <v>15.3295988660863</v>
      </c>
      <c r="N883">
        <v>0.81357791081562103</v>
      </c>
      <c r="O883">
        <v>16.844125061138399</v>
      </c>
      <c r="P883">
        <v>41.062519902345798</v>
      </c>
      <c r="Q883">
        <v>8.9313611222467004E-2</v>
      </c>
    </row>
    <row r="884" spans="1:17" x14ac:dyDescent="0.3">
      <c r="A884" t="s">
        <v>1916</v>
      </c>
      <c r="B884" t="s">
        <v>1917</v>
      </c>
      <c r="C884" t="s">
        <v>3118</v>
      </c>
      <c r="D884" t="s">
        <v>460</v>
      </c>
      <c r="E884">
        <v>3615.8229891000001</v>
      </c>
      <c r="F884">
        <v>23.45</v>
      </c>
      <c r="G884">
        <v>-33.279010583013097</v>
      </c>
      <c r="H884">
        <v>-3.9596052813234301</v>
      </c>
      <c r="I884">
        <v>-7.9527899588338702</v>
      </c>
      <c r="J884">
        <v>8.1488345708802205E-3</v>
      </c>
      <c r="K884">
        <v>22.868342956012</v>
      </c>
      <c r="L884">
        <v>23.6241008896903</v>
      </c>
      <c r="M884">
        <v>61.8887792698455</v>
      </c>
      <c r="N884">
        <v>0.25596156866959802</v>
      </c>
      <c r="O884">
        <v>92.537313432835802</v>
      </c>
      <c r="P884">
        <v>40.419161676646603</v>
      </c>
    </row>
    <row r="885" spans="1:17" hidden="1" x14ac:dyDescent="0.3">
      <c r="A885" t="s">
        <v>1918</v>
      </c>
      <c r="B885" t="s">
        <v>1919</v>
      </c>
      <c r="C885" t="s">
        <v>3117</v>
      </c>
      <c r="D885" t="s">
        <v>141</v>
      </c>
      <c r="E885">
        <v>3597.24177116999</v>
      </c>
      <c r="F885">
        <v>278.10000000000002</v>
      </c>
      <c r="G885">
        <v>274.48924017323998</v>
      </c>
      <c r="H885">
        <v>8.8324200654006209</v>
      </c>
      <c r="I885">
        <v>79.534474549707198</v>
      </c>
      <c r="J885">
        <v>2.99052105730483</v>
      </c>
      <c r="K885">
        <v>271.81843503140902</v>
      </c>
      <c r="L885">
        <v>206.47670337472599</v>
      </c>
      <c r="M885">
        <v>48.883624786926298</v>
      </c>
      <c r="N885">
        <v>0.60830691690185701</v>
      </c>
      <c r="O885">
        <v>23.804386911182998</v>
      </c>
      <c r="P885">
        <v>308.07043286867201</v>
      </c>
      <c r="Q885">
        <v>0.164145817513005</v>
      </c>
    </row>
    <row r="886" spans="1:17" hidden="1" x14ac:dyDescent="0.3">
      <c r="A886" t="s">
        <v>1920</v>
      </c>
      <c r="B886" t="s">
        <v>1921</v>
      </c>
      <c r="C886" t="s">
        <v>3117</v>
      </c>
      <c r="D886" t="s">
        <v>481</v>
      </c>
      <c r="E886">
        <v>3589.6718770000002</v>
      </c>
      <c r="F886">
        <v>1563.95</v>
      </c>
      <c r="G886">
        <v>109.360093021125</v>
      </c>
      <c r="H886">
        <v>26.171977456115901</v>
      </c>
      <c r="I886">
        <v>133.616061133757</v>
      </c>
      <c r="J886">
        <v>4.7287825614324204</v>
      </c>
      <c r="K886">
        <v>1302.1546009782401</v>
      </c>
      <c r="L886">
        <v>976.27868887181796</v>
      </c>
      <c r="M886">
        <v>60.720552369032298</v>
      </c>
      <c r="N886">
        <v>1.9114986950575299</v>
      </c>
      <c r="O886">
        <v>13.7504395920585</v>
      </c>
      <c r="P886">
        <v>193.975563909774</v>
      </c>
    </row>
    <row r="887" spans="1:17" hidden="1" x14ac:dyDescent="0.3">
      <c r="A887" t="s">
        <v>1922</v>
      </c>
      <c r="B887" t="s">
        <v>1923</v>
      </c>
      <c r="C887" t="s">
        <v>3117</v>
      </c>
      <c r="D887" t="s">
        <v>1336</v>
      </c>
      <c r="E887">
        <v>3583.6989719849998</v>
      </c>
      <c r="F887">
        <v>818.45</v>
      </c>
      <c r="G887">
        <v>11.308021966217</v>
      </c>
      <c r="H887">
        <v>7.9306648471842998</v>
      </c>
      <c r="I887">
        <v>45.284533773539302</v>
      </c>
      <c r="J887">
        <v>2.8225961308951502</v>
      </c>
      <c r="K887">
        <v>776.79247675236002</v>
      </c>
      <c r="L887">
        <v>715.44736041198905</v>
      </c>
      <c r="M887">
        <v>63.668880211616397</v>
      </c>
      <c r="N887">
        <v>0.66091969252167604</v>
      </c>
      <c r="O887">
        <v>20.105076669313899</v>
      </c>
      <c r="P887">
        <v>82.201691896705199</v>
      </c>
      <c r="Q887">
        <v>-3.5002585682479E-2</v>
      </c>
    </row>
    <row r="888" spans="1:17" hidden="1" x14ac:dyDescent="0.3">
      <c r="A888" t="s">
        <v>1924</v>
      </c>
      <c r="B888" t="s">
        <v>1925</v>
      </c>
      <c r="C888" t="s">
        <v>3117</v>
      </c>
      <c r="D888" t="s">
        <v>117</v>
      </c>
      <c r="E888">
        <v>3582.1914228000001</v>
      </c>
      <c r="F888">
        <v>951</v>
      </c>
      <c r="G888">
        <v>18.650016537989</v>
      </c>
      <c r="H888">
        <v>-2.22190436076471</v>
      </c>
      <c r="I888">
        <v>-4.0895332299538198</v>
      </c>
      <c r="J888">
        <v>-3.5072741347485999E-4</v>
      </c>
      <c r="K888">
        <v>909.72871515055203</v>
      </c>
      <c r="L888">
        <v>822.61042646374904</v>
      </c>
      <c r="M888">
        <v>59.507463438264402</v>
      </c>
      <c r="N888">
        <v>0.13599468881774099</v>
      </c>
      <c r="O888">
        <v>18.7276550998948</v>
      </c>
      <c r="P888">
        <v>70.644177283330293</v>
      </c>
      <c r="Q888">
        <v>9.1896926115620003E-2</v>
      </c>
    </row>
    <row r="889" spans="1:17" x14ac:dyDescent="0.3">
      <c r="A889" t="s">
        <v>1926</v>
      </c>
      <c r="B889" t="s">
        <v>1927</v>
      </c>
      <c r="C889" t="s">
        <v>3106</v>
      </c>
      <c r="D889" t="s">
        <v>166</v>
      </c>
      <c r="E889">
        <v>3566.18827886999</v>
      </c>
      <c r="F889">
        <v>227.46</v>
      </c>
      <c r="G889">
        <v>4.5933359319723399</v>
      </c>
      <c r="H889">
        <v>15.1346377297346</v>
      </c>
      <c r="I889">
        <v>3.87290045790437</v>
      </c>
      <c r="J889">
        <v>15.955853001315999</v>
      </c>
      <c r="K889">
        <v>188.749103721658</v>
      </c>
      <c r="L889">
        <v>186.48193223473399</v>
      </c>
      <c r="M889">
        <v>74.693455806655606</v>
      </c>
      <c r="N889">
        <v>2.13346240389264</v>
      </c>
      <c r="O889">
        <v>24.4174799964828</v>
      </c>
      <c r="P889">
        <v>71.0225563909774</v>
      </c>
      <c r="Q889">
        <v>2.3854953217219998E-3</v>
      </c>
    </row>
    <row r="890" spans="1:17" hidden="1" x14ac:dyDescent="0.3">
      <c r="A890" t="s">
        <v>1928</v>
      </c>
      <c r="B890" t="s">
        <v>1929</v>
      </c>
      <c r="C890" t="s">
        <v>3117</v>
      </c>
      <c r="D890" t="s">
        <v>48</v>
      </c>
      <c r="E890">
        <v>3558.8896729359999</v>
      </c>
      <c r="F890">
        <v>22.76</v>
      </c>
      <c r="G890">
        <v>-14.056904369980099</v>
      </c>
      <c r="H890">
        <v>-8.6723122864859796</v>
      </c>
      <c r="I890">
        <v>24.8796599138647</v>
      </c>
      <c r="J890">
        <v>-5.1937376321633799</v>
      </c>
      <c r="K890">
        <v>26.091042257940298</v>
      </c>
      <c r="L890">
        <v>22.576451912352599</v>
      </c>
      <c r="M890">
        <v>26.908842632629099</v>
      </c>
      <c r="N890">
        <v>0.311056866064363</v>
      </c>
      <c r="O890">
        <v>46.968365553602801</v>
      </c>
      <c r="P890">
        <v>52.300772874594799</v>
      </c>
      <c r="Q890">
        <v>0.109739816194446</v>
      </c>
    </row>
    <row r="891" spans="1:17" x14ac:dyDescent="0.3">
      <c r="A891" t="s">
        <v>1930</v>
      </c>
      <c r="B891" t="s">
        <v>1931</v>
      </c>
      <c r="C891" t="s">
        <v>3109</v>
      </c>
      <c r="D891" t="s">
        <v>114</v>
      </c>
      <c r="E891">
        <v>3555.0088312480002</v>
      </c>
      <c r="F891">
        <v>197.26</v>
      </c>
      <c r="G891">
        <v>-13.797705850636801</v>
      </c>
      <c r="H891">
        <v>-0.775941537335475</v>
      </c>
      <c r="I891">
        <v>-9.7238796487779595</v>
      </c>
      <c r="J891">
        <v>-4.2034953331161597</v>
      </c>
      <c r="K891">
        <v>213.67133520184501</v>
      </c>
      <c r="L891">
        <v>214.22074306345999</v>
      </c>
      <c r="M891">
        <v>29.2047803114848</v>
      </c>
      <c r="N891">
        <v>0.68058923257956105</v>
      </c>
      <c r="O891">
        <v>39.384568589678601</v>
      </c>
      <c r="P891">
        <v>12.719999999999899</v>
      </c>
      <c r="Q891">
        <v>9.4619784792776995E-2</v>
      </c>
    </row>
    <row r="892" spans="1:17" x14ac:dyDescent="0.3">
      <c r="A892" t="s">
        <v>1932</v>
      </c>
      <c r="B892" t="s">
        <v>1933</v>
      </c>
      <c r="C892" t="s">
        <v>3102</v>
      </c>
      <c r="D892" t="s">
        <v>24</v>
      </c>
      <c r="E892">
        <v>3551.1431233919998</v>
      </c>
      <c r="F892">
        <v>113.16</v>
      </c>
      <c r="G892">
        <v>-18.509439153059301</v>
      </c>
      <c r="H892">
        <v>5.4668430010950404</v>
      </c>
      <c r="I892">
        <v>-18.109254654547701</v>
      </c>
      <c r="J892">
        <v>-1.2079499815558301</v>
      </c>
      <c r="K892">
        <v>119.014123006392</v>
      </c>
      <c r="L892">
        <v>123.85864121271</v>
      </c>
      <c r="M892">
        <v>29.012846883648699</v>
      </c>
      <c r="N892">
        <v>0.790706813260179</v>
      </c>
      <c r="O892">
        <v>44.441498762813701</v>
      </c>
      <c r="P892">
        <v>4.1126138559204897</v>
      </c>
      <c r="Q892">
        <v>1.5433110246232999E-2</v>
      </c>
    </row>
    <row r="893" spans="1:17" hidden="1" x14ac:dyDescent="0.3">
      <c r="A893" t="s">
        <v>1934</v>
      </c>
      <c r="B893" t="s">
        <v>1935</v>
      </c>
      <c r="C893" t="s">
        <v>3117</v>
      </c>
      <c r="D893" t="s">
        <v>1605</v>
      </c>
      <c r="E893">
        <v>3546.45</v>
      </c>
      <c r="F893">
        <v>319.5</v>
      </c>
      <c r="G893">
        <v>-33.754917514250302</v>
      </c>
      <c r="H893">
        <v>-3.0049982352529598</v>
      </c>
      <c r="I893">
        <v>-3.1231754704428698</v>
      </c>
      <c r="J893">
        <v>-0.14584194054286601</v>
      </c>
      <c r="K893">
        <v>340.21878085161899</v>
      </c>
      <c r="L893">
        <v>343.35435624378999</v>
      </c>
      <c r="M893">
        <v>26.517717392861801</v>
      </c>
      <c r="N893">
        <v>0.30763804668984601</v>
      </c>
      <c r="O893">
        <v>27.057902973395901</v>
      </c>
      <c r="P893">
        <v>10.020661157024801</v>
      </c>
      <c r="Q893">
        <v>-2.9388779723216001E-2</v>
      </c>
    </row>
    <row r="894" spans="1:17" x14ac:dyDescent="0.3">
      <c r="A894" t="s">
        <v>1936</v>
      </c>
      <c r="B894" t="s">
        <v>1937</v>
      </c>
      <c r="C894" t="s">
        <v>3120</v>
      </c>
      <c r="D894" t="s">
        <v>1475</v>
      </c>
      <c r="E894">
        <v>3545.5053814399998</v>
      </c>
      <c r="F894">
        <v>536.79999999999995</v>
      </c>
      <c r="G894">
        <v>-42.352119805728201</v>
      </c>
      <c r="H894">
        <v>-4.6616758488271302</v>
      </c>
      <c r="I894">
        <v>-20.364325818327899</v>
      </c>
      <c r="J894">
        <v>1.78832210932705</v>
      </c>
      <c r="K894">
        <v>583.55029290089101</v>
      </c>
      <c r="L894">
        <v>616.89098558008504</v>
      </c>
      <c r="M894">
        <v>32.415223607773797</v>
      </c>
      <c r="N894">
        <v>0.82216298771612095</v>
      </c>
      <c r="O894">
        <v>51.825633383010398</v>
      </c>
      <c r="P894">
        <v>2.42320167906886</v>
      </c>
      <c r="Q894">
        <v>8.2158767709611003E-2</v>
      </c>
    </row>
    <row r="895" spans="1:17" x14ac:dyDescent="0.3">
      <c r="A895" t="s">
        <v>1938</v>
      </c>
      <c r="B895" t="s">
        <v>1939</v>
      </c>
      <c r="C895" t="s">
        <v>3116</v>
      </c>
      <c r="D895" t="s">
        <v>292</v>
      </c>
      <c r="E895">
        <v>3538.2802200000001</v>
      </c>
      <c r="F895">
        <v>1142.8</v>
      </c>
      <c r="G895">
        <v>40.456718799576301</v>
      </c>
      <c r="H895">
        <v>-9.0689706816538802</v>
      </c>
      <c r="I895">
        <v>41.022527577203299</v>
      </c>
      <c r="J895">
        <v>-2.6318579848944199</v>
      </c>
      <c r="K895">
        <v>1245.93828015041</v>
      </c>
      <c r="L895">
        <v>1070.1726389073599</v>
      </c>
      <c r="M895">
        <v>37.143145068213499</v>
      </c>
      <c r="N895">
        <v>0.70039065288607205</v>
      </c>
      <c r="O895">
        <v>35.539901995099697</v>
      </c>
      <c r="P895">
        <v>68.4179500405276</v>
      </c>
      <c r="Q895">
        <v>2.7371515694624999E-2</v>
      </c>
    </row>
    <row r="896" spans="1:17" x14ac:dyDescent="0.3">
      <c r="A896" t="s">
        <v>1940</v>
      </c>
      <c r="B896" t="s">
        <v>1941</v>
      </c>
      <c r="C896" t="s">
        <v>3113</v>
      </c>
      <c r="D896" t="s">
        <v>565</v>
      </c>
      <c r="E896">
        <v>3530.3928037649998</v>
      </c>
      <c r="F896">
        <v>316.95</v>
      </c>
      <c r="G896">
        <v>-24.5127576363233</v>
      </c>
      <c r="H896">
        <v>2.5328676357331101</v>
      </c>
      <c r="I896">
        <v>-12.3117264481721</v>
      </c>
      <c r="J896">
        <v>-12.059538606450699</v>
      </c>
      <c r="K896">
        <v>329.57848037904699</v>
      </c>
      <c r="L896">
        <v>330.403398566936</v>
      </c>
      <c r="M896">
        <v>43.007529173001998</v>
      </c>
      <c r="N896">
        <v>1.16957074294546</v>
      </c>
      <c r="O896">
        <v>42.577693642530299</v>
      </c>
      <c r="P896">
        <v>34.700382490437697</v>
      </c>
      <c r="Q896">
        <v>7.1023669288469999E-3</v>
      </c>
    </row>
    <row r="897" spans="1:17" hidden="1" x14ac:dyDescent="0.3">
      <c r="A897" t="s">
        <v>1942</v>
      </c>
      <c r="B897" t="s">
        <v>1943</v>
      </c>
      <c r="C897" t="s">
        <v>3117</v>
      </c>
      <c r="D897" t="s">
        <v>85</v>
      </c>
      <c r="E897">
        <v>3526.3990832</v>
      </c>
      <c r="F897">
        <v>1559.6</v>
      </c>
      <c r="G897">
        <v>149.70946041662299</v>
      </c>
      <c r="H897">
        <v>-3.1525925335796998</v>
      </c>
      <c r="I897">
        <v>13.079081188644199</v>
      </c>
      <c r="J897">
        <v>0.117047581084309</v>
      </c>
      <c r="K897">
        <v>1661.3814116087001</v>
      </c>
      <c r="L897">
        <v>1303.2461357868899</v>
      </c>
      <c r="M897">
        <v>27.425427584152501</v>
      </c>
      <c r="N897">
        <v>0.40495024756914599</v>
      </c>
      <c r="O897">
        <v>23.5573223903565</v>
      </c>
      <c r="P897">
        <v>188.81481481481401</v>
      </c>
      <c r="Q897">
        <v>0.16539372709546599</v>
      </c>
    </row>
    <row r="898" spans="1:17" hidden="1" x14ac:dyDescent="0.3">
      <c r="A898" t="s">
        <v>1944</v>
      </c>
      <c r="B898" t="s">
        <v>1945</v>
      </c>
      <c r="C898" t="s">
        <v>3117</v>
      </c>
      <c r="D898" t="s">
        <v>129</v>
      </c>
      <c r="E898">
        <v>3519.61771413</v>
      </c>
      <c r="F898">
        <v>291.3</v>
      </c>
      <c r="G898">
        <v>17.4340026900094</v>
      </c>
      <c r="H898">
        <v>-2.01671175600262</v>
      </c>
      <c r="I898">
        <v>3.5192312548847702</v>
      </c>
      <c r="J898">
        <v>-9.7270334875476401</v>
      </c>
      <c r="K898">
        <v>335.40489005170502</v>
      </c>
      <c r="M898">
        <v>26.648977565192599</v>
      </c>
      <c r="N898">
        <v>1.79170359259136</v>
      </c>
      <c r="O898">
        <v>81.943014074836896</v>
      </c>
      <c r="P898">
        <v>71.9598583234947</v>
      </c>
    </row>
    <row r="899" spans="1:17" hidden="1" x14ac:dyDescent="0.3">
      <c r="A899" t="s">
        <v>1946</v>
      </c>
      <c r="B899" t="s">
        <v>1947</v>
      </c>
      <c r="C899" t="s">
        <v>3117</v>
      </c>
      <c r="E899">
        <v>3514.6087013749998</v>
      </c>
      <c r="F899">
        <v>1858.75</v>
      </c>
      <c r="G899">
        <v>2659.5376457184698</v>
      </c>
      <c r="H899">
        <v>-21.360088231220502</v>
      </c>
      <c r="I899">
        <v>144.27861168507499</v>
      </c>
      <c r="J899">
        <v>-16.686274097237298</v>
      </c>
      <c r="K899">
        <v>2062.2499231382099</v>
      </c>
      <c r="L899">
        <v>1215.9399828957401</v>
      </c>
      <c r="M899">
        <v>28.693310527625702</v>
      </c>
      <c r="N899">
        <v>0.415091257486361</v>
      </c>
      <c r="O899">
        <v>70.490921318090102</v>
      </c>
      <c r="P899">
        <v>2678.4005979073199</v>
      </c>
    </row>
    <row r="900" spans="1:17" hidden="1" x14ac:dyDescent="0.3">
      <c r="A900" t="s">
        <v>1948</v>
      </c>
      <c r="B900" t="s">
        <v>1949</v>
      </c>
      <c r="C900" t="s">
        <v>3117</v>
      </c>
      <c r="D900" t="s">
        <v>527</v>
      </c>
      <c r="E900">
        <v>3507.8235626249998</v>
      </c>
      <c r="F900">
        <v>2887.75</v>
      </c>
      <c r="G900">
        <v>14.739490615746201</v>
      </c>
      <c r="H900">
        <v>-0.59482387057108999</v>
      </c>
      <c r="I900">
        <v>7.6160319003105696</v>
      </c>
      <c r="J900">
        <v>-6.0559928509693997</v>
      </c>
      <c r="K900">
        <v>3035.85028087508</v>
      </c>
      <c r="L900">
        <v>2797.62653573139</v>
      </c>
      <c r="M900">
        <v>38.768379266604498</v>
      </c>
      <c r="N900">
        <v>0.67917057817052295</v>
      </c>
      <c r="O900">
        <v>20.162756471301101</v>
      </c>
      <c r="P900">
        <v>34.938436017850002</v>
      </c>
      <c r="Q900">
        <v>5.6700805644919999E-2</v>
      </c>
    </row>
    <row r="901" spans="1:17" hidden="1" x14ac:dyDescent="0.3">
      <c r="A901" t="s">
        <v>1950</v>
      </c>
      <c r="B901" t="s">
        <v>1951</v>
      </c>
      <c r="C901" t="s">
        <v>3117</v>
      </c>
      <c r="D901" t="s">
        <v>211</v>
      </c>
      <c r="E901">
        <v>3505.7652486799998</v>
      </c>
      <c r="F901">
        <v>1120.45</v>
      </c>
      <c r="G901">
        <v>60.538216652713402</v>
      </c>
      <c r="H901">
        <v>15.5059285683278</v>
      </c>
      <c r="I901">
        <v>77.497832685486301</v>
      </c>
      <c r="J901">
        <v>-1.3744513145666</v>
      </c>
      <c r="K901">
        <v>1071.5783799036401</v>
      </c>
      <c r="L901">
        <v>870.75054493124901</v>
      </c>
      <c r="M901">
        <v>38.896808246076603</v>
      </c>
      <c r="N901">
        <v>1.0252725090963899</v>
      </c>
      <c r="O901">
        <v>13.8783524476772</v>
      </c>
      <c r="P901">
        <v>102.96168825287501</v>
      </c>
      <c r="Q901">
        <v>9.5002480088580005E-2</v>
      </c>
    </row>
    <row r="902" spans="1:17" hidden="1" x14ac:dyDescent="0.3">
      <c r="A902" t="s">
        <v>1952</v>
      </c>
      <c r="B902" t="s">
        <v>1953</v>
      </c>
      <c r="C902" t="s">
        <v>3117</v>
      </c>
      <c r="D902" t="s">
        <v>54</v>
      </c>
      <c r="E902">
        <v>3502.6810532999998</v>
      </c>
      <c r="F902">
        <v>257.39999999999998</v>
      </c>
      <c r="G902">
        <v>37.801685668725</v>
      </c>
      <c r="H902">
        <v>5.6723521920974704</v>
      </c>
      <c r="I902">
        <v>0.22798508941107401</v>
      </c>
      <c r="J902">
        <v>-1.87745791342117</v>
      </c>
      <c r="K902">
        <v>274.12988283861199</v>
      </c>
      <c r="L902">
        <v>246.87796304263199</v>
      </c>
      <c r="M902">
        <v>34.4049667679826</v>
      </c>
      <c r="N902">
        <v>0.337408009178435</v>
      </c>
      <c r="O902">
        <v>33.255633255633199</v>
      </c>
      <c r="P902">
        <v>60.874999999999901</v>
      </c>
      <c r="Q902">
        <v>6.8600240394410001E-3</v>
      </c>
    </row>
    <row r="903" spans="1:17" hidden="1" x14ac:dyDescent="0.3">
      <c r="A903" t="s">
        <v>1954</v>
      </c>
      <c r="B903" t="s">
        <v>1955</v>
      </c>
      <c r="C903" t="s">
        <v>3117</v>
      </c>
      <c r="D903" t="s">
        <v>292</v>
      </c>
      <c r="E903">
        <v>3499.923229</v>
      </c>
      <c r="F903">
        <v>2890</v>
      </c>
      <c r="G903">
        <v>9.1320874497497204</v>
      </c>
      <c r="H903">
        <v>-3.5199796064706201</v>
      </c>
      <c r="I903">
        <v>43.729832212495701</v>
      </c>
      <c r="J903">
        <v>-3.3852016898931101</v>
      </c>
      <c r="K903">
        <v>3097.6678829631801</v>
      </c>
      <c r="L903">
        <v>2674.8324862857098</v>
      </c>
      <c r="M903">
        <v>28.044549823062901</v>
      </c>
      <c r="N903">
        <v>0.19014331824598599</v>
      </c>
      <c r="O903">
        <v>29.219723183390901</v>
      </c>
      <c r="P903">
        <v>91.561992509859707</v>
      </c>
      <c r="Q903">
        <v>0.11282663020756301</v>
      </c>
    </row>
    <row r="904" spans="1:17" x14ac:dyDescent="0.3">
      <c r="A904" t="s">
        <v>1956</v>
      </c>
      <c r="B904" t="s">
        <v>1957</v>
      </c>
      <c r="C904" t="s">
        <v>3113</v>
      </c>
      <c r="D904" t="s">
        <v>114</v>
      </c>
      <c r="E904">
        <v>3462.5884620000002</v>
      </c>
      <c r="F904">
        <v>601.1</v>
      </c>
      <c r="G904">
        <v>-6.1285185804504101</v>
      </c>
      <c r="H904">
        <v>-7.2470962839547797</v>
      </c>
      <c r="I904">
        <v>9.8535900465388302</v>
      </c>
      <c r="J904">
        <v>0.101543318658464</v>
      </c>
      <c r="K904">
        <v>627.32905109356705</v>
      </c>
      <c r="L904">
        <v>591.58512979393095</v>
      </c>
      <c r="M904">
        <v>37.182542457219697</v>
      </c>
      <c r="N904">
        <v>0.67545800475523099</v>
      </c>
      <c r="O904">
        <v>21.410746963899498</v>
      </c>
      <c r="P904">
        <v>30.673913043478201</v>
      </c>
      <c r="Q904">
        <v>9.8846261486483997E-2</v>
      </c>
    </row>
    <row r="905" spans="1:17" hidden="1" x14ac:dyDescent="0.3">
      <c r="A905" t="s">
        <v>1958</v>
      </c>
      <c r="B905" t="s">
        <v>1959</v>
      </c>
      <c r="C905" t="s">
        <v>3117</v>
      </c>
      <c r="D905" t="s">
        <v>51</v>
      </c>
      <c r="E905">
        <v>3460.871583825</v>
      </c>
      <c r="F905">
        <v>2092.5500000000002</v>
      </c>
      <c r="G905">
        <v>28.158055328887901</v>
      </c>
      <c r="H905">
        <v>-17.898439720435899</v>
      </c>
      <c r="I905">
        <v>39.273861655433699</v>
      </c>
      <c r="J905">
        <v>-10.408997532441701</v>
      </c>
      <c r="K905">
        <v>2399.9006229491301</v>
      </c>
      <c r="L905">
        <v>1951.86958831781</v>
      </c>
      <c r="M905">
        <v>20.229335439590098</v>
      </c>
      <c r="N905">
        <v>0.67209682075595201</v>
      </c>
      <c r="O905">
        <v>42.168645910491897</v>
      </c>
      <c r="P905">
        <v>61.962074303405501</v>
      </c>
      <c r="Q905">
        <v>0.13683653437577301</v>
      </c>
    </row>
    <row r="906" spans="1:17" hidden="1" x14ac:dyDescent="0.3">
      <c r="A906" t="s">
        <v>1960</v>
      </c>
      <c r="B906" t="s">
        <v>1961</v>
      </c>
      <c r="C906" t="s">
        <v>3117</v>
      </c>
      <c r="D906" t="s">
        <v>1652</v>
      </c>
      <c r="E906">
        <v>3458.37336864499</v>
      </c>
      <c r="F906">
        <v>2039.05</v>
      </c>
      <c r="G906">
        <v>-5.70997737306012</v>
      </c>
      <c r="H906">
        <v>0.66483181924043799</v>
      </c>
      <c r="I906">
        <v>18.803844834630901</v>
      </c>
      <c r="J906">
        <v>3.2283046167316001</v>
      </c>
      <c r="K906">
        <v>2114.8391729896998</v>
      </c>
      <c r="L906">
        <v>1938.4951167516299</v>
      </c>
      <c r="M906">
        <v>33.698067503400203</v>
      </c>
      <c r="N906">
        <v>0.52893110801625498</v>
      </c>
      <c r="O906">
        <v>21.085799759692001</v>
      </c>
      <c r="P906">
        <v>43.995621623530198</v>
      </c>
      <c r="Q906">
        <v>0.106994987638606</v>
      </c>
    </row>
    <row r="907" spans="1:17" hidden="1" x14ac:dyDescent="0.3">
      <c r="A907" t="s">
        <v>1962</v>
      </c>
      <c r="B907" t="s">
        <v>1963</v>
      </c>
      <c r="C907" t="s">
        <v>3117</v>
      </c>
      <c r="D907" t="s">
        <v>211</v>
      </c>
      <c r="E907">
        <v>3454.5732779250002</v>
      </c>
      <c r="F907">
        <v>506.85</v>
      </c>
      <c r="G907">
        <v>15.883824363054901</v>
      </c>
      <c r="H907">
        <v>-3.4328704584589902</v>
      </c>
      <c r="I907">
        <v>3.4334308371783102</v>
      </c>
      <c r="J907">
        <v>2.4598439699524701</v>
      </c>
      <c r="K907">
        <v>531.06574845422301</v>
      </c>
      <c r="L907">
        <v>501.57463402876698</v>
      </c>
      <c r="M907">
        <v>45.464327609165402</v>
      </c>
      <c r="N907">
        <v>0.84083849702434099</v>
      </c>
      <c r="O907">
        <v>20.3413238630758</v>
      </c>
      <c r="P907">
        <v>39.820689655172401</v>
      </c>
      <c r="Q907">
        <v>0.13894090067840301</v>
      </c>
    </row>
    <row r="908" spans="1:17" hidden="1" x14ac:dyDescent="0.3">
      <c r="A908" t="s">
        <v>1964</v>
      </c>
      <c r="B908" t="s">
        <v>1965</v>
      </c>
      <c r="C908" t="s">
        <v>3117</v>
      </c>
      <c r="D908" t="s">
        <v>48</v>
      </c>
      <c r="E908">
        <v>3423.34746</v>
      </c>
      <c r="F908">
        <v>274.64999999999998</v>
      </c>
      <c r="G908">
        <v>10.141275147925301</v>
      </c>
      <c r="H908">
        <v>2.5965904760160199</v>
      </c>
      <c r="I908">
        <v>75.756965501663402</v>
      </c>
      <c r="J908">
        <v>-5.2343519034183803</v>
      </c>
      <c r="K908">
        <v>273.364073370933</v>
      </c>
      <c r="L908">
        <v>231.60206353559099</v>
      </c>
      <c r="M908">
        <v>36.053408247801002</v>
      </c>
      <c r="N908">
        <v>1.0805700589406499</v>
      </c>
      <c r="O908">
        <v>22.337520480611701</v>
      </c>
      <c r="P908">
        <v>94.787234042553095</v>
      </c>
    </row>
    <row r="909" spans="1:17" hidden="1" x14ac:dyDescent="0.3">
      <c r="A909" t="s">
        <v>1966</v>
      </c>
      <c r="B909" t="s">
        <v>1967</v>
      </c>
      <c r="C909" t="s">
        <v>3117</v>
      </c>
      <c r="E909">
        <v>3412.4974999999999</v>
      </c>
      <c r="F909">
        <v>637.85</v>
      </c>
      <c r="G909">
        <v>591.12146455202003</v>
      </c>
      <c r="H909">
        <v>1.15229040932381</v>
      </c>
      <c r="I909">
        <v>12.0866282899559</v>
      </c>
      <c r="J909">
        <v>-0.90631812160288705</v>
      </c>
      <c r="K909">
        <v>643.37115358533504</v>
      </c>
      <c r="L909">
        <v>550.83794086022999</v>
      </c>
      <c r="M909">
        <v>47.309042730935097</v>
      </c>
      <c r="N909">
        <v>0.147771448222242</v>
      </c>
      <c r="O909">
        <v>24.269028768519199</v>
      </c>
      <c r="P909">
        <v>609.98441674087201</v>
      </c>
      <c r="Q909">
        <v>0.17054521022069699</v>
      </c>
    </row>
    <row r="910" spans="1:17" hidden="1" x14ac:dyDescent="0.3">
      <c r="A910" t="s">
        <v>1968</v>
      </c>
      <c r="B910" t="s">
        <v>1969</v>
      </c>
      <c r="C910" t="s">
        <v>3117</v>
      </c>
      <c r="D910" t="s">
        <v>85</v>
      </c>
      <c r="E910">
        <v>3402.3498264</v>
      </c>
      <c r="F910">
        <v>2766.3</v>
      </c>
      <c r="G910">
        <v>-24.7156366775172</v>
      </c>
      <c r="H910">
        <v>-2.00268791598325</v>
      </c>
      <c r="I910">
        <v>-0.16568732271015599</v>
      </c>
      <c r="J910">
        <v>2.3764963867552802</v>
      </c>
      <c r="K910">
        <v>2825.878270487</v>
      </c>
      <c r="L910">
        <v>2783.8505935181902</v>
      </c>
      <c r="M910">
        <v>56.591805125022702</v>
      </c>
      <c r="N910">
        <v>0.57722945540752002</v>
      </c>
      <c r="O910">
        <v>37.918880815529697</v>
      </c>
      <c r="P910">
        <v>32.229153222915301</v>
      </c>
      <c r="Q910">
        <v>0.14902740675661799</v>
      </c>
    </row>
    <row r="911" spans="1:17" hidden="1" x14ac:dyDescent="0.3">
      <c r="A911" t="s">
        <v>1970</v>
      </c>
      <c r="B911" t="s">
        <v>1971</v>
      </c>
      <c r="C911" t="s">
        <v>3117</v>
      </c>
      <c r="D911" t="s">
        <v>472</v>
      </c>
      <c r="E911">
        <v>3350.6682877980002</v>
      </c>
      <c r="F911">
        <v>164.97</v>
      </c>
      <c r="G911">
        <v>26.809207394842201</v>
      </c>
      <c r="H911">
        <v>-4.0018762802425796</v>
      </c>
      <c r="I911">
        <v>28.702484591177502</v>
      </c>
      <c r="J911">
        <v>-3.9704910938329898</v>
      </c>
      <c r="K911">
        <v>181.261460568297</v>
      </c>
      <c r="L911">
        <v>156.10572794814399</v>
      </c>
      <c r="M911">
        <v>26.864242387581001</v>
      </c>
      <c r="N911">
        <v>0.58310671983505602</v>
      </c>
      <c r="O911">
        <v>27.811117172819301</v>
      </c>
      <c r="P911">
        <v>68.940092165898605</v>
      </c>
      <c r="Q911">
        <v>0.106937639735118</v>
      </c>
    </row>
    <row r="912" spans="1:17" hidden="1" x14ac:dyDescent="0.3">
      <c r="A912" t="s">
        <v>1972</v>
      </c>
      <c r="B912" t="s">
        <v>1973</v>
      </c>
      <c r="C912" t="s">
        <v>3117</v>
      </c>
      <c r="D912" t="s">
        <v>48</v>
      </c>
      <c r="E912">
        <v>3342.22403265</v>
      </c>
      <c r="F912">
        <v>599.1</v>
      </c>
      <c r="G912">
        <v>-32.605663296764099</v>
      </c>
      <c r="H912">
        <v>-7.1693536073532904</v>
      </c>
      <c r="I912">
        <v>-10.685719449065999</v>
      </c>
      <c r="J912">
        <v>-4.7344478469042398E-2</v>
      </c>
      <c r="K912">
        <v>661.598539441713</v>
      </c>
      <c r="M912">
        <v>29.9748412562722</v>
      </c>
      <c r="N912">
        <v>0.689850826653578</v>
      </c>
      <c r="O912">
        <v>49.766316140877898</v>
      </c>
      <c r="P912">
        <v>8.9272727272727401</v>
      </c>
    </row>
    <row r="913" spans="1:17" hidden="1" x14ac:dyDescent="0.3">
      <c r="A913" t="s">
        <v>1974</v>
      </c>
      <c r="B913" t="s">
        <v>1975</v>
      </c>
      <c r="C913" t="s">
        <v>3117</v>
      </c>
      <c r="D913" t="s">
        <v>51</v>
      </c>
      <c r="E913">
        <v>3321.2612772000002</v>
      </c>
      <c r="F913">
        <v>304.8</v>
      </c>
      <c r="G913">
        <v>132.48394170889301</v>
      </c>
      <c r="H913">
        <v>-3.0590618455879102</v>
      </c>
      <c r="I913">
        <v>3.39396444964293</v>
      </c>
      <c r="J913">
        <v>-6.3805782498748398</v>
      </c>
      <c r="K913">
        <v>321.80816034889301</v>
      </c>
      <c r="L913">
        <v>289.30180582228502</v>
      </c>
      <c r="M913">
        <v>47.374905750380698</v>
      </c>
      <c r="N913">
        <v>1.22056028838084</v>
      </c>
      <c r="O913">
        <v>27.9527559055118</v>
      </c>
      <c r="P913">
        <v>181.70055452865</v>
      </c>
      <c r="Q913">
        <v>0.1414126269845</v>
      </c>
    </row>
    <row r="914" spans="1:17" x14ac:dyDescent="0.3">
      <c r="A914" t="s">
        <v>1976</v>
      </c>
      <c r="B914" t="s">
        <v>1977</v>
      </c>
      <c r="C914" t="s">
        <v>3104</v>
      </c>
      <c r="D914" t="s">
        <v>222</v>
      </c>
      <c r="E914">
        <v>3305.9031197849999</v>
      </c>
      <c r="F914">
        <v>391.65</v>
      </c>
      <c r="G914">
        <v>-38.035380214855998</v>
      </c>
      <c r="H914">
        <v>-3.8430465101502702</v>
      </c>
      <c r="I914">
        <v>-26.362365680608001</v>
      </c>
      <c r="J914">
        <v>-4.08322578640486</v>
      </c>
      <c r="K914">
        <v>439.88837875119799</v>
      </c>
      <c r="L914">
        <v>479.77986387289798</v>
      </c>
      <c r="M914">
        <v>22.605009666280498</v>
      </c>
      <c r="N914">
        <v>0.87573260742488002</v>
      </c>
      <c r="O914">
        <v>78.475679816162398</v>
      </c>
      <c r="P914">
        <v>2.43232640251078</v>
      </c>
    </row>
    <row r="915" spans="1:17" hidden="1" x14ac:dyDescent="0.3">
      <c r="A915" t="s">
        <v>1978</v>
      </c>
      <c r="B915" t="s">
        <v>1979</v>
      </c>
      <c r="C915" t="s">
        <v>3117</v>
      </c>
      <c r="D915" t="s">
        <v>85</v>
      </c>
      <c r="E915">
        <v>3297.83336736</v>
      </c>
      <c r="F915">
        <v>308.8</v>
      </c>
      <c r="G915">
        <v>70.875967058263399</v>
      </c>
      <c r="H915">
        <v>-10.888080763487</v>
      </c>
      <c r="I915">
        <v>78.358526536531699</v>
      </c>
      <c r="J915">
        <v>-5.5636720509834898</v>
      </c>
      <c r="K915">
        <v>334.38192179183</v>
      </c>
      <c r="L915">
        <v>253.06346008868499</v>
      </c>
      <c r="M915">
        <v>26.972080182311501</v>
      </c>
      <c r="N915">
        <v>0.483607637023657</v>
      </c>
      <c r="O915">
        <v>31.2176165803108</v>
      </c>
      <c r="P915">
        <v>115.116684082201</v>
      </c>
      <c r="Q915">
        <v>6.0586243623516001E-2</v>
      </c>
    </row>
    <row r="916" spans="1:17" x14ac:dyDescent="0.3">
      <c r="A916" t="s">
        <v>1980</v>
      </c>
      <c r="B916" t="s">
        <v>1981</v>
      </c>
      <c r="C916" t="s">
        <v>3113</v>
      </c>
      <c r="D916" t="s">
        <v>114</v>
      </c>
      <c r="E916">
        <v>3291.8772546</v>
      </c>
      <c r="F916">
        <v>754.1</v>
      </c>
      <c r="G916">
        <v>41.590686370424997</v>
      </c>
      <c r="H916">
        <v>-0.704223849245039</v>
      </c>
      <c r="I916">
        <v>-14.193902567278901</v>
      </c>
      <c r="J916">
        <v>-3.6679372413737399</v>
      </c>
      <c r="K916">
        <v>806.84082343894295</v>
      </c>
      <c r="L916">
        <v>783.52224945692296</v>
      </c>
      <c r="M916">
        <v>33.515020926986899</v>
      </c>
      <c r="N916">
        <v>0.70786402085852396</v>
      </c>
      <c r="O916">
        <v>43.6149051849887</v>
      </c>
      <c r="P916">
        <v>76.480224666510594</v>
      </c>
      <c r="Q916">
        <v>9.3630617841826996E-2</v>
      </c>
    </row>
    <row r="917" spans="1:17" hidden="1" x14ac:dyDescent="0.3">
      <c r="A917" t="s">
        <v>1982</v>
      </c>
      <c r="B917" t="s">
        <v>1983</v>
      </c>
      <c r="C917" t="s">
        <v>3117</v>
      </c>
      <c r="D917" t="s">
        <v>292</v>
      </c>
      <c r="E917">
        <v>3291.5855241499999</v>
      </c>
      <c r="F917">
        <v>480.1</v>
      </c>
      <c r="G917">
        <v>29.3285371728496</v>
      </c>
      <c r="H917">
        <v>-3.7602739997742201</v>
      </c>
      <c r="I917">
        <v>-9.8257412886541999</v>
      </c>
      <c r="J917">
        <v>-5.2396560885140699</v>
      </c>
      <c r="K917">
        <v>537.84890386947598</v>
      </c>
      <c r="L917">
        <v>513.66118352117098</v>
      </c>
      <c r="M917">
        <v>25.897128228225299</v>
      </c>
      <c r="N917">
        <v>0.64739794058935896</v>
      </c>
      <c r="O917">
        <v>36.429910435325901</v>
      </c>
      <c r="P917">
        <v>50.03125</v>
      </c>
      <c r="Q917">
        <v>8.0687913313729001E-2</v>
      </c>
    </row>
    <row r="918" spans="1:17" hidden="1" x14ac:dyDescent="0.3">
      <c r="A918" t="s">
        <v>1984</v>
      </c>
      <c r="B918" t="s">
        <v>1985</v>
      </c>
      <c r="C918" t="s">
        <v>3117</v>
      </c>
      <c r="D918" t="s">
        <v>1001</v>
      </c>
      <c r="E918">
        <v>3288.59375</v>
      </c>
      <c r="F918">
        <v>406.25</v>
      </c>
      <c r="G918">
        <v>-25.984579989492602</v>
      </c>
      <c r="H918">
        <v>-12.6108217401177</v>
      </c>
      <c r="I918">
        <v>3.2825010477074699</v>
      </c>
      <c r="J918">
        <v>-7.2195891459633597</v>
      </c>
      <c r="K918">
        <v>467.00379543377801</v>
      </c>
      <c r="L918">
        <v>434.86300352672498</v>
      </c>
      <c r="M918">
        <v>23.614736132273599</v>
      </c>
      <c r="N918">
        <v>0.242212668054026</v>
      </c>
      <c r="O918">
        <v>43.999999999999901</v>
      </c>
      <c r="P918">
        <v>20.174530394911901</v>
      </c>
      <c r="Q918">
        <v>8.0332943922900005E-4</v>
      </c>
    </row>
    <row r="919" spans="1:17" x14ac:dyDescent="0.3">
      <c r="A919" t="s">
        <v>1986</v>
      </c>
      <c r="B919" t="s">
        <v>1987</v>
      </c>
      <c r="C919" t="s">
        <v>3113</v>
      </c>
      <c r="D919" t="s">
        <v>114</v>
      </c>
      <c r="E919">
        <v>3268.2825932999999</v>
      </c>
      <c r="F919">
        <v>1610.3</v>
      </c>
      <c r="G919">
        <v>0.20769167647261999</v>
      </c>
      <c r="H919">
        <v>-6.4586076402377701</v>
      </c>
      <c r="I919">
        <v>-25.976189522959601</v>
      </c>
      <c r="J919">
        <v>-5.8487836079823303</v>
      </c>
      <c r="K919">
        <v>1966.7827176314099</v>
      </c>
      <c r="L919">
        <v>1923.39038679126</v>
      </c>
      <c r="M919">
        <v>13.6098390585197</v>
      </c>
      <c r="N919">
        <v>0.96803415372263202</v>
      </c>
      <c r="O919">
        <v>52.167298019002601</v>
      </c>
      <c r="P919">
        <v>24.8101069601612</v>
      </c>
      <c r="Q919">
        <v>0.222438617958511</v>
      </c>
    </row>
    <row r="920" spans="1:17" x14ac:dyDescent="0.3">
      <c r="A920" t="s">
        <v>1988</v>
      </c>
      <c r="B920" t="s">
        <v>1989</v>
      </c>
      <c r="C920" t="s">
        <v>3116</v>
      </c>
      <c r="D920" t="s">
        <v>292</v>
      </c>
      <c r="E920">
        <v>3265.1571468000002</v>
      </c>
      <c r="F920">
        <v>318.89999999999998</v>
      </c>
      <c r="G920">
        <v>49.067537542585001</v>
      </c>
      <c r="H920">
        <v>7.7118127315579903</v>
      </c>
      <c r="I920">
        <v>15.678620583331799</v>
      </c>
      <c r="J920">
        <v>-1.0053941973207701</v>
      </c>
      <c r="K920">
        <v>316.81014772476198</v>
      </c>
      <c r="L920">
        <v>291.95611345087701</v>
      </c>
      <c r="M920">
        <v>53.458976438073897</v>
      </c>
      <c r="N920">
        <v>1.18634961449034</v>
      </c>
      <c r="O920">
        <v>13.781749764816499</v>
      </c>
      <c r="P920">
        <v>68.6855329277968</v>
      </c>
      <c r="Q920">
        <v>2.8973754425345E-2</v>
      </c>
    </row>
    <row r="921" spans="1:17" hidden="1" x14ac:dyDescent="0.3">
      <c r="A921" t="s">
        <v>1990</v>
      </c>
      <c r="B921" t="s">
        <v>1991</v>
      </c>
      <c r="C921" t="s">
        <v>3117</v>
      </c>
      <c r="D921" t="s">
        <v>350</v>
      </c>
      <c r="E921">
        <v>3253.0557328800001</v>
      </c>
      <c r="F921">
        <v>983.2</v>
      </c>
      <c r="G921">
        <v>36.3138154879151</v>
      </c>
      <c r="H921">
        <v>-6.8751837565274103</v>
      </c>
      <c r="I921">
        <v>33.752264676453301</v>
      </c>
      <c r="J921">
        <v>-6.4257316966625</v>
      </c>
      <c r="K921">
        <v>1035.58268602506</v>
      </c>
      <c r="L921">
        <v>869.62212377518995</v>
      </c>
      <c r="M921">
        <v>38.497671391186202</v>
      </c>
      <c r="N921">
        <v>0.44513203045243599</v>
      </c>
      <c r="O921">
        <v>38.323840520748497</v>
      </c>
      <c r="P921">
        <v>72.566915313734</v>
      </c>
      <c r="Q921">
        <v>2.9034285437472E-2</v>
      </c>
    </row>
    <row r="922" spans="1:17" hidden="1" x14ac:dyDescent="0.3">
      <c r="A922" t="s">
        <v>1992</v>
      </c>
      <c r="B922" t="s">
        <v>1993</v>
      </c>
      <c r="C922" t="s">
        <v>3117</v>
      </c>
      <c r="D922" t="s">
        <v>75</v>
      </c>
      <c r="E922">
        <v>3251.5445</v>
      </c>
      <c r="F922">
        <v>1048.75</v>
      </c>
      <c r="G922">
        <v>68.013384233100396</v>
      </c>
      <c r="H922">
        <v>0.89485767252802095</v>
      </c>
      <c r="I922">
        <v>97.895748251152398</v>
      </c>
      <c r="J922">
        <v>4.8311664690523699</v>
      </c>
      <c r="K922">
        <v>1017.8311923002</v>
      </c>
      <c r="L922">
        <v>792.60179185163804</v>
      </c>
      <c r="M922">
        <v>49.333046056172897</v>
      </c>
      <c r="N922">
        <v>0.92086125851255596</v>
      </c>
      <c r="O922">
        <v>12.0095351609058</v>
      </c>
      <c r="P922">
        <v>149.020539000356</v>
      </c>
      <c r="Q922">
        <v>6.1276180933240998E-2</v>
      </c>
    </row>
    <row r="923" spans="1:17" hidden="1" x14ac:dyDescent="0.3">
      <c r="A923" t="s">
        <v>1994</v>
      </c>
      <c r="B923" t="s">
        <v>1995</v>
      </c>
      <c r="C923" t="s">
        <v>3117</v>
      </c>
      <c r="D923" t="s">
        <v>141</v>
      </c>
      <c r="E923">
        <v>3238.8713649050001</v>
      </c>
      <c r="F923">
        <v>894.85</v>
      </c>
      <c r="G923">
        <v>114.58160819594799</v>
      </c>
      <c r="H923">
        <v>14.7758659622778</v>
      </c>
      <c r="I923">
        <v>20.119410541660301</v>
      </c>
      <c r="J923">
        <v>-3.5028187813667899</v>
      </c>
      <c r="K923">
        <v>815.42041117034705</v>
      </c>
      <c r="L923">
        <v>682.21925618310399</v>
      </c>
      <c r="M923">
        <v>47.452873751904299</v>
      </c>
      <c r="N923">
        <v>0.828745588745326</v>
      </c>
      <c r="O923">
        <v>11.7282226071408</v>
      </c>
      <c r="P923">
        <v>137.686245414827</v>
      </c>
      <c r="Q923">
        <v>0.11663882903096801</v>
      </c>
    </row>
    <row r="924" spans="1:17" hidden="1" x14ac:dyDescent="0.3">
      <c r="A924" t="s">
        <v>1996</v>
      </c>
      <c r="B924" t="s">
        <v>1997</v>
      </c>
      <c r="C924" t="s">
        <v>3117</v>
      </c>
      <c r="D924" t="s">
        <v>1998</v>
      </c>
      <c r="E924">
        <v>3236.8</v>
      </c>
      <c r="F924">
        <v>505.75</v>
      </c>
      <c r="G924">
        <v>64.847715501093703</v>
      </c>
      <c r="H924">
        <v>7.4847575826860204</v>
      </c>
      <c r="I924">
        <v>58.804378180932602</v>
      </c>
      <c r="J924">
        <v>-2.0205388761742702</v>
      </c>
      <c r="K924">
        <v>452.49401670632</v>
      </c>
      <c r="L924">
        <v>357.87488692048203</v>
      </c>
      <c r="M924">
        <v>62.022884914291801</v>
      </c>
      <c r="N924">
        <v>0.552776103325192</v>
      </c>
      <c r="O924">
        <v>5.7834898665348504</v>
      </c>
      <c r="P924">
        <v>122.74829332746</v>
      </c>
      <c r="Q924">
        <v>0.200514004213874</v>
      </c>
    </row>
    <row r="925" spans="1:17" hidden="1" x14ac:dyDescent="0.3">
      <c r="A925" t="s">
        <v>1999</v>
      </c>
      <c r="B925" t="s">
        <v>2000</v>
      </c>
      <c r="C925" t="s">
        <v>3117</v>
      </c>
      <c r="D925" t="s">
        <v>350</v>
      </c>
      <c r="E925">
        <v>3209.664927925</v>
      </c>
      <c r="F925">
        <v>292.14999999999998</v>
      </c>
      <c r="G925">
        <v>17.242335488762102</v>
      </c>
      <c r="H925">
        <v>-1.71471818433461</v>
      </c>
      <c r="I925">
        <v>16.525273218034702</v>
      </c>
      <c r="J925">
        <v>-0.54808762500651798</v>
      </c>
      <c r="K925">
        <v>282.53677729960401</v>
      </c>
      <c r="L925">
        <v>246.02405065260399</v>
      </c>
      <c r="M925">
        <v>51.365253781261899</v>
      </c>
      <c r="N925">
        <v>0.297822802904741</v>
      </c>
      <c r="O925">
        <v>11.073078897826401</v>
      </c>
      <c r="P925">
        <v>63.212290502793202</v>
      </c>
      <c r="Q925">
        <v>5.6842132834327999E-2</v>
      </c>
    </row>
    <row r="926" spans="1:17" x14ac:dyDescent="0.3">
      <c r="A926" t="s">
        <v>2001</v>
      </c>
      <c r="B926" t="s">
        <v>2002</v>
      </c>
      <c r="C926" t="s">
        <v>3119</v>
      </c>
      <c r="D926" t="s">
        <v>2003</v>
      </c>
      <c r="E926">
        <v>3203.8891450000001</v>
      </c>
      <c r="F926">
        <v>18.100000000000001</v>
      </c>
      <c r="G926">
        <v>-26.752399425033399</v>
      </c>
      <c r="H926">
        <v>-2.1628900304687</v>
      </c>
      <c r="I926">
        <v>-17.971022706478301</v>
      </c>
      <c r="J926">
        <v>-1.18359680071191</v>
      </c>
      <c r="K926">
        <v>19.784196557436399</v>
      </c>
      <c r="L926">
        <v>20.7226014807142</v>
      </c>
      <c r="M926">
        <v>28.557077398538102</v>
      </c>
      <c r="N926">
        <v>0.47515496986050998</v>
      </c>
      <c r="O926">
        <v>54.419889502762402</v>
      </c>
      <c r="P926">
        <v>1.23042505592843</v>
      </c>
      <c r="Q926">
        <v>-4.4353669770465003E-2</v>
      </c>
    </row>
    <row r="927" spans="1:17" hidden="1" x14ac:dyDescent="0.3">
      <c r="A927" t="s">
        <v>2004</v>
      </c>
      <c r="B927" t="s">
        <v>2005</v>
      </c>
      <c r="C927" t="s">
        <v>3117</v>
      </c>
      <c r="D927" t="s">
        <v>51</v>
      </c>
      <c r="E927">
        <v>3191.2845583839999</v>
      </c>
      <c r="F927">
        <v>124.28</v>
      </c>
      <c r="G927">
        <v>36.003091424854603</v>
      </c>
      <c r="H927">
        <v>0.57022024165090401</v>
      </c>
      <c r="I927">
        <v>20.452888638679401</v>
      </c>
      <c r="J927">
        <v>-3.27765537539184</v>
      </c>
      <c r="K927">
        <v>134.48538377347401</v>
      </c>
      <c r="L927">
        <v>121.570515946225</v>
      </c>
      <c r="M927">
        <v>34.866206287491202</v>
      </c>
      <c r="N927">
        <v>0.93159325101495505</v>
      </c>
      <c r="O927">
        <v>35.983263598326303</v>
      </c>
      <c r="P927">
        <v>59.129321382842498</v>
      </c>
      <c r="Q927">
        <v>9.9678002727910005E-3</v>
      </c>
    </row>
    <row r="928" spans="1:17" x14ac:dyDescent="0.3">
      <c r="A928" t="s">
        <v>2006</v>
      </c>
      <c r="B928" t="s">
        <v>2007</v>
      </c>
      <c r="C928" t="s">
        <v>3112</v>
      </c>
      <c r="D928" t="s">
        <v>460</v>
      </c>
      <c r="E928">
        <v>3188.9958618000001</v>
      </c>
      <c r="F928">
        <v>830.9</v>
      </c>
      <c r="G928">
        <v>-60.725532653448099</v>
      </c>
      <c r="H928">
        <v>-12.065138472577599</v>
      </c>
      <c r="I928">
        <v>-25.586187269381099</v>
      </c>
      <c r="J928">
        <v>-9.4711736722175992</v>
      </c>
      <c r="K928">
        <v>1012.01219287059</v>
      </c>
      <c r="L928">
        <v>1131.97045100687</v>
      </c>
      <c r="M928">
        <v>9.8930961044348305</v>
      </c>
      <c r="N928">
        <v>1.12437340817541</v>
      </c>
      <c r="O928">
        <v>74.238777229510106</v>
      </c>
      <c r="P928">
        <v>0.71515151515151298</v>
      </c>
      <c r="Q928">
        <v>-0.18205902492259601</v>
      </c>
    </row>
    <row r="929" spans="1:17" x14ac:dyDescent="0.3">
      <c r="A929" t="s">
        <v>2008</v>
      </c>
      <c r="B929" t="s">
        <v>2009</v>
      </c>
      <c r="C929" t="s">
        <v>3109</v>
      </c>
      <c r="D929" t="s">
        <v>114</v>
      </c>
      <c r="E929">
        <v>3187.8602827499999</v>
      </c>
      <c r="F929">
        <v>1095.05</v>
      </c>
      <c r="G929">
        <v>-14.3933853123022</v>
      </c>
      <c r="H929">
        <v>7.2011707402363898</v>
      </c>
      <c r="I929">
        <v>-22.450249449472</v>
      </c>
      <c r="J929">
        <v>7.51364278915492</v>
      </c>
      <c r="K929">
        <v>1078.0166451473699</v>
      </c>
      <c r="L929">
        <v>1108.7036983938699</v>
      </c>
      <c r="M929">
        <v>64.406528383838804</v>
      </c>
      <c r="N929">
        <v>0.78780571282262901</v>
      </c>
      <c r="O929">
        <v>24.103922195333499</v>
      </c>
      <c r="P929">
        <v>14.664921465968501</v>
      </c>
      <c r="Q929">
        <v>1.6684736364699999E-3</v>
      </c>
    </row>
    <row r="930" spans="1:17" hidden="1" x14ac:dyDescent="0.3">
      <c r="A930" t="s">
        <v>2010</v>
      </c>
      <c r="B930" t="s">
        <v>2011</v>
      </c>
      <c r="C930" t="s">
        <v>3117</v>
      </c>
      <c r="D930" t="s">
        <v>506</v>
      </c>
      <c r="E930">
        <v>3183.1602546599902</v>
      </c>
      <c r="F930">
        <v>405.7</v>
      </c>
      <c r="G930">
        <v>47.903053360422902</v>
      </c>
      <c r="H930">
        <v>-0.402975705811075</v>
      </c>
      <c r="I930">
        <v>40.034768604474202</v>
      </c>
      <c r="J930">
        <v>-7.1201708247509297</v>
      </c>
      <c r="K930">
        <v>413.95190667769998</v>
      </c>
      <c r="L930">
        <v>338.19854291647101</v>
      </c>
      <c r="M930">
        <v>34.940912442933701</v>
      </c>
      <c r="N930">
        <v>0.71904452250055995</v>
      </c>
      <c r="O930">
        <v>22.997288636923798</v>
      </c>
      <c r="P930">
        <v>91.843007447688805</v>
      </c>
      <c r="Q930">
        <v>0.149759513024702</v>
      </c>
    </row>
    <row r="931" spans="1:17" hidden="1" x14ac:dyDescent="0.3">
      <c r="A931" t="s">
        <v>2012</v>
      </c>
      <c r="B931" t="s">
        <v>2013</v>
      </c>
      <c r="C931" t="s">
        <v>3117</v>
      </c>
      <c r="D931" t="s">
        <v>1336</v>
      </c>
      <c r="E931">
        <v>3181.04884128</v>
      </c>
      <c r="F931">
        <v>216.2</v>
      </c>
      <c r="K931">
        <v>198.53034696656701</v>
      </c>
      <c r="L931">
        <v>172.215069946667</v>
      </c>
      <c r="M931">
        <v>81.1750791682543</v>
      </c>
      <c r="N931">
        <v>1</v>
      </c>
      <c r="Q931">
        <v>0.14788253940821999</v>
      </c>
    </row>
    <row r="932" spans="1:17" x14ac:dyDescent="0.3">
      <c r="A932" t="s">
        <v>2014</v>
      </c>
      <c r="B932" t="s">
        <v>2015</v>
      </c>
      <c r="C932" t="s">
        <v>3108</v>
      </c>
      <c r="D932" t="s">
        <v>211</v>
      </c>
      <c r="E932">
        <v>3178.44654855</v>
      </c>
      <c r="F932">
        <v>202.54</v>
      </c>
      <c r="G932">
        <v>-47.783815498205001</v>
      </c>
      <c r="H932">
        <v>0.97811579293141504</v>
      </c>
      <c r="I932">
        <v>-11.179154991650501</v>
      </c>
      <c r="J932">
        <v>1.4752773696613799</v>
      </c>
      <c r="K932">
        <v>210.14417739314499</v>
      </c>
      <c r="L932">
        <v>222.63202786291899</v>
      </c>
      <c r="M932">
        <v>45.678322352255599</v>
      </c>
      <c r="N932">
        <v>0.68746642592678897</v>
      </c>
      <c r="O932">
        <v>43.897501728053697</v>
      </c>
      <c r="P932">
        <v>7.2491395287265004</v>
      </c>
      <c r="Q932">
        <v>1.0932556137272001E-2</v>
      </c>
    </row>
    <row r="933" spans="1:17" hidden="1" x14ac:dyDescent="0.3">
      <c r="A933" t="s">
        <v>2016</v>
      </c>
      <c r="B933" t="s">
        <v>2017</v>
      </c>
      <c r="C933" t="s">
        <v>3117</v>
      </c>
      <c r="D933" t="s">
        <v>250</v>
      </c>
      <c r="E933">
        <v>3169.6124686200001</v>
      </c>
      <c r="F933">
        <v>2098.1999999999998</v>
      </c>
      <c r="G933">
        <v>54.2701446013116</v>
      </c>
      <c r="H933">
        <v>27.759710570153501</v>
      </c>
      <c r="I933">
        <v>26.9208965919787</v>
      </c>
      <c r="J933">
        <v>17.906805575898499</v>
      </c>
      <c r="K933">
        <v>1700.82776715062</v>
      </c>
      <c r="L933">
        <v>1563.17421701025</v>
      </c>
      <c r="M933">
        <v>81.673950614161996</v>
      </c>
      <c r="N933">
        <v>3.0208043862335798</v>
      </c>
      <c r="O933">
        <v>1.2772852921551801</v>
      </c>
      <c r="P933">
        <v>85.189761694615996</v>
      </c>
      <c r="Q933">
        <v>6.0914003644504999E-2</v>
      </c>
    </row>
    <row r="934" spans="1:17" hidden="1" x14ac:dyDescent="0.3">
      <c r="A934" t="s">
        <v>2018</v>
      </c>
      <c r="B934" t="s">
        <v>2019</v>
      </c>
      <c r="C934" t="s">
        <v>3117</v>
      </c>
      <c r="D934" t="s">
        <v>229</v>
      </c>
      <c r="E934">
        <v>3167.0992589399998</v>
      </c>
      <c r="F934">
        <v>177.33</v>
      </c>
      <c r="G934">
        <v>52.470381144480797</v>
      </c>
      <c r="H934">
        <v>7.8860094232678897</v>
      </c>
      <c r="I934">
        <v>14.062920305076601</v>
      </c>
      <c r="J934">
        <v>-5.6728618731941696</v>
      </c>
      <c r="K934">
        <v>170.05321293734499</v>
      </c>
      <c r="L934">
        <v>146.553452534619</v>
      </c>
      <c r="M934">
        <v>51.125030737649297</v>
      </c>
      <c r="N934">
        <v>0.59403495952501895</v>
      </c>
      <c r="O934">
        <v>8.3854959679693106</v>
      </c>
      <c r="P934">
        <v>79.121212121212096</v>
      </c>
      <c r="Q934">
        <v>0.18126920424574899</v>
      </c>
    </row>
    <row r="935" spans="1:17" hidden="1" x14ac:dyDescent="0.3">
      <c r="A935" t="s">
        <v>2020</v>
      </c>
      <c r="B935" t="s">
        <v>2021</v>
      </c>
      <c r="C935" t="s">
        <v>3117</v>
      </c>
      <c r="D935" t="s">
        <v>250</v>
      </c>
      <c r="E935">
        <v>3143.4089279999998</v>
      </c>
      <c r="F935">
        <v>144.19999999999999</v>
      </c>
      <c r="G935">
        <v>43.4701053693557</v>
      </c>
      <c r="H935">
        <v>-10.102305665382399</v>
      </c>
      <c r="I935">
        <v>72.471556054087898</v>
      </c>
      <c r="J935">
        <v>-11.2009942019136</v>
      </c>
      <c r="K935">
        <v>159.880152774311</v>
      </c>
      <c r="L935">
        <v>143.41680220113801</v>
      </c>
      <c r="M935">
        <v>48.454264153558199</v>
      </c>
      <c r="N935">
        <v>0.41892813347117203</v>
      </c>
      <c r="O935">
        <v>80.998613037447996</v>
      </c>
      <c r="P935">
        <v>212.934027777777</v>
      </c>
      <c r="Q935">
        <v>0.19968558508154099</v>
      </c>
    </row>
    <row r="936" spans="1:17" hidden="1" x14ac:dyDescent="0.3">
      <c r="A936" t="s">
        <v>2022</v>
      </c>
      <c r="B936" t="s">
        <v>2023</v>
      </c>
      <c r="C936" t="s">
        <v>3117</v>
      </c>
      <c r="D936" t="s">
        <v>141</v>
      </c>
      <c r="E936">
        <v>3130.3440469799998</v>
      </c>
      <c r="F936">
        <v>311.39999999999998</v>
      </c>
      <c r="G936">
        <v>3.78375911481033</v>
      </c>
      <c r="H936">
        <v>4.1820146340600699</v>
      </c>
      <c r="I936">
        <v>-24.784817303749101</v>
      </c>
      <c r="J936">
        <v>0.96378237950012302</v>
      </c>
      <c r="K936">
        <v>319.61531373370298</v>
      </c>
      <c r="L936">
        <v>326.66508965610001</v>
      </c>
      <c r="M936">
        <v>54.4192324701662</v>
      </c>
      <c r="N936">
        <v>0.98453615548283002</v>
      </c>
      <c r="O936">
        <v>50.6101477199743</v>
      </c>
      <c r="P936">
        <v>27.622950819672099</v>
      </c>
      <c r="Q936">
        <v>4.8727367240710001E-2</v>
      </c>
    </row>
    <row r="937" spans="1:17" x14ac:dyDescent="0.3">
      <c r="A937" t="s">
        <v>2024</v>
      </c>
      <c r="B937" t="s">
        <v>2025</v>
      </c>
      <c r="C937" t="s">
        <v>3102</v>
      </c>
      <c r="D937" t="s">
        <v>2026</v>
      </c>
      <c r="E937">
        <v>3127.83767751</v>
      </c>
      <c r="F937">
        <v>186.69</v>
      </c>
      <c r="G937">
        <v>-47.384462615303697</v>
      </c>
      <c r="H937">
        <v>-6.6938663858589802</v>
      </c>
      <c r="I937">
        <v>-20.1458683353376</v>
      </c>
      <c r="J937">
        <v>-2.9226522554603198</v>
      </c>
      <c r="K937">
        <v>212.89906162455799</v>
      </c>
      <c r="L937">
        <v>226.075758588973</v>
      </c>
      <c r="M937">
        <v>20.066818336274601</v>
      </c>
      <c r="N937">
        <v>0.78621948758280202</v>
      </c>
      <c r="O937">
        <v>50.516899673255097</v>
      </c>
      <c r="P937">
        <v>1.2638316337600199</v>
      </c>
    </row>
    <row r="938" spans="1:17" hidden="1" x14ac:dyDescent="0.3">
      <c r="A938" t="s">
        <v>2027</v>
      </c>
      <c r="B938" t="s">
        <v>2028</v>
      </c>
      <c r="C938" t="s">
        <v>3117</v>
      </c>
      <c r="D938" t="s">
        <v>21</v>
      </c>
      <c r="E938">
        <v>3119.8839928799998</v>
      </c>
      <c r="F938">
        <v>578.79999999999995</v>
      </c>
      <c r="G938">
        <v>38.977244156934198</v>
      </c>
      <c r="H938">
        <v>-14.702647807902499</v>
      </c>
      <c r="I938">
        <v>19.2688760809752</v>
      </c>
      <c r="J938">
        <v>-3.7098243707775498</v>
      </c>
      <c r="K938">
        <v>637.849923907841</v>
      </c>
      <c r="L938">
        <v>552.24979541950302</v>
      </c>
      <c r="M938">
        <v>34.310948060800001</v>
      </c>
      <c r="N938">
        <v>0.48348219162553502</v>
      </c>
      <c r="O938">
        <v>42.5362819626814</v>
      </c>
      <c r="P938">
        <v>69.066744559661103</v>
      </c>
      <c r="Q938">
        <v>9.9442394352296001E-2</v>
      </c>
    </row>
    <row r="939" spans="1:17" hidden="1" x14ac:dyDescent="0.3">
      <c r="A939" t="s">
        <v>2029</v>
      </c>
      <c r="B939" t="s">
        <v>2030</v>
      </c>
      <c r="C939" t="s">
        <v>3117</v>
      </c>
      <c r="D939" t="s">
        <v>48</v>
      </c>
      <c r="E939">
        <v>3118.7518412499999</v>
      </c>
      <c r="F939">
        <v>498.5</v>
      </c>
      <c r="G939">
        <v>67.360478173211803</v>
      </c>
      <c r="H939">
        <v>1.5223043394835201</v>
      </c>
      <c r="I939">
        <v>-3.73066123181516</v>
      </c>
      <c r="J939">
        <v>2.7566683411223298</v>
      </c>
      <c r="K939">
        <v>470.389865331485</v>
      </c>
      <c r="L939">
        <v>417.820352882527</v>
      </c>
      <c r="M939">
        <v>58.447739854227798</v>
      </c>
      <c r="N939">
        <v>0.96785448273880503</v>
      </c>
      <c r="O939">
        <v>9.1273821464393095</v>
      </c>
      <c r="P939">
        <v>93.149676469448593</v>
      </c>
      <c r="Q939">
        <v>0.179160636039778</v>
      </c>
    </row>
    <row r="940" spans="1:17" hidden="1" x14ac:dyDescent="0.3">
      <c r="A940" t="s">
        <v>2031</v>
      </c>
      <c r="B940" t="s">
        <v>2032</v>
      </c>
      <c r="C940" t="s">
        <v>3117</v>
      </c>
      <c r="D940" t="s">
        <v>506</v>
      </c>
      <c r="E940">
        <v>3109.73866254</v>
      </c>
      <c r="F940">
        <v>111.45</v>
      </c>
      <c r="G940">
        <v>62.500099789714099</v>
      </c>
      <c r="H940">
        <v>-17.0246788470388</v>
      </c>
      <c r="I940">
        <v>13.805384429942899</v>
      </c>
      <c r="J940">
        <v>-3.6153788793493198</v>
      </c>
      <c r="K940">
        <v>126.574968985436</v>
      </c>
      <c r="L940">
        <v>103.474550720509</v>
      </c>
      <c r="M940">
        <v>26.981744986837601</v>
      </c>
      <c r="N940">
        <v>0.17668529518613599</v>
      </c>
      <c r="O940">
        <v>42.995310517440998</v>
      </c>
      <c r="P940">
        <v>102.255364338842</v>
      </c>
      <c r="Q940">
        <v>5.2108642429700001E-2</v>
      </c>
    </row>
    <row r="941" spans="1:17" hidden="1" x14ac:dyDescent="0.3">
      <c r="A941" t="s">
        <v>2033</v>
      </c>
      <c r="B941" t="s">
        <v>2034</v>
      </c>
      <c r="C941" t="s">
        <v>3117</v>
      </c>
      <c r="D941" t="s">
        <v>719</v>
      </c>
      <c r="E941">
        <v>3106.8572337249998</v>
      </c>
      <c r="F941">
        <v>667.85</v>
      </c>
      <c r="G941">
        <v>-48.003535743229101</v>
      </c>
      <c r="H941">
        <v>-2.0747101165822901</v>
      </c>
      <c r="I941">
        <v>-17.504876392705501</v>
      </c>
      <c r="J941">
        <v>-4.16246579824797</v>
      </c>
      <c r="K941">
        <v>784.07763879404297</v>
      </c>
      <c r="L941">
        <v>850.39545575791101</v>
      </c>
      <c r="M941">
        <v>15.8704997376812</v>
      </c>
      <c r="N941">
        <v>0.23410855437303599</v>
      </c>
      <c r="O941">
        <v>55.723590626637701</v>
      </c>
      <c r="P941">
        <v>0.86844887479233801</v>
      </c>
      <c r="Q941">
        <v>-0.114495956618638</v>
      </c>
    </row>
    <row r="942" spans="1:17" hidden="1" x14ac:dyDescent="0.3">
      <c r="A942" t="s">
        <v>2035</v>
      </c>
      <c r="B942" t="s">
        <v>2036</v>
      </c>
      <c r="C942" t="s">
        <v>3117</v>
      </c>
      <c r="D942" t="s">
        <v>408</v>
      </c>
      <c r="E942">
        <v>3100.9836362000001</v>
      </c>
      <c r="F942">
        <v>238.9</v>
      </c>
      <c r="G942">
        <v>353.27143516292602</v>
      </c>
      <c r="H942">
        <v>35.070750721895301</v>
      </c>
      <c r="I942">
        <v>138.60671531365301</v>
      </c>
      <c r="J942">
        <v>23.5639971832063</v>
      </c>
      <c r="K942">
        <v>179.09942408816801</v>
      </c>
      <c r="L942">
        <v>129.27265828563401</v>
      </c>
      <c r="M942">
        <v>88.058838923721595</v>
      </c>
      <c r="N942">
        <v>2.8261474854282902</v>
      </c>
      <c r="O942">
        <v>0</v>
      </c>
      <c r="P942">
        <v>423.32968236582599</v>
      </c>
      <c r="Q942">
        <v>0.141878338144621</v>
      </c>
    </row>
    <row r="943" spans="1:17" hidden="1" x14ac:dyDescent="0.3">
      <c r="A943" t="s">
        <v>2037</v>
      </c>
      <c r="B943" t="s">
        <v>2038</v>
      </c>
      <c r="C943" t="s">
        <v>3117</v>
      </c>
      <c r="D943" t="s">
        <v>239</v>
      </c>
      <c r="E943">
        <v>3098.31891791</v>
      </c>
      <c r="F943">
        <v>481.85</v>
      </c>
      <c r="G943">
        <v>112.939332726046</v>
      </c>
      <c r="H943">
        <v>-0.41411539437012101</v>
      </c>
      <c r="I943">
        <v>15.9878079358148</v>
      </c>
      <c r="J943">
        <v>-0.61853914503547602</v>
      </c>
      <c r="K943">
        <v>533.94285985580302</v>
      </c>
      <c r="L943">
        <v>464.99717457412601</v>
      </c>
      <c r="M943">
        <v>35.897158354844002</v>
      </c>
      <c r="N943">
        <v>0.66667211326751097</v>
      </c>
      <c r="O943">
        <v>44.028224551208801</v>
      </c>
      <c r="P943">
        <v>142.68446235205201</v>
      </c>
      <c r="Q943">
        <v>0.18574691241871699</v>
      </c>
    </row>
    <row r="944" spans="1:17" hidden="1" x14ac:dyDescent="0.3">
      <c r="A944" t="s">
        <v>2039</v>
      </c>
      <c r="B944" t="s">
        <v>2040</v>
      </c>
      <c r="C944" t="s">
        <v>3117</v>
      </c>
      <c r="D944" t="s">
        <v>268</v>
      </c>
      <c r="E944">
        <v>3088.9708423400002</v>
      </c>
      <c r="F944">
        <v>3045.4</v>
      </c>
      <c r="G944">
        <v>16.744773941800698</v>
      </c>
      <c r="H944">
        <v>-6.3565292403714198</v>
      </c>
      <c r="I944">
        <v>16.071062760035002</v>
      </c>
      <c r="J944">
        <v>-3.5677887151039198</v>
      </c>
      <c r="K944">
        <v>3760.8029008938402</v>
      </c>
      <c r="L944">
        <v>3357.8925970956602</v>
      </c>
      <c r="M944">
        <v>13.719013998561399</v>
      </c>
      <c r="N944">
        <v>0.28999287598908602</v>
      </c>
      <c r="O944">
        <v>47.763840546397802</v>
      </c>
      <c r="P944">
        <v>41.252319109461901</v>
      </c>
      <c r="Q944">
        <v>8.2586133953650998E-2</v>
      </c>
    </row>
    <row r="945" spans="1:17" x14ac:dyDescent="0.3">
      <c r="A945" t="s">
        <v>2041</v>
      </c>
      <c r="B945" t="s">
        <v>2042</v>
      </c>
      <c r="C945" t="s">
        <v>3101</v>
      </c>
      <c r="D945" t="s">
        <v>21</v>
      </c>
      <c r="E945">
        <v>3082.1732634</v>
      </c>
      <c r="F945">
        <v>521.5</v>
      </c>
      <c r="G945">
        <v>-33.664455211234397</v>
      </c>
      <c r="H945">
        <v>-5.1012806078511197</v>
      </c>
      <c r="I945">
        <v>-14.935178009247901</v>
      </c>
      <c r="J945">
        <v>-1.8864913193875299</v>
      </c>
      <c r="K945">
        <v>586.68866374622996</v>
      </c>
      <c r="L945">
        <v>597.10181214170098</v>
      </c>
      <c r="M945">
        <v>18.799644377468901</v>
      </c>
      <c r="N945">
        <v>0.33617745399326798</v>
      </c>
      <c r="O945">
        <v>51.773729626078598</v>
      </c>
      <c r="P945">
        <v>15.8888888888888</v>
      </c>
      <c r="Q945">
        <v>5.8141019149210001E-2</v>
      </c>
    </row>
    <row r="946" spans="1:17" hidden="1" x14ac:dyDescent="0.3">
      <c r="A946" t="s">
        <v>2043</v>
      </c>
      <c r="B946" t="s">
        <v>2044</v>
      </c>
      <c r="C946" t="s">
        <v>3117</v>
      </c>
      <c r="D946" t="s">
        <v>114</v>
      </c>
      <c r="E946">
        <v>3082.1669298050001</v>
      </c>
      <c r="F946">
        <v>941.45</v>
      </c>
      <c r="G946">
        <v>-12.0456756851252</v>
      </c>
      <c r="H946">
        <v>-5.7776908273211802</v>
      </c>
      <c r="I946">
        <v>-3.58105267020649</v>
      </c>
      <c r="J946">
        <v>-0.46920610856881201</v>
      </c>
      <c r="K946">
        <v>1016.38266942499</v>
      </c>
      <c r="L946">
        <v>959.36852947633497</v>
      </c>
      <c r="M946">
        <v>42.6662808627825</v>
      </c>
      <c r="N946">
        <v>0.65897898886629502</v>
      </c>
      <c r="O946">
        <v>41.271442986881901</v>
      </c>
      <c r="P946">
        <v>30.7569444444444</v>
      </c>
      <c r="Q946">
        <v>0.127374260360303</v>
      </c>
    </row>
    <row r="947" spans="1:17" hidden="1" x14ac:dyDescent="0.3">
      <c r="A947" t="s">
        <v>2045</v>
      </c>
      <c r="B947" t="s">
        <v>2046</v>
      </c>
      <c r="C947" t="s">
        <v>3117</v>
      </c>
      <c r="D947" t="s">
        <v>204</v>
      </c>
      <c r="E947">
        <v>3081.6004645799999</v>
      </c>
      <c r="F947">
        <v>7059.3</v>
      </c>
      <c r="G947">
        <v>108.753608074254</v>
      </c>
      <c r="H947">
        <v>-2.1171297545273302</v>
      </c>
      <c r="I947">
        <v>48.900376448061202</v>
      </c>
      <c r="J947">
        <v>-1.38523403560407</v>
      </c>
      <c r="K947">
        <v>6545.9776799300298</v>
      </c>
      <c r="L947">
        <v>5375.36822756109</v>
      </c>
      <c r="M947">
        <v>58.4737935670558</v>
      </c>
      <c r="N947">
        <v>2.1362190317195302</v>
      </c>
      <c r="O947">
        <v>16.604337540549299</v>
      </c>
      <c r="P947">
        <v>140.35750766087801</v>
      </c>
      <c r="Q947">
        <v>0.14403569098221999</v>
      </c>
    </row>
    <row r="948" spans="1:17" hidden="1" x14ac:dyDescent="0.3">
      <c r="A948" t="s">
        <v>2047</v>
      </c>
      <c r="B948" t="s">
        <v>2048</v>
      </c>
      <c r="C948" t="s">
        <v>3117</v>
      </c>
      <c r="D948" t="s">
        <v>48</v>
      </c>
      <c r="E948">
        <v>3079.1641449849999</v>
      </c>
      <c r="F948">
        <v>363.95</v>
      </c>
      <c r="G948">
        <v>17.797241985904702</v>
      </c>
      <c r="H948">
        <v>0.61364773865616296</v>
      </c>
      <c r="I948">
        <v>13.2267625758588</v>
      </c>
      <c r="J948">
        <v>1.15763661908918</v>
      </c>
      <c r="K948">
        <v>366.41618035804902</v>
      </c>
      <c r="L948">
        <v>324.39449944790198</v>
      </c>
      <c r="M948">
        <v>51.330459281621501</v>
      </c>
      <c r="N948">
        <v>0.50590717840924004</v>
      </c>
      <c r="O948">
        <v>14.026652012639101</v>
      </c>
      <c r="P948">
        <v>73.227034745359305</v>
      </c>
      <c r="Q948">
        <v>7.7877914872972007E-2</v>
      </c>
    </row>
    <row r="949" spans="1:17" hidden="1" x14ac:dyDescent="0.3">
      <c r="A949" t="s">
        <v>2049</v>
      </c>
      <c r="B949" t="s">
        <v>2050</v>
      </c>
      <c r="C949" t="s">
        <v>3117</v>
      </c>
      <c r="D949" t="s">
        <v>211</v>
      </c>
      <c r="E949">
        <v>3071.2308757000001</v>
      </c>
      <c r="F949">
        <v>510.25</v>
      </c>
      <c r="G949">
        <v>-16.669881890434699</v>
      </c>
      <c r="H949">
        <v>3.9850242492888999</v>
      </c>
      <c r="I949">
        <v>-2.8292860118004999</v>
      </c>
      <c r="J949">
        <v>11.2646297830401</v>
      </c>
      <c r="K949">
        <v>539.87600125716904</v>
      </c>
      <c r="L949">
        <v>534.65122482203299</v>
      </c>
      <c r="M949">
        <v>49.196197557850702</v>
      </c>
      <c r="N949">
        <v>1.98398725314976</v>
      </c>
      <c r="O949">
        <v>36.697697207251302</v>
      </c>
      <c r="P949">
        <v>18.250289687137801</v>
      </c>
      <c r="Q949">
        <v>7.3264470789226002E-2</v>
      </c>
    </row>
    <row r="950" spans="1:17" x14ac:dyDescent="0.3">
      <c r="A950" t="s">
        <v>2051</v>
      </c>
      <c r="B950" t="s">
        <v>2052</v>
      </c>
      <c r="C950" t="s">
        <v>3114</v>
      </c>
      <c r="D950" t="s">
        <v>1443</v>
      </c>
      <c r="E950">
        <v>3051.5194214119902</v>
      </c>
      <c r="F950">
        <v>113.96</v>
      </c>
      <c r="G950">
        <v>-34.928645619509403</v>
      </c>
      <c r="H950">
        <v>0.12809724415281201</v>
      </c>
      <c r="I950">
        <v>-10.0529420589859</v>
      </c>
      <c r="J950">
        <v>-0.52193108730612203</v>
      </c>
      <c r="K950">
        <v>121.897260747898</v>
      </c>
      <c r="L950">
        <v>131.980163272293</v>
      </c>
      <c r="M950">
        <v>34.392497247824799</v>
      </c>
      <c r="N950">
        <v>0.776909788798128</v>
      </c>
      <c r="O950">
        <v>40.224640224640197</v>
      </c>
      <c r="P950">
        <v>9.1048348492101407</v>
      </c>
      <c r="Q950">
        <v>-0.111427093611133</v>
      </c>
    </row>
    <row r="951" spans="1:17" hidden="1" x14ac:dyDescent="0.3">
      <c r="A951" t="s">
        <v>2053</v>
      </c>
      <c r="B951" t="s">
        <v>2054</v>
      </c>
      <c r="C951" t="s">
        <v>3117</v>
      </c>
      <c r="D951" t="s">
        <v>268</v>
      </c>
      <c r="E951">
        <v>3044.8915699999998</v>
      </c>
      <c r="F951">
        <v>2234.75</v>
      </c>
      <c r="G951">
        <v>62.169086370829902</v>
      </c>
      <c r="H951">
        <v>45.238459789318497</v>
      </c>
      <c r="I951">
        <v>54.584804969705203</v>
      </c>
      <c r="J951">
        <v>13.4598210166582</v>
      </c>
      <c r="K951">
        <v>1645.08702713601</v>
      </c>
      <c r="L951">
        <v>1460.6590993731299</v>
      </c>
      <c r="M951">
        <v>95.282868730041997</v>
      </c>
      <c r="N951">
        <v>1.7491611105704801</v>
      </c>
      <c r="O951">
        <v>1.8010963194988201</v>
      </c>
      <c r="P951">
        <v>88.586497890295306</v>
      </c>
      <c r="Q951">
        <v>8.5056758693063006E-2</v>
      </c>
    </row>
    <row r="952" spans="1:17" hidden="1" x14ac:dyDescent="0.3">
      <c r="A952" t="s">
        <v>2055</v>
      </c>
      <c r="B952" t="s">
        <v>2056</v>
      </c>
      <c r="C952" t="s">
        <v>3114</v>
      </c>
      <c r="D952" t="s">
        <v>229</v>
      </c>
      <c r="E952">
        <v>3038.0225145479999</v>
      </c>
      <c r="F952">
        <v>142.38</v>
      </c>
      <c r="G952">
        <v>-47.141016546504098</v>
      </c>
      <c r="H952">
        <v>-3.0081619120712002</v>
      </c>
      <c r="I952">
        <v>-27.108874233777001</v>
      </c>
      <c r="J952">
        <v>-1.73388253455167</v>
      </c>
      <c r="K952">
        <v>158.95215930599099</v>
      </c>
      <c r="M952">
        <v>28.392645302320901</v>
      </c>
      <c r="N952">
        <v>1.3028173439978299</v>
      </c>
      <c r="O952">
        <v>65.051271245961502</v>
      </c>
      <c r="P952">
        <v>0.26760563380281399</v>
      </c>
    </row>
    <row r="953" spans="1:17" hidden="1" x14ac:dyDescent="0.3">
      <c r="A953" t="s">
        <v>2057</v>
      </c>
      <c r="B953" t="s">
        <v>2058</v>
      </c>
      <c r="C953" t="s">
        <v>3117</v>
      </c>
      <c r="D953" t="s">
        <v>239</v>
      </c>
      <c r="E953">
        <v>3033.4337575250001</v>
      </c>
      <c r="F953">
        <v>169.79</v>
      </c>
      <c r="G953">
        <v>31.593405808488999</v>
      </c>
      <c r="H953">
        <v>-10.688071485640901</v>
      </c>
      <c r="I953">
        <v>17.332543301048698</v>
      </c>
      <c r="J953">
        <v>-4.7109165895764802</v>
      </c>
      <c r="K953">
        <v>187.31571463749501</v>
      </c>
      <c r="L953">
        <v>161.03386736580899</v>
      </c>
      <c r="M953">
        <v>28.0907552296628</v>
      </c>
      <c r="N953">
        <v>0.33599476791612698</v>
      </c>
      <c r="O953">
        <v>30.1607868543494</v>
      </c>
      <c r="P953">
        <v>63.969097054563001</v>
      </c>
      <c r="Q953">
        <v>0.13610406890042201</v>
      </c>
    </row>
    <row r="954" spans="1:17" hidden="1" x14ac:dyDescent="0.3">
      <c r="A954" t="s">
        <v>2059</v>
      </c>
      <c r="B954" t="s">
        <v>2060</v>
      </c>
      <c r="C954" t="s">
        <v>3117</v>
      </c>
      <c r="D954" t="s">
        <v>1998</v>
      </c>
      <c r="E954">
        <v>3026.973375</v>
      </c>
      <c r="F954">
        <v>1190.55</v>
      </c>
      <c r="G954">
        <v>13.3249121313606</v>
      </c>
      <c r="H954">
        <v>-6.9155846359533797</v>
      </c>
      <c r="I954">
        <v>8.6080865758045597</v>
      </c>
      <c r="J954">
        <v>-5.6688023714322897</v>
      </c>
      <c r="K954">
        <v>1358.2259069926599</v>
      </c>
      <c r="L954">
        <v>1263.1873970386</v>
      </c>
      <c r="M954">
        <v>20.201475545501399</v>
      </c>
      <c r="N954">
        <v>0.35368096259840298</v>
      </c>
      <c r="O954">
        <v>40.267103439586698</v>
      </c>
      <c r="P954">
        <v>35.907534246575302</v>
      </c>
      <c r="Q954">
        <v>1.8744636317271E-2</v>
      </c>
    </row>
    <row r="955" spans="1:17" hidden="1" x14ac:dyDescent="0.3">
      <c r="A955" t="s">
        <v>2061</v>
      </c>
      <c r="B955" t="s">
        <v>2062</v>
      </c>
      <c r="C955" t="s">
        <v>3117</v>
      </c>
      <c r="D955" t="s">
        <v>1652</v>
      </c>
      <c r="E955">
        <v>3010.4901802290001</v>
      </c>
      <c r="F955">
        <v>136.09</v>
      </c>
      <c r="G955">
        <v>-21.346799999333399</v>
      </c>
      <c r="H955">
        <v>3.4590382843430998</v>
      </c>
      <c r="I955">
        <v>-18.2279469006574</v>
      </c>
      <c r="J955">
        <v>0.55334799217434105</v>
      </c>
      <c r="K955">
        <v>143.67563228500899</v>
      </c>
      <c r="L955">
        <v>148.011259621032</v>
      </c>
      <c r="M955">
        <v>36.940318329090601</v>
      </c>
      <c r="N955">
        <v>0.52012715717518898</v>
      </c>
      <c r="O955">
        <v>31.596737453155999</v>
      </c>
      <c r="P955">
        <v>5.4961240310077599</v>
      </c>
      <c r="Q955">
        <v>2.0938296359141999E-2</v>
      </c>
    </row>
    <row r="956" spans="1:17" x14ac:dyDescent="0.3">
      <c r="A956" t="s">
        <v>2063</v>
      </c>
      <c r="B956" t="s">
        <v>2064</v>
      </c>
      <c r="C956" t="s">
        <v>3116</v>
      </c>
      <c r="D956" t="s">
        <v>292</v>
      </c>
      <c r="E956">
        <v>3004.7170460399998</v>
      </c>
      <c r="F956">
        <v>120.74</v>
      </c>
      <c r="G956">
        <v>10.4897986202089</v>
      </c>
      <c r="H956">
        <v>-15.607488656708901</v>
      </c>
      <c r="I956">
        <v>16.403956581011201</v>
      </c>
      <c r="J956">
        <v>-5.34451149378922</v>
      </c>
      <c r="K956">
        <v>140.50450995895099</v>
      </c>
      <c r="L956">
        <v>128.48105896613001</v>
      </c>
      <c r="M956">
        <v>27.181832976816001</v>
      </c>
      <c r="N956">
        <v>0.37315880175611899</v>
      </c>
      <c r="O956">
        <v>46.595991386450201</v>
      </c>
      <c r="P956">
        <v>47.9656862745098</v>
      </c>
      <c r="Q956">
        <v>1.4445733182826E-2</v>
      </c>
    </row>
    <row r="957" spans="1:17" hidden="1" x14ac:dyDescent="0.3">
      <c r="A957" t="s">
        <v>2065</v>
      </c>
      <c r="B957" t="s">
        <v>2066</v>
      </c>
      <c r="C957" t="s">
        <v>3117</v>
      </c>
      <c r="D957" t="s">
        <v>114</v>
      </c>
      <c r="E957">
        <v>2993.5320207240002</v>
      </c>
      <c r="F957">
        <v>167.16</v>
      </c>
      <c r="G957">
        <v>-9.6437427801625493</v>
      </c>
      <c r="H957">
        <v>7.0641719223373096</v>
      </c>
      <c r="I957">
        <v>-6.2020845239178897</v>
      </c>
      <c r="J957">
        <v>4.8334958539138402</v>
      </c>
      <c r="K957">
        <v>174.33711774308901</v>
      </c>
      <c r="L957">
        <v>173.22939195292801</v>
      </c>
      <c r="M957">
        <v>45.263524342418201</v>
      </c>
      <c r="N957">
        <v>0.53840791502333496</v>
      </c>
      <c r="O957">
        <v>41.780330222541203</v>
      </c>
      <c r="P957">
        <v>30.440889582520398</v>
      </c>
      <c r="Q957">
        <v>9.8927776020100999E-2</v>
      </c>
    </row>
    <row r="958" spans="1:17" hidden="1" x14ac:dyDescent="0.3">
      <c r="A958" t="s">
        <v>2067</v>
      </c>
      <c r="B958" t="s">
        <v>2068</v>
      </c>
      <c r="C958" t="s">
        <v>3117</v>
      </c>
      <c r="D958" t="s">
        <v>253</v>
      </c>
      <c r="E958">
        <v>2990.3549514299998</v>
      </c>
      <c r="F958">
        <v>926.1</v>
      </c>
      <c r="G958">
        <v>25.827524001623601</v>
      </c>
      <c r="H958">
        <v>16.5280512375775</v>
      </c>
      <c r="I958">
        <v>47.8979908802647</v>
      </c>
      <c r="J958">
        <v>-0.84473469369320997</v>
      </c>
      <c r="K958">
        <v>847.68817280901305</v>
      </c>
      <c r="L958">
        <v>727.57358149142397</v>
      </c>
      <c r="M958">
        <v>59.296719644622101</v>
      </c>
      <c r="N958">
        <v>0.77822755633727903</v>
      </c>
      <c r="O958">
        <v>5.1128387863081697</v>
      </c>
      <c r="P958">
        <v>75.381119212195799</v>
      </c>
      <c r="Q958">
        <v>2.0870385868645001E-2</v>
      </c>
    </row>
    <row r="959" spans="1:17" hidden="1" x14ac:dyDescent="0.3">
      <c r="A959" t="s">
        <v>2069</v>
      </c>
      <c r="B959" t="s">
        <v>2070</v>
      </c>
      <c r="C959" t="s">
        <v>3117</v>
      </c>
      <c r="D959" t="s">
        <v>580</v>
      </c>
      <c r="E959">
        <v>2975.37037104</v>
      </c>
      <c r="F959">
        <v>655.8</v>
      </c>
      <c r="G959">
        <v>5.9983277325699096E-3</v>
      </c>
      <c r="H959">
        <v>37.215366441491398</v>
      </c>
      <c r="I959">
        <v>44.418802412758502</v>
      </c>
      <c r="J959">
        <v>0.94953600956128104</v>
      </c>
      <c r="K959">
        <v>563.43053556756104</v>
      </c>
      <c r="L959">
        <v>516.89184230828903</v>
      </c>
      <c r="M959">
        <v>55.6596199350886</v>
      </c>
      <c r="N959">
        <v>3.52236763696241</v>
      </c>
      <c r="O959">
        <v>13.296736810003001</v>
      </c>
      <c r="P959">
        <v>60.107421874999901</v>
      </c>
      <c r="Q959">
        <v>3.594534534662E-2</v>
      </c>
    </row>
    <row r="960" spans="1:17" x14ac:dyDescent="0.3">
      <c r="A960" t="s">
        <v>2071</v>
      </c>
      <c r="B960" t="s">
        <v>2072</v>
      </c>
      <c r="C960" t="s">
        <v>3100</v>
      </c>
      <c r="D960" t="s">
        <v>292</v>
      </c>
      <c r="E960">
        <v>2974.5253714999999</v>
      </c>
      <c r="F960">
        <v>1750.25</v>
      </c>
      <c r="G960">
        <v>17.662008809587402</v>
      </c>
      <c r="H960">
        <v>-7.2056930318582699</v>
      </c>
      <c r="I960">
        <v>-11.0214999906675</v>
      </c>
      <c r="J960">
        <v>-3.8860333173454098</v>
      </c>
      <c r="K960">
        <v>2060.3048543080399</v>
      </c>
      <c r="L960">
        <v>1974.2948320842499</v>
      </c>
      <c r="M960">
        <v>30.0681698969568</v>
      </c>
      <c r="N960">
        <v>0.73797249722935598</v>
      </c>
      <c r="O960">
        <v>59.9771461219825</v>
      </c>
      <c r="P960">
        <v>40.746250653371398</v>
      </c>
      <c r="Q960">
        <v>-4.1520627152060001E-3</v>
      </c>
    </row>
    <row r="961" spans="1:17" hidden="1" x14ac:dyDescent="0.3">
      <c r="A961" t="s">
        <v>2073</v>
      </c>
      <c r="B961" t="s">
        <v>2074</v>
      </c>
      <c r="C961" t="s">
        <v>3117</v>
      </c>
      <c r="D961" t="s">
        <v>75</v>
      </c>
      <c r="E961">
        <v>2942.625477</v>
      </c>
      <c r="F961">
        <v>228.25</v>
      </c>
      <c r="G961">
        <v>41.031969002040597</v>
      </c>
      <c r="H961">
        <v>6.68746208220736</v>
      </c>
      <c r="I961">
        <v>29.592205197748601</v>
      </c>
      <c r="J961">
        <v>-0.284672061819851</v>
      </c>
      <c r="K961">
        <v>228.93906801393999</v>
      </c>
      <c r="L961">
        <v>211.68540433024199</v>
      </c>
      <c r="M961">
        <v>54.1661295692764</v>
      </c>
      <c r="N961">
        <v>1.31486872678044</v>
      </c>
      <c r="O961">
        <v>23.4567360350492</v>
      </c>
      <c r="P961">
        <v>62.861220121298601</v>
      </c>
      <c r="Q961">
        <v>5.8389056844334999E-2</v>
      </c>
    </row>
    <row r="962" spans="1:17" hidden="1" x14ac:dyDescent="0.3">
      <c r="A962" t="s">
        <v>2075</v>
      </c>
      <c r="B962" t="s">
        <v>2076</v>
      </c>
      <c r="C962" t="s">
        <v>3117</v>
      </c>
      <c r="D962" t="s">
        <v>268</v>
      </c>
      <c r="E962">
        <v>2941.41</v>
      </c>
      <c r="F962">
        <v>14707.05</v>
      </c>
      <c r="G962">
        <v>-7.0486270487714702</v>
      </c>
      <c r="H962">
        <v>3.86506050558391</v>
      </c>
      <c r="I962">
        <v>2.9205244493552098</v>
      </c>
      <c r="J962">
        <v>-2.7387221685396002</v>
      </c>
      <c r="K962">
        <v>15098.6567353067</v>
      </c>
      <c r="L962">
        <v>14307.057121702001</v>
      </c>
      <c r="M962">
        <v>36.340968986678298</v>
      </c>
      <c r="N962">
        <v>1.48505443640393</v>
      </c>
      <c r="O962">
        <v>15.5911620617323</v>
      </c>
      <c r="P962">
        <v>41.400346120565302</v>
      </c>
      <c r="Q962">
        <v>0.123811665817269</v>
      </c>
    </row>
    <row r="963" spans="1:17" hidden="1" x14ac:dyDescent="0.3">
      <c r="A963" t="s">
        <v>2077</v>
      </c>
      <c r="B963" t="s">
        <v>2078</v>
      </c>
      <c r="C963" t="s">
        <v>3117</v>
      </c>
      <c r="D963" t="s">
        <v>21</v>
      </c>
      <c r="E963">
        <v>2935.9563549</v>
      </c>
      <c r="F963">
        <v>739.65</v>
      </c>
      <c r="G963">
        <v>119.714250721414</v>
      </c>
      <c r="H963">
        <v>4.0072239869692501</v>
      </c>
      <c r="I963">
        <v>21.9005922631268</v>
      </c>
      <c r="J963">
        <v>-2.3131832524179399</v>
      </c>
      <c r="K963">
        <v>754.19206740178799</v>
      </c>
      <c r="L963">
        <v>650.82024506380003</v>
      </c>
      <c r="M963">
        <v>44.102263605574301</v>
      </c>
      <c r="N963">
        <v>0.97303235397230003</v>
      </c>
      <c r="O963">
        <v>16.947204759007601</v>
      </c>
      <c r="P963">
        <v>142.986202365308</v>
      </c>
      <c r="Q963">
        <v>8.1060614173168996E-2</v>
      </c>
    </row>
    <row r="964" spans="1:17" hidden="1" x14ac:dyDescent="0.3">
      <c r="A964" t="s">
        <v>2079</v>
      </c>
      <c r="B964" t="s">
        <v>2080</v>
      </c>
      <c r="C964" t="s">
        <v>3117</v>
      </c>
      <c r="D964" t="s">
        <v>250</v>
      </c>
      <c r="E964">
        <v>2932.9023414599901</v>
      </c>
      <c r="F964">
        <v>1114.0999999999999</v>
      </c>
      <c r="G964">
        <v>-36.780877481713297</v>
      </c>
      <c r="H964">
        <v>-3.4548431449682599</v>
      </c>
      <c r="I964">
        <v>-19.186011130499299</v>
      </c>
      <c r="J964">
        <v>-3.7259536799497299</v>
      </c>
      <c r="K964">
        <v>1234.29178692657</v>
      </c>
      <c r="L964">
        <v>1285.2738226220999</v>
      </c>
      <c r="M964">
        <v>23.283250139033999</v>
      </c>
      <c r="N964">
        <v>0.294770939379916</v>
      </c>
      <c r="O964">
        <v>63.625347814379303</v>
      </c>
      <c r="P964">
        <v>0.90571506204148999</v>
      </c>
      <c r="Q964">
        <v>7.0459812012780995E-2</v>
      </c>
    </row>
    <row r="965" spans="1:17" hidden="1" x14ac:dyDescent="0.3">
      <c r="A965" t="s">
        <v>2081</v>
      </c>
      <c r="B965" t="s">
        <v>2082</v>
      </c>
      <c r="C965" t="s">
        <v>3117</v>
      </c>
      <c r="D965" t="s">
        <v>141</v>
      </c>
      <c r="E965">
        <v>2901.9652937999999</v>
      </c>
      <c r="F965">
        <v>566.70000000000005</v>
      </c>
      <c r="G965">
        <v>2.14921949596491</v>
      </c>
      <c r="H965">
        <v>0.45237250182074801</v>
      </c>
      <c r="I965">
        <v>32.808074107539298</v>
      </c>
      <c r="J965">
        <v>-2.2632392528809802</v>
      </c>
      <c r="K965">
        <v>603.07335475127604</v>
      </c>
      <c r="L965">
        <v>542.13046848029899</v>
      </c>
      <c r="M965">
        <v>34.047119880463498</v>
      </c>
      <c r="N965">
        <v>0.43071968596117</v>
      </c>
      <c r="O965">
        <v>30.033527439562299</v>
      </c>
      <c r="P965">
        <v>67.811667160201296</v>
      </c>
      <c r="Q965">
        <v>0.19189298871831101</v>
      </c>
    </row>
    <row r="966" spans="1:17" hidden="1" x14ac:dyDescent="0.3">
      <c r="A966" t="s">
        <v>2083</v>
      </c>
      <c r="B966" t="s">
        <v>2084</v>
      </c>
      <c r="C966" t="s">
        <v>3117</v>
      </c>
      <c r="D966" t="s">
        <v>141</v>
      </c>
      <c r="E966">
        <v>2900.99623428</v>
      </c>
      <c r="F966">
        <v>62.28</v>
      </c>
      <c r="G966">
        <v>21.407318081417699</v>
      </c>
      <c r="H966">
        <v>0.18463303845148499</v>
      </c>
      <c r="I966">
        <v>-16.3010206131143</v>
      </c>
      <c r="J966">
        <v>-2.0921647209257701</v>
      </c>
      <c r="K966">
        <v>69.080552027559705</v>
      </c>
      <c r="M966">
        <v>40.2190253335908</v>
      </c>
      <c r="N966">
        <v>0.91995193319821</v>
      </c>
      <c r="O966">
        <v>74.293513166345505</v>
      </c>
      <c r="P966">
        <v>73</v>
      </c>
    </row>
    <row r="967" spans="1:17" hidden="1" x14ac:dyDescent="0.3">
      <c r="A967" t="s">
        <v>2085</v>
      </c>
      <c r="B967" t="s">
        <v>2086</v>
      </c>
      <c r="C967" t="s">
        <v>3117</v>
      </c>
      <c r="D967" t="s">
        <v>239</v>
      </c>
      <c r="E967">
        <v>2897.6743904999998</v>
      </c>
      <c r="F967">
        <v>218.42</v>
      </c>
      <c r="G967">
        <v>139.62225491173899</v>
      </c>
      <c r="H967">
        <v>5.3739787593627897</v>
      </c>
      <c r="I967">
        <v>114.947307684729</v>
      </c>
      <c r="J967">
        <v>1.09046195634716</v>
      </c>
      <c r="K967">
        <v>226.00371008574299</v>
      </c>
      <c r="L967">
        <v>183.09423285109099</v>
      </c>
      <c r="M967">
        <v>43.256746433110997</v>
      </c>
      <c r="N967">
        <v>1.6484727027871999</v>
      </c>
      <c r="O967">
        <v>41.012727772181996</v>
      </c>
      <c r="P967">
        <v>161.26794258373201</v>
      </c>
      <c r="Q967">
        <v>0.16608465814888901</v>
      </c>
    </row>
    <row r="968" spans="1:17" hidden="1" x14ac:dyDescent="0.3">
      <c r="A968" t="s">
        <v>2087</v>
      </c>
      <c r="B968" t="s">
        <v>2088</v>
      </c>
      <c r="C968" t="s">
        <v>3117</v>
      </c>
      <c r="D968" t="s">
        <v>48</v>
      </c>
      <c r="E968">
        <v>2891.7952152299999</v>
      </c>
      <c r="F968">
        <v>760.95</v>
      </c>
      <c r="G968">
        <v>-22.074019583191799</v>
      </c>
      <c r="H968">
        <v>-2.3757595273049601</v>
      </c>
      <c r="I968">
        <v>-22.070828782755001</v>
      </c>
      <c r="J968">
        <v>-3.5816310409071801</v>
      </c>
      <c r="K968">
        <v>835.034098548104</v>
      </c>
      <c r="L968">
        <v>873.89190577686804</v>
      </c>
      <c r="M968">
        <v>31.333917345349299</v>
      </c>
      <c r="N968">
        <v>0.78176830686715304</v>
      </c>
      <c r="O968">
        <v>80.826598331033495</v>
      </c>
      <c r="P968">
        <v>7.3423614049936603</v>
      </c>
    </row>
    <row r="969" spans="1:17" hidden="1" x14ac:dyDescent="0.3">
      <c r="A969" t="s">
        <v>2089</v>
      </c>
      <c r="B969" t="s">
        <v>2090</v>
      </c>
      <c r="C969" t="s">
        <v>3117</v>
      </c>
      <c r="D969" t="s">
        <v>178</v>
      </c>
      <c r="E969">
        <v>2890.9232999999999</v>
      </c>
      <c r="F969">
        <v>2722.15</v>
      </c>
      <c r="G969">
        <v>337.98860441096201</v>
      </c>
      <c r="H969">
        <v>7.3025181046163201</v>
      </c>
      <c r="I969">
        <v>76.165380427993199</v>
      </c>
      <c r="J969">
        <v>12.000922931467001</v>
      </c>
      <c r="K969">
        <v>2202.3589976480698</v>
      </c>
      <c r="L969">
        <v>1705.8177555324401</v>
      </c>
      <c r="M969">
        <v>72.411095281407299</v>
      </c>
      <c r="N969">
        <v>1.43632568530719</v>
      </c>
      <c r="O969">
        <v>0</v>
      </c>
      <c r="P969">
        <v>394.35212930173401</v>
      </c>
      <c r="Q969">
        <v>0.193301016666305</v>
      </c>
    </row>
    <row r="970" spans="1:17" hidden="1" x14ac:dyDescent="0.3">
      <c r="A970" t="s">
        <v>2091</v>
      </c>
      <c r="B970" t="s">
        <v>2092</v>
      </c>
      <c r="C970" t="s">
        <v>3117</v>
      </c>
      <c r="D970" t="s">
        <v>440</v>
      </c>
      <c r="E970">
        <v>2880.0445736000001</v>
      </c>
      <c r="F970">
        <v>507.8</v>
      </c>
      <c r="G970">
        <v>-3.60167637849375</v>
      </c>
      <c r="H970">
        <v>-0.58854013003370698</v>
      </c>
      <c r="I970">
        <v>-24.447029244513502</v>
      </c>
      <c r="J970">
        <v>-6.1586489016515804</v>
      </c>
      <c r="K970">
        <v>516.186195974528</v>
      </c>
      <c r="L970">
        <v>510.57706181089998</v>
      </c>
      <c r="M970">
        <v>46.1392497894565</v>
      </c>
      <c r="N970">
        <v>1.21644161015057</v>
      </c>
      <c r="O970">
        <v>29.962583694367801</v>
      </c>
      <c r="P970">
        <v>21.468723836861599</v>
      </c>
      <c r="Q970">
        <v>3.3251709719949998E-3</v>
      </c>
    </row>
    <row r="971" spans="1:17" hidden="1" x14ac:dyDescent="0.3">
      <c r="A971" t="s">
        <v>2093</v>
      </c>
      <c r="B971" t="s">
        <v>2094</v>
      </c>
      <c r="C971" t="s">
        <v>3117</v>
      </c>
      <c r="D971" t="s">
        <v>211</v>
      </c>
      <c r="E971">
        <v>2876.6460129749998</v>
      </c>
      <c r="F971">
        <v>302.85000000000002</v>
      </c>
      <c r="G971">
        <v>4.6250345551408598</v>
      </c>
      <c r="H971">
        <v>4.3424999251591103</v>
      </c>
      <c r="I971">
        <v>45.231171563056897</v>
      </c>
      <c r="J971">
        <v>-5.7244880493640498</v>
      </c>
      <c r="K971">
        <v>276.38151660777902</v>
      </c>
      <c r="L971">
        <v>235.539916782793</v>
      </c>
      <c r="M971">
        <v>48.153181815023103</v>
      </c>
      <c r="N971">
        <v>0.86139103831163599</v>
      </c>
      <c r="O971">
        <v>12.927191679049001</v>
      </c>
      <c r="P971">
        <v>75.412684622067701</v>
      </c>
      <c r="Q971">
        <v>7.8976494484737994E-2</v>
      </c>
    </row>
    <row r="972" spans="1:17" hidden="1" x14ac:dyDescent="0.3">
      <c r="A972" t="s">
        <v>2095</v>
      </c>
      <c r="B972" t="s">
        <v>2096</v>
      </c>
      <c r="C972" t="s">
        <v>3117</v>
      </c>
      <c r="D972" t="s">
        <v>292</v>
      </c>
      <c r="E972">
        <v>2870.0873853080002</v>
      </c>
      <c r="F972">
        <v>97.24</v>
      </c>
      <c r="G972">
        <v>64.640416434824004</v>
      </c>
      <c r="H972">
        <v>-0.88699579468727896</v>
      </c>
      <c r="I972">
        <v>78.394674836906702</v>
      </c>
      <c r="J972">
        <v>-7.6236332257121902</v>
      </c>
      <c r="K972">
        <v>96.187797808363399</v>
      </c>
      <c r="L972">
        <v>75.751417234979797</v>
      </c>
      <c r="M972">
        <v>41.961754216448497</v>
      </c>
      <c r="N972">
        <v>0.57300424115821103</v>
      </c>
      <c r="O972">
        <v>16.207322089674999</v>
      </c>
      <c r="P972">
        <v>111.62132752992299</v>
      </c>
      <c r="Q972">
        <v>9.0757355701392997E-2</v>
      </c>
    </row>
    <row r="973" spans="1:17" hidden="1" x14ac:dyDescent="0.3">
      <c r="A973" t="s">
        <v>2097</v>
      </c>
      <c r="B973" t="s">
        <v>2098</v>
      </c>
      <c r="C973" t="s">
        <v>3117</v>
      </c>
      <c r="D973" t="s">
        <v>57</v>
      </c>
      <c r="E973">
        <v>2866.5125149759901</v>
      </c>
      <c r="F973">
        <v>189.52</v>
      </c>
      <c r="G973">
        <v>8.8459426898536808</v>
      </c>
      <c r="H973">
        <v>-7.7437354910938101</v>
      </c>
      <c r="I973">
        <v>-2.91191502034799</v>
      </c>
      <c r="J973">
        <v>-4.1369988063676999</v>
      </c>
      <c r="K973">
        <v>215.86978609336799</v>
      </c>
      <c r="L973">
        <v>206.47058959387999</v>
      </c>
      <c r="M973">
        <v>26.591484502987502</v>
      </c>
      <c r="N973">
        <v>0.53642210541352298</v>
      </c>
      <c r="O973">
        <v>42.412410299704497</v>
      </c>
      <c r="P973">
        <v>28.75</v>
      </c>
      <c r="Q973">
        <v>9.7479077067677E-2</v>
      </c>
    </row>
    <row r="974" spans="1:17" hidden="1" x14ac:dyDescent="0.3">
      <c r="A974" t="s">
        <v>2099</v>
      </c>
      <c r="B974" t="s">
        <v>2100</v>
      </c>
      <c r="C974" t="s">
        <v>3117</v>
      </c>
      <c r="D974" t="s">
        <v>129</v>
      </c>
      <c r="E974">
        <v>2859.2411052399998</v>
      </c>
      <c r="F974">
        <v>93.29</v>
      </c>
      <c r="G974">
        <v>-54.3311681833843</v>
      </c>
      <c r="H974">
        <v>1.76463090411958</v>
      </c>
      <c r="I974">
        <v>-20.607171302320602</v>
      </c>
      <c r="J974">
        <v>-2.2200564913138798</v>
      </c>
      <c r="K974">
        <v>101.035797343284</v>
      </c>
      <c r="L974">
        <v>102.54252221695</v>
      </c>
      <c r="M974">
        <v>29.225046626800001</v>
      </c>
      <c r="N974">
        <v>0.56786748742771298</v>
      </c>
      <c r="O974">
        <v>73.3304748633293</v>
      </c>
      <c r="P974">
        <v>6.02341175133538</v>
      </c>
      <c r="Q974">
        <v>0.18596666087317301</v>
      </c>
    </row>
    <row r="975" spans="1:17" hidden="1" x14ac:dyDescent="0.3">
      <c r="A975" t="s">
        <v>2101</v>
      </c>
      <c r="B975" t="s">
        <v>2102</v>
      </c>
      <c r="C975" t="s">
        <v>3117</v>
      </c>
      <c r="D975" t="s">
        <v>350</v>
      </c>
      <c r="E975">
        <v>2848.7988599999999</v>
      </c>
      <c r="F975">
        <v>11102.1</v>
      </c>
      <c r="G975">
        <v>-50.3234321216841</v>
      </c>
      <c r="H975">
        <v>0.25363741041367599</v>
      </c>
      <c r="I975">
        <v>9.5737602295868207</v>
      </c>
      <c r="J975">
        <v>1.79501421234095</v>
      </c>
      <c r="K975">
        <v>12300.092602084</v>
      </c>
      <c r="L975">
        <v>12289.699589055999</v>
      </c>
      <c r="M975">
        <v>30.3297794410724</v>
      </c>
      <c r="N975">
        <v>0.31536729088267801</v>
      </c>
      <c r="O975">
        <v>46.5258824906999</v>
      </c>
      <c r="P975">
        <v>22.001098901098899</v>
      </c>
      <c r="Q975">
        <v>-3.4773174469827001E-2</v>
      </c>
    </row>
    <row r="976" spans="1:17" x14ac:dyDescent="0.3">
      <c r="A976" t="s">
        <v>2103</v>
      </c>
      <c r="B976" t="s">
        <v>2104</v>
      </c>
      <c r="C976" t="s">
        <v>3104</v>
      </c>
      <c r="D976" t="s">
        <v>201</v>
      </c>
      <c r="E976">
        <v>2846.7237711130001</v>
      </c>
      <c r="F976">
        <v>207.71</v>
      </c>
      <c r="G976">
        <v>-24.4354712728219</v>
      </c>
      <c r="H976">
        <v>-1.58838058963593</v>
      </c>
      <c r="I976">
        <v>-17.225295139489599</v>
      </c>
      <c r="J976">
        <v>-3.2727189024321701</v>
      </c>
      <c r="K976">
        <v>233.72466247412399</v>
      </c>
      <c r="L976">
        <v>240.752731626946</v>
      </c>
      <c r="M976">
        <v>33.233276716404902</v>
      </c>
      <c r="N976">
        <v>1.03726071601283</v>
      </c>
      <c r="O976">
        <v>39.112223773530303</v>
      </c>
      <c r="P976">
        <v>3.9849812265331601</v>
      </c>
      <c r="Q976">
        <v>-2.3859295334036999E-2</v>
      </c>
    </row>
    <row r="977" spans="1:17" hidden="1" x14ac:dyDescent="0.3">
      <c r="A977" t="s">
        <v>2105</v>
      </c>
      <c r="B977" t="s">
        <v>2106</v>
      </c>
      <c r="C977" t="s">
        <v>3117</v>
      </c>
      <c r="D977" t="s">
        <v>51</v>
      </c>
      <c r="E977">
        <v>2839.6779008250001</v>
      </c>
      <c r="F977">
        <v>308.14999999999998</v>
      </c>
      <c r="G977">
        <v>-30.071711733586699</v>
      </c>
      <c r="H977">
        <v>-3.25630657921658</v>
      </c>
      <c r="I977">
        <v>-8.02219935991873</v>
      </c>
      <c r="J977">
        <v>2.8801374324094602</v>
      </c>
      <c r="K977">
        <v>328.07579260200202</v>
      </c>
      <c r="L977">
        <v>338.37954388158101</v>
      </c>
      <c r="M977">
        <v>39.6678383092787</v>
      </c>
      <c r="N977">
        <v>0.60896012756610396</v>
      </c>
      <c r="O977">
        <v>34.674671426253397</v>
      </c>
      <c r="P977">
        <v>7.5191905094207803</v>
      </c>
      <c r="Q977">
        <v>-7.8266392822447003E-2</v>
      </c>
    </row>
    <row r="978" spans="1:17" hidden="1" x14ac:dyDescent="0.3">
      <c r="A978" t="s">
        <v>2107</v>
      </c>
      <c r="B978" t="s">
        <v>2108</v>
      </c>
      <c r="C978" t="s">
        <v>3117</v>
      </c>
      <c r="D978" t="s">
        <v>1336</v>
      </c>
      <c r="E978">
        <v>2838.6101827349999</v>
      </c>
      <c r="F978">
        <v>3126.65</v>
      </c>
      <c r="G978">
        <v>21.336137558473801</v>
      </c>
      <c r="H978">
        <v>-0.144460167396744</v>
      </c>
      <c r="I978">
        <v>45.162733128256697</v>
      </c>
      <c r="J978">
        <v>3.1681374480766</v>
      </c>
      <c r="K978">
        <v>3207.6270363222702</v>
      </c>
      <c r="L978">
        <v>2757.3714872495998</v>
      </c>
      <c r="M978">
        <v>40.853230951125802</v>
      </c>
      <c r="N978">
        <v>0.80551861507937195</v>
      </c>
      <c r="O978">
        <v>17.4243999168439</v>
      </c>
      <c r="P978">
        <v>55.168734491315099</v>
      </c>
      <c r="Q978">
        <v>0.193973429712296</v>
      </c>
    </row>
    <row r="979" spans="1:17" hidden="1" x14ac:dyDescent="0.3">
      <c r="A979" t="s">
        <v>2109</v>
      </c>
      <c r="B979" t="s">
        <v>2110</v>
      </c>
      <c r="C979" t="s">
        <v>3117</v>
      </c>
      <c r="D979" t="s">
        <v>540</v>
      </c>
      <c r="E979">
        <v>2827.7579917399999</v>
      </c>
      <c r="F979">
        <v>268.3</v>
      </c>
      <c r="G979">
        <v>-59.359736398211503</v>
      </c>
      <c r="H979">
        <v>-4.9483011271859798</v>
      </c>
      <c r="I979">
        <v>-16.978384247586</v>
      </c>
      <c r="J979">
        <v>-3.0790432133671302</v>
      </c>
      <c r="K979">
        <v>287.90889217834598</v>
      </c>
      <c r="L979">
        <v>302.146434590659</v>
      </c>
      <c r="M979">
        <v>43.600422923591601</v>
      </c>
      <c r="N979">
        <v>0.72689145718444503</v>
      </c>
      <c r="O979">
        <v>91.725680208721499</v>
      </c>
      <c r="P979">
        <v>9.02072328321821</v>
      </c>
    </row>
    <row r="980" spans="1:17" hidden="1" x14ac:dyDescent="0.3">
      <c r="A980" t="s">
        <v>2111</v>
      </c>
      <c r="B980" t="s">
        <v>2112</v>
      </c>
      <c r="C980" t="s">
        <v>3117</v>
      </c>
      <c r="D980" t="s">
        <v>54</v>
      </c>
      <c r="E980">
        <v>2820.8918125800001</v>
      </c>
      <c r="F980">
        <v>450.9</v>
      </c>
      <c r="G980">
        <v>-9.4406770250645398</v>
      </c>
      <c r="H980">
        <v>-1.2962005317744001</v>
      </c>
      <c r="I980">
        <v>-14.232785395290501</v>
      </c>
      <c r="J980">
        <v>-5.8852673401712498E-2</v>
      </c>
      <c r="K980">
        <v>495.52673660689101</v>
      </c>
      <c r="L980">
        <v>481.31238166816098</v>
      </c>
      <c r="M980">
        <v>21.407853817871899</v>
      </c>
      <c r="N980">
        <v>0.86406733489491605</v>
      </c>
      <c r="O980">
        <v>31.958305611000199</v>
      </c>
      <c r="P980">
        <v>23.028649386084499</v>
      </c>
      <c r="Q980">
        <v>4.4337495846847999E-2</v>
      </c>
    </row>
    <row r="981" spans="1:17" hidden="1" x14ac:dyDescent="0.3">
      <c r="A981" t="s">
        <v>2113</v>
      </c>
      <c r="B981" t="s">
        <v>2114</v>
      </c>
      <c r="C981" t="s">
        <v>3117</v>
      </c>
      <c r="D981" t="s">
        <v>481</v>
      </c>
      <c r="E981">
        <v>2813.0435957300001</v>
      </c>
      <c r="F981">
        <v>4404.7</v>
      </c>
      <c r="G981">
        <v>8.2146411063020395</v>
      </c>
      <c r="H981">
        <v>-0.55709647082759195</v>
      </c>
      <c r="I981">
        <v>20.4084134188349</v>
      </c>
      <c r="J981">
        <v>6.9311501451868702</v>
      </c>
      <c r="K981">
        <v>4554.1503504918401</v>
      </c>
      <c r="L981">
        <v>4174.2573594533196</v>
      </c>
      <c r="M981">
        <v>43.5337109553003</v>
      </c>
      <c r="N981">
        <v>0.89239502358647205</v>
      </c>
      <c r="O981">
        <v>23.186596135945599</v>
      </c>
      <c r="P981">
        <v>54.439788923756502</v>
      </c>
      <c r="Q981">
        <v>0.13127705558090599</v>
      </c>
    </row>
    <row r="982" spans="1:17" x14ac:dyDescent="0.3">
      <c r="A982" t="s">
        <v>2115</v>
      </c>
      <c r="B982" t="s">
        <v>2116</v>
      </c>
      <c r="C982" t="s">
        <v>3112</v>
      </c>
      <c r="D982" t="s">
        <v>460</v>
      </c>
      <c r="E982">
        <v>2808.8825438849999</v>
      </c>
      <c r="F982">
        <v>389.85</v>
      </c>
      <c r="G982">
        <v>-12.5788736719495</v>
      </c>
      <c r="H982">
        <v>-14.903634701333599</v>
      </c>
      <c r="I982">
        <v>-16.629220117822101</v>
      </c>
      <c r="J982">
        <v>-4.0120784130381797E-3</v>
      </c>
      <c r="K982">
        <v>446.795078572509</v>
      </c>
      <c r="L982">
        <v>455.004901812605</v>
      </c>
      <c r="M982">
        <v>21.0031698578012</v>
      </c>
      <c r="N982">
        <v>1.0722890684426201</v>
      </c>
      <c r="O982">
        <v>42.285494420931101</v>
      </c>
      <c r="P982">
        <v>9.5084269662921397</v>
      </c>
      <c r="Q982">
        <v>-0.10904374046361801</v>
      </c>
    </row>
    <row r="983" spans="1:17" x14ac:dyDescent="0.3">
      <c r="A983" t="s">
        <v>2117</v>
      </c>
      <c r="B983" t="s">
        <v>2118</v>
      </c>
      <c r="C983" t="s">
        <v>3113</v>
      </c>
      <c r="D983" t="s">
        <v>431</v>
      </c>
      <c r="E983">
        <v>2803.33088</v>
      </c>
      <c r="F983">
        <v>323.8</v>
      </c>
      <c r="G983">
        <v>-36.123716210827702</v>
      </c>
      <c r="H983">
        <v>-14.9692909636862</v>
      </c>
      <c r="I983">
        <v>-45.191771729790801</v>
      </c>
      <c r="J983">
        <v>-8.8597998957631496</v>
      </c>
      <c r="K983">
        <v>411.15111678823899</v>
      </c>
      <c r="L983">
        <v>455.24681811311899</v>
      </c>
      <c r="M983">
        <v>14.863816629482701</v>
      </c>
      <c r="N983">
        <v>0.710218454454981</v>
      </c>
      <c r="O983">
        <v>130.84465719579899</v>
      </c>
      <c r="P983">
        <v>2.7936507936507899</v>
      </c>
      <c r="Q983">
        <v>0.12006694797341801</v>
      </c>
    </row>
    <row r="984" spans="1:17" hidden="1" x14ac:dyDescent="0.3">
      <c r="A984" t="s">
        <v>2119</v>
      </c>
      <c r="B984" t="s">
        <v>2120</v>
      </c>
      <c r="C984" t="s">
        <v>3117</v>
      </c>
      <c r="D984" t="s">
        <v>114</v>
      </c>
      <c r="E984">
        <v>2795.64109951</v>
      </c>
      <c r="F984">
        <v>16.190000000000001</v>
      </c>
      <c r="G984">
        <v>46.848409121280497</v>
      </c>
      <c r="H984">
        <v>-6.1623559951576299</v>
      </c>
      <c r="I984">
        <v>-23.789748436379099</v>
      </c>
      <c r="J984">
        <v>-4.5804330474599002</v>
      </c>
      <c r="K984">
        <v>18.234158574451701</v>
      </c>
      <c r="L984">
        <v>18.2512620685992</v>
      </c>
      <c r="M984">
        <v>30.4982290319365</v>
      </c>
      <c r="N984">
        <v>0.55693899349376796</v>
      </c>
      <c r="O984">
        <v>109.69734403952999</v>
      </c>
      <c r="P984">
        <v>67.079463364293005</v>
      </c>
      <c r="Q984">
        <v>0.101032652465503</v>
      </c>
    </row>
    <row r="985" spans="1:17" hidden="1" x14ac:dyDescent="0.3">
      <c r="A985" t="s">
        <v>2121</v>
      </c>
      <c r="B985" t="s">
        <v>2122</v>
      </c>
      <c r="C985" t="s">
        <v>3117</v>
      </c>
      <c r="D985" t="s">
        <v>78</v>
      </c>
      <c r="E985">
        <v>2795.3081138399998</v>
      </c>
      <c r="F985">
        <v>31.02</v>
      </c>
      <c r="G985">
        <v>101.19935827774</v>
      </c>
      <c r="H985">
        <v>8.6984067826681795</v>
      </c>
      <c r="I985">
        <v>18.891541047346799</v>
      </c>
      <c r="J985">
        <v>-4.8378231765891</v>
      </c>
      <c r="K985">
        <v>31.690553271488699</v>
      </c>
      <c r="L985">
        <v>26.667800617322701</v>
      </c>
      <c r="M985">
        <v>32.282103592850198</v>
      </c>
      <c r="N985">
        <v>1.70452858408693</v>
      </c>
      <c r="O985">
        <v>33.2688588007737</v>
      </c>
      <c r="P985">
        <v>113.656740866156</v>
      </c>
      <c r="Q985">
        <v>7.5814030303359994E-2</v>
      </c>
    </row>
    <row r="986" spans="1:17" hidden="1" x14ac:dyDescent="0.3">
      <c r="A986" t="s">
        <v>2123</v>
      </c>
      <c r="B986" t="s">
        <v>2124</v>
      </c>
      <c r="C986" t="s">
        <v>3117</v>
      </c>
      <c r="D986" t="s">
        <v>24</v>
      </c>
      <c r="E986">
        <v>2794.7523326700002</v>
      </c>
      <c r="F986">
        <v>335.85</v>
      </c>
      <c r="G986">
        <v>7.1595618824420502</v>
      </c>
      <c r="H986">
        <v>-15.412620974271</v>
      </c>
      <c r="I986">
        <v>17.695095405338002</v>
      </c>
      <c r="J986">
        <v>-5.2463900100197502</v>
      </c>
      <c r="K986">
        <v>378.51800375354799</v>
      </c>
      <c r="L986">
        <v>342.85777561748603</v>
      </c>
      <c r="M986">
        <v>25.215941723827701</v>
      </c>
      <c r="N986">
        <v>0.230546429493347</v>
      </c>
      <c r="O986">
        <v>39.050171207384203</v>
      </c>
      <c r="P986">
        <v>34.663191659983902</v>
      </c>
      <c r="Q986">
        <v>-3.3413140419551998E-2</v>
      </c>
    </row>
    <row r="987" spans="1:17" hidden="1" x14ac:dyDescent="0.3">
      <c r="A987" t="s">
        <v>2125</v>
      </c>
      <c r="B987" t="s">
        <v>2126</v>
      </c>
      <c r="C987" t="s">
        <v>3117</v>
      </c>
      <c r="D987" t="s">
        <v>204</v>
      </c>
      <c r="E987">
        <v>2786.4627813000002</v>
      </c>
      <c r="F987">
        <v>739.75</v>
      </c>
      <c r="G987">
        <v>14.822780168606499</v>
      </c>
      <c r="H987">
        <v>14.8895297513802</v>
      </c>
      <c r="I987">
        <v>22.512412813390199</v>
      </c>
      <c r="J987">
        <v>-0.52364215875425102</v>
      </c>
      <c r="K987">
        <v>667.51908079296595</v>
      </c>
      <c r="L987">
        <v>603.81956567605403</v>
      </c>
      <c r="M987">
        <v>62.303361066448602</v>
      </c>
      <c r="N987">
        <v>1.55558955913993</v>
      </c>
      <c r="O987">
        <v>12.0648867860763</v>
      </c>
      <c r="P987">
        <v>50.050709939148</v>
      </c>
      <c r="Q987">
        <v>7.6486913512904001E-2</v>
      </c>
    </row>
    <row r="988" spans="1:17" hidden="1" x14ac:dyDescent="0.3">
      <c r="A988" t="s">
        <v>2127</v>
      </c>
      <c r="B988" t="s">
        <v>2128</v>
      </c>
      <c r="C988" t="s">
        <v>3117</v>
      </c>
      <c r="D988" t="s">
        <v>27</v>
      </c>
      <c r="E988">
        <v>2782.08</v>
      </c>
      <c r="F988">
        <v>44.16</v>
      </c>
      <c r="G988">
        <v>37.455631881943901</v>
      </c>
      <c r="H988">
        <v>-5.0091248674283699</v>
      </c>
      <c r="I988">
        <v>14.458239440147301</v>
      </c>
      <c r="J988">
        <v>-6.3678293073354704</v>
      </c>
      <c r="K988">
        <v>51.111635680227302</v>
      </c>
      <c r="L988">
        <v>47.721542247528802</v>
      </c>
      <c r="M988">
        <v>28.475185955918299</v>
      </c>
      <c r="N988">
        <v>0.503456373828991</v>
      </c>
      <c r="O988">
        <v>130.819746376811</v>
      </c>
      <c r="P988">
        <v>63.5555555555555</v>
      </c>
      <c r="Q988">
        <v>8.2875054935779999E-2</v>
      </c>
    </row>
    <row r="989" spans="1:17" hidden="1" x14ac:dyDescent="0.3">
      <c r="A989" t="s">
        <v>2129</v>
      </c>
      <c r="B989" t="s">
        <v>2130</v>
      </c>
      <c r="C989" t="s">
        <v>3117</v>
      </c>
      <c r="D989" t="s">
        <v>2131</v>
      </c>
      <c r="E989">
        <v>2781.75</v>
      </c>
      <c r="F989">
        <v>561.9</v>
      </c>
      <c r="G989">
        <v>148.70847638257601</v>
      </c>
      <c r="H989">
        <v>2.8025653524310998</v>
      </c>
      <c r="I989">
        <v>-20.8337313086429</v>
      </c>
      <c r="J989">
        <v>-8.9136711531355104</v>
      </c>
      <c r="K989">
        <v>578.22947694983395</v>
      </c>
      <c r="M989">
        <v>34.736768558193098</v>
      </c>
      <c r="N989">
        <v>1.9820767563627899</v>
      </c>
      <c r="O989">
        <v>36.830396867769998</v>
      </c>
      <c r="P989">
        <v>180.95</v>
      </c>
    </row>
    <row r="990" spans="1:17" hidden="1" x14ac:dyDescent="0.3">
      <c r="A990" t="s">
        <v>2132</v>
      </c>
      <c r="B990" t="s">
        <v>2133</v>
      </c>
      <c r="C990" t="s">
        <v>3117</v>
      </c>
      <c r="D990" t="s">
        <v>481</v>
      </c>
      <c r="E990">
        <v>2774.7726245599902</v>
      </c>
      <c r="F990">
        <v>498.8</v>
      </c>
      <c r="G990">
        <v>66.357990997185297</v>
      </c>
      <c r="H990">
        <v>23.621098589936601</v>
      </c>
      <c r="I990">
        <v>22.136713249640401</v>
      </c>
      <c r="J990">
        <v>8.4929781021761208</v>
      </c>
      <c r="K990">
        <v>387.326232303268</v>
      </c>
      <c r="L990">
        <v>359.73197213064401</v>
      </c>
      <c r="M990">
        <v>77.551529116962499</v>
      </c>
      <c r="N990">
        <v>2.0505695174332299</v>
      </c>
      <c r="O990">
        <v>2.52606255012028</v>
      </c>
      <c r="P990">
        <v>85.427509293680302</v>
      </c>
      <c r="Q990">
        <v>5.5825846221489997E-3</v>
      </c>
    </row>
    <row r="991" spans="1:17" hidden="1" x14ac:dyDescent="0.3">
      <c r="A991" t="s">
        <v>2134</v>
      </c>
      <c r="B991" t="s">
        <v>2135</v>
      </c>
      <c r="C991" t="s">
        <v>3117</v>
      </c>
      <c r="D991" t="s">
        <v>2136</v>
      </c>
      <c r="E991">
        <v>2771.2548999999999</v>
      </c>
      <c r="F991">
        <v>28.15</v>
      </c>
      <c r="G991">
        <v>152.986395952142</v>
      </c>
      <c r="H991">
        <v>-5.1634515390551003</v>
      </c>
      <c r="I991">
        <v>53.3405762993211</v>
      </c>
      <c r="J991">
        <v>-15.78854682451</v>
      </c>
      <c r="K991">
        <v>27.423070387108002</v>
      </c>
      <c r="L991">
        <v>20.5917187074872</v>
      </c>
      <c r="M991">
        <v>43.228215155465698</v>
      </c>
      <c r="N991">
        <v>0.15263642574755101</v>
      </c>
      <c r="O991">
        <v>20.071047957371199</v>
      </c>
      <c r="P991">
        <v>216.82611142374699</v>
      </c>
    </row>
    <row r="992" spans="1:17" hidden="1" x14ac:dyDescent="0.3">
      <c r="A992" t="s">
        <v>2137</v>
      </c>
      <c r="B992" t="s">
        <v>2138</v>
      </c>
      <c r="C992" t="s">
        <v>3117</v>
      </c>
      <c r="D992" t="s">
        <v>292</v>
      </c>
      <c r="E992">
        <v>2770.5876785999999</v>
      </c>
      <c r="F992">
        <v>267.75</v>
      </c>
      <c r="G992">
        <v>16.914389645379899</v>
      </c>
      <c r="H992">
        <v>-4.1869562519015204</v>
      </c>
      <c r="I992">
        <v>15.4631931069546</v>
      </c>
      <c r="J992">
        <v>-9.5414236944755597</v>
      </c>
      <c r="K992">
        <v>308.36640831969999</v>
      </c>
      <c r="L992">
        <v>294.63397483605502</v>
      </c>
      <c r="M992">
        <v>28.522059812271099</v>
      </c>
      <c r="N992">
        <v>0.77292278241741996</v>
      </c>
      <c r="O992">
        <v>71.241830065359395</v>
      </c>
      <c r="P992">
        <v>67.343749999999901</v>
      </c>
      <c r="Q992">
        <v>0.198130854036139</v>
      </c>
    </row>
    <row r="993" spans="1:17" hidden="1" x14ac:dyDescent="0.3">
      <c r="A993" t="s">
        <v>2139</v>
      </c>
      <c r="B993" t="s">
        <v>2140</v>
      </c>
      <c r="C993" t="s">
        <v>3117</v>
      </c>
      <c r="D993" t="s">
        <v>163</v>
      </c>
      <c r="E993">
        <v>2767.5410808249999</v>
      </c>
      <c r="F993">
        <v>422.35</v>
      </c>
      <c r="G993">
        <v>18.088114310520101</v>
      </c>
      <c r="H993">
        <v>4.2225775679409896</v>
      </c>
      <c r="I993">
        <v>36.156005854142002</v>
      </c>
      <c r="J993">
        <v>-15.4989196758965</v>
      </c>
      <c r="K993">
        <v>455.22632184717099</v>
      </c>
      <c r="L993">
        <v>397.89671252180602</v>
      </c>
      <c r="M993">
        <v>25.668008862659299</v>
      </c>
      <c r="N993">
        <v>1.4617029812481399</v>
      </c>
      <c r="O993">
        <v>32.508582928850402</v>
      </c>
      <c r="P993">
        <v>70.991902834008101</v>
      </c>
      <c r="Q993">
        <v>9.6476600598234E-2</v>
      </c>
    </row>
    <row r="994" spans="1:17" hidden="1" x14ac:dyDescent="0.3">
      <c r="A994" t="s">
        <v>2141</v>
      </c>
      <c r="B994" t="s">
        <v>2142</v>
      </c>
      <c r="C994" t="s">
        <v>3117</v>
      </c>
      <c r="D994" t="s">
        <v>2143</v>
      </c>
      <c r="E994">
        <v>2741.65214694</v>
      </c>
      <c r="F994">
        <v>237.3</v>
      </c>
      <c r="G994">
        <v>6.0317846532527497</v>
      </c>
      <c r="H994">
        <v>-5.6552437846697803</v>
      </c>
      <c r="I994">
        <v>-10.714024065437799</v>
      </c>
      <c r="J994">
        <v>0.35793826934342099</v>
      </c>
      <c r="K994">
        <v>258.15273124003699</v>
      </c>
      <c r="L994">
        <v>244.86336273038799</v>
      </c>
      <c r="M994">
        <v>38.855125536581397</v>
      </c>
      <c r="N994">
        <v>0.81696402967678095</v>
      </c>
      <c r="O994">
        <v>39.064475347661102</v>
      </c>
      <c r="P994">
        <v>119.214780600461</v>
      </c>
    </row>
    <row r="995" spans="1:17" hidden="1" x14ac:dyDescent="0.3">
      <c r="A995" t="s">
        <v>2144</v>
      </c>
      <c r="B995" t="s">
        <v>2145</v>
      </c>
      <c r="C995" t="s">
        <v>3117</v>
      </c>
      <c r="D995" t="s">
        <v>2146</v>
      </c>
      <c r="E995">
        <v>2730.5002202400001</v>
      </c>
      <c r="F995">
        <v>548.54999999999995</v>
      </c>
      <c r="G995">
        <v>75.509807667778205</v>
      </c>
      <c r="H995">
        <v>23.525195001461999</v>
      </c>
      <c r="I995">
        <v>38.386853303886298</v>
      </c>
      <c r="J995">
        <v>-2.9210797997885098</v>
      </c>
      <c r="K995">
        <v>518.51258595844899</v>
      </c>
      <c r="L995">
        <v>457.80557055548201</v>
      </c>
      <c r="M995">
        <v>50.1053419630109</v>
      </c>
      <c r="N995">
        <v>0.70640775210142703</v>
      </c>
      <c r="O995">
        <v>13.0252483820982</v>
      </c>
      <c r="P995">
        <v>102.416974169741</v>
      </c>
      <c r="Q995">
        <v>0.29952332682697902</v>
      </c>
    </row>
    <row r="996" spans="1:17" hidden="1" x14ac:dyDescent="0.3">
      <c r="A996" t="s">
        <v>2147</v>
      </c>
      <c r="B996" t="s">
        <v>2148</v>
      </c>
      <c r="C996" t="s">
        <v>3117</v>
      </c>
      <c r="D996" t="s">
        <v>411</v>
      </c>
      <c r="E996">
        <v>2723.5743997499999</v>
      </c>
      <c r="F996">
        <v>3556.95</v>
      </c>
      <c r="G996">
        <v>-44.938478001471999</v>
      </c>
      <c r="H996">
        <v>-4.7420020916340899</v>
      </c>
      <c r="I996">
        <v>-17.853640176308598</v>
      </c>
      <c r="J996">
        <v>-2.9842768176044498</v>
      </c>
      <c r="K996">
        <v>3969.51654462222</v>
      </c>
      <c r="L996">
        <v>4109.1714103041404</v>
      </c>
      <c r="M996">
        <v>25.042133038618999</v>
      </c>
      <c r="N996">
        <v>0.56372259322734997</v>
      </c>
      <c r="O996">
        <v>43.296925736937503</v>
      </c>
      <c r="P996">
        <v>2.0923924742756101</v>
      </c>
      <c r="Q996">
        <v>5.0446636949479998E-2</v>
      </c>
    </row>
    <row r="997" spans="1:17" hidden="1" x14ac:dyDescent="0.3">
      <c r="A997" t="s">
        <v>2149</v>
      </c>
      <c r="B997" t="s">
        <v>2150</v>
      </c>
      <c r="C997" t="s">
        <v>3117</v>
      </c>
      <c r="D997" t="s">
        <v>385</v>
      </c>
      <c r="E997">
        <v>2723.0623620000001</v>
      </c>
      <c r="F997">
        <v>1824.8</v>
      </c>
      <c r="G997">
        <v>-36.421514614025803</v>
      </c>
      <c r="H997">
        <v>4.5673929371025697</v>
      </c>
      <c r="I997">
        <v>-5.2126991514229202</v>
      </c>
      <c r="J997">
        <v>-0.67883904316743404</v>
      </c>
      <c r="K997">
        <v>1904.88813409146</v>
      </c>
      <c r="L997">
        <v>1947.77706618509</v>
      </c>
      <c r="M997">
        <v>24.3767628484532</v>
      </c>
      <c r="N997">
        <v>0.63468820897737599</v>
      </c>
      <c r="O997">
        <v>27.959228408592701</v>
      </c>
      <c r="P997">
        <v>7.9763313609467499</v>
      </c>
      <c r="Q997">
        <v>-7.5042438509230994E-2</v>
      </c>
    </row>
    <row r="998" spans="1:17" x14ac:dyDescent="0.3">
      <c r="A998" t="s">
        <v>2151</v>
      </c>
      <c r="B998" t="s">
        <v>2152</v>
      </c>
      <c r="C998" t="s">
        <v>3108</v>
      </c>
      <c r="D998" t="s">
        <v>268</v>
      </c>
      <c r="E998">
        <v>2723.0404469999999</v>
      </c>
      <c r="F998">
        <v>280.95</v>
      </c>
      <c r="G998">
        <v>-12.5833985667606</v>
      </c>
      <c r="H998">
        <v>4.4962958540692997</v>
      </c>
      <c r="I998">
        <v>-19.516864648392001</v>
      </c>
      <c r="J998">
        <v>-2.0505677634460899</v>
      </c>
      <c r="K998">
        <v>285.20369108676198</v>
      </c>
      <c r="L998">
        <v>298.30761099252902</v>
      </c>
      <c r="M998">
        <v>57.2989620490833</v>
      </c>
      <c r="N998">
        <v>2.31354141290281</v>
      </c>
      <c r="O998">
        <v>42.925787506673799</v>
      </c>
      <c r="P998">
        <v>15.807914262159899</v>
      </c>
      <c r="Q998">
        <v>5.8035371758807998E-2</v>
      </c>
    </row>
    <row r="999" spans="1:17" hidden="1" x14ac:dyDescent="0.3">
      <c r="A999" t="s">
        <v>2153</v>
      </c>
      <c r="B999" t="s">
        <v>2154</v>
      </c>
      <c r="C999" t="s">
        <v>3117</v>
      </c>
      <c r="D999" t="s">
        <v>2155</v>
      </c>
      <c r="E999">
        <v>2717.1114425000001</v>
      </c>
      <c r="F999">
        <v>568.75</v>
      </c>
      <c r="G999">
        <v>51.166943177365702</v>
      </c>
      <c r="H999">
        <v>-24.4814006084999</v>
      </c>
      <c r="I999">
        <v>43.3105073382835</v>
      </c>
      <c r="J999">
        <v>-12.8279775943552</v>
      </c>
      <c r="K999">
        <v>702.772033666026</v>
      </c>
      <c r="L999">
        <v>532.29912108931705</v>
      </c>
      <c r="M999">
        <v>8.81227254784622</v>
      </c>
      <c r="N999">
        <v>0.50388109232475797</v>
      </c>
      <c r="O999">
        <v>48.923076923076898</v>
      </c>
      <c r="P999">
        <v>122.341673182173</v>
      </c>
    </row>
    <row r="1000" spans="1:17" hidden="1" x14ac:dyDescent="0.3">
      <c r="A1000" t="s">
        <v>2156</v>
      </c>
      <c r="B1000" t="s">
        <v>2157</v>
      </c>
      <c r="C1000" t="s">
        <v>3117</v>
      </c>
      <c r="D1000" t="s">
        <v>75</v>
      </c>
      <c r="E1000">
        <v>2716.10284744</v>
      </c>
      <c r="F1000">
        <v>207.8</v>
      </c>
      <c r="G1000">
        <v>-35.1907154262191</v>
      </c>
      <c r="H1000">
        <v>-2.5244723356879102</v>
      </c>
      <c r="I1000">
        <v>-9.1089063602854399</v>
      </c>
      <c r="J1000">
        <v>-3.4004803455345098</v>
      </c>
      <c r="K1000">
        <v>222.959382327817</v>
      </c>
      <c r="L1000">
        <v>230.95242451200099</v>
      </c>
      <c r="M1000">
        <v>31.286974627681001</v>
      </c>
      <c r="N1000">
        <v>0.66938507665497105</v>
      </c>
      <c r="O1000">
        <v>46.775745909528297</v>
      </c>
      <c r="P1000">
        <v>7.1134020618556599</v>
      </c>
      <c r="Q1000">
        <v>-5.9010329922167003E-2</v>
      </c>
    </row>
    <row r="1001" spans="1:17" hidden="1" x14ac:dyDescent="0.3">
      <c r="A1001" t="s">
        <v>2158</v>
      </c>
      <c r="B1001" t="s">
        <v>2159</v>
      </c>
      <c r="C1001" t="s">
        <v>3117</v>
      </c>
      <c r="D1001" t="s">
        <v>21</v>
      </c>
      <c r="E1001">
        <v>2708.5794061249999</v>
      </c>
      <c r="F1001">
        <v>213.47</v>
      </c>
      <c r="G1001">
        <v>-43.955968788737998</v>
      </c>
      <c r="H1001">
        <v>-7.1244426796973999</v>
      </c>
      <c r="I1001">
        <v>-10.639644197628</v>
      </c>
      <c r="J1001">
        <v>-9.1736966971174194</v>
      </c>
      <c r="K1001">
        <v>235.458814145128</v>
      </c>
      <c r="L1001">
        <v>233.92068754672499</v>
      </c>
      <c r="M1001">
        <v>36.7259717484501</v>
      </c>
      <c r="N1001">
        <v>0.45920113752884101</v>
      </c>
      <c r="O1001">
        <v>49.669742821005201</v>
      </c>
      <c r="P1001">
        <v>27.095737080257098</v>
      </c>
      <c r="Q1001">
        <v>0.10403636182239499</v>
      </c>
    </row>
    <row r="1002" spans="1:17" hidden="1" x14ac:dyDescent="0.3">
      <c r="A1002" t="s">
        <v>2160</v>
      </c>
      <c r="B1002" t="s">
        <v>2161</v>
      </c>
      <c r="C1002" t="s">
        <v>3117</v>
      </c>
      <c r="D1002" t="s">
        <v>21</v>
      </c>
      <c r="E1002">
        <v>2694.21205839</v>
      </c>
      <c r="F1002">
        <v>584.70000000000005</v>
      </c>
      <c r="G1002">
        <v>41.022199574888198</v>
      </c>
      <c r="H1002">
        <v>20.5435292078527</v>
      </c>
      <c r="I1002">
        <v>36.840041598449801</v>
      </c>
      <c r="J1002">
        <v>0.13615411209155201</v>
      </c>
      <c r="K1002">
        <v>486.89132120646502</v>
      </c>
      <c r="L1002">
        <v>411.48910224935997</v>
      </c>
      <c r="M1002">
        <v>58.693602518929701</v>
      </c>
      <c r="N1002">
        <v>0.93726653680084004</v>
      </c>
      <c r="O1002">
        <v>18.137506413545299</v>
      </c>
      <c r="P1002">
        <v>85.825520419513694</v>
      </c>
      <c r="Q1002">
        <v>0.140211057042332</v>
      </c>
    </row>
    <row r="1003" spans="1:17" hidden="1" x14ac:dyDescent="0.3">
      <c r="A1003" t="s">
        <v>2162</v>
      </c>
      <c r="B1003" t="s">
        <v>2163</v>
      </c>
      <c r="C1003" t="s">
        <v>3117</v>
      </c>
      <c r="D1003" t="s">
        <v>48</v>
      </c>
      <c r="E1003">
        <v>2678.6785819950001</v>
      </c>
      <c r="F1003">
        <v>398.45</v>
      </c>
      <c r="G1003">
        <v>49.407757545271799</v>
      </c>
      <c r="H1003">
        <v>3.0391310504815001</v>
      </c>
      <c r="I1003">
        <v>7.9259827037700799</v>
      </c>
      <c r="J1003">
        <v>2.887006883702</v>
      </c>
      <c r="K1003">
        <v>387.31252574814499</v>
      </c>
      <c r="L1003">
        <v>361.83031506287699</v>
      </c>
      <c r="M1003">
        <v>61.343863169297002</v>
      </c>
      <c r="N1003">
        <v>2.2009239026756502</v>
      </c>
      <c r="O1003">
        <v>62.128246956958201</v>
      </c>
      <c r="P1003">
        <v>88.036809815950903</v>
      </c>
      <c r="Q1003">
        <v>5.5346149257357001E-2</v>
      </c>
    </row>
    <row r="1004" spans="1:17" hidden="1" x14ac:dyDescent="0.3">
      <c r="A1004" t="s">
        <v>2164</v>
      </c>
      <c r="B1004" t="s">
        <v>2165</v>
      </c>
      <c r="C1004" t="s">
        <v>3117</v>
      </c>
      <c r="D1004" t="s">
        <v>303</v>
      </c>
      <c r="E1004">
        <v>2676.667377923</v>
      </c>
      <c r="F1004">
        <v>2.09</v>
      </c>
      <c r="G1004">
        <v>63.864320538420102</v>
      </c>
      <c r="H1004">
        <v>-4.6339664892212298</v>
      </c>
      <c r="I1004">
        <v>21.3951537641098</v>
      </c>
      <c r="J1004">
        <v>-5.7885468245101004</v>
      </c>
      <c r="K1004">
        <v>2.25507570594025</v>
      </c>
      <c r="L1004">
        <v>2.1676196573382001</v>
      </c>
      <c r="M1004">
        <v>47.504602585158104</v>
      </c>
      <c r="N1004">
        <v>0.84079173686206399</v>
      </c>
      <c r="O1004">
        <v>107.177033492823</v>
      </c>
      <c r="P1004">
        <v>108.99999999999901</v>
      </c>
      <c r="Q1004">
        <v>4.6031784963603002E-2</v>
      </c>
    </row>
    <row r="1005" spans="1:17" x14ac:dyDescent="0.3">
      <c r="A1005" t="s">
        <v>2166</v>
      </c>
      <c r="B1005" t="s">
        <v>2167</v>
      </c>
      <c r="C1005" t="s">
        <v>3115</v>
      </c>
      <c r="D1005" t="s">
        <v>141</v>
      </c>
      <c r="E1005">
        <v>2657.4941606849902</v>
      </c>
      <c r="F1005">
        <v>349.65</v>
      </c>
      <c r="G1005">
        <v>-55.777701850557499</v>
      </c>
      <c r="H1005">
        <v>-6.5464675921948299</v>
      </c>
      <c r="I1005">
        <v>-36.467001893120099</v>
      </c>
      <c r="J1005">
        <v>-4.1024449682511603</v>
      </c>
      <c r="K1005">
        <v>383.08986704213697</v>
      </c>
      <c r="L1005">
        <v>421.40957834712702</v>
      </c>
      <c r="M1005">
        <v>28.405661217646401</v>
      </c>
      <c r="N1005">
        <v>0.557825463534805</v>
      </c>
      <c r="O1005">
        <v>67.310167310167301</v>
      </c>
      <c r="P1005">
        <v>1.34782608695651</v>
      </c>
      <c r="Q1005">
        <v>7.8971622225249994E-3</v>
      </c>
    </row>
    <row r="1006" spans="1:17" hidden="1" x14ac:dyDescent="0.3">
      <c r="A1006" t="s">
        <v>2168</v>
      </c>
      <c r="B1006" t="s">
        <v>2169</v>
      </c>
      <c r="C1006" t="s">
        <v>3117</v>
      </c>
      <c r="D1006" t="s">
        <v>821</v>
      </c>
      <c r="E1006">
        <v>2645.2018820150001</v>
      </c>
      <c r="F1006">
        <v>645.04999999999995</v>
      </c>
      <c r="G1006">
        <v>-22.095775471180701</v>
      </c>
      <c r="H1006">
        <v>-3.2216759045759802</v>
      </c>
      <c r="I1006">
        <v>-20.8684799530592</v>
      </c>
      <c r="J1006">
        <v>-1.9963716388922901</v>
      </c>
      <c r="K1006">
        <v>690.14044414167802</v>
      </c>
      <c r="L1006">
        <v>699.21672593709695</v>
      </c>
      <c r="M1006">
        <v>31.4830835257203</v>
      </c>
      <c r="N1006">
        <v>1.0898367435288501</v>
      </c>
      <c r="O1006">
        <v>35.276335167816399</v>
      </c>
      <c r="P1006">
        <v>14.941197434069799</v>
      </c>
      <c r="Q1006">
        <v>-6.5156226847694995E-2</v>
      </c>
    </row>
    <row r="1007" spans="1:17" hidden="1" x14ac:dyDescent="0.3">
      <c r="A1007" t="s">
        <v>2170</v>
      </c>
      <c r="B1007" t="s">
        <v>2171</v>
      </c>
      <c r="C1007" t="s">
        <v>3117</v>
      </c>
      <c r="D1007" t="s">
        <v>1679</v>
      </c>
      <c r="E1007">
        <v>2644.090741</v>
      </c>
      <c r="F1007">
        <v>64.790000000000006</v>
      </c>
      <c r="G1007">
        <v>1.19354498628872</v>
      </c>
      <c r="H1007">
        <v>1.8118542248512099</v>
      </c>
      <c r="I1007">
        <v>-5.4691955774857899</v>
      </c>
      <c r="J1007">
        <v>-0.55599185511300997</v>
      </c>
      <c r="K1007">
        <v>65.678378971460504</v>
      </c>
      <c r="L1007">
        <v>61.956024390242902</v>
      </c>
      <c r="M1007">
        <v>53.860821394049402</v>
      </c>
      <c r="N1007">
        <v>1.0639865250531799</v>
      </c>
      <c r="O1007">
        <v>9.27612285846579</v>
      </c>
      <c r="P1007">
        <v>23.527168732125801</v>
      </c>
      <c r="Q1007">
        <v>-2.7484158448541001E-2</v>
      </c>
    </row>
    <row r="1008" spans="1:17" x14ac:dyDescent="0.3">
      <c r="A1008" t="s">
        <v>2172</v>
      </c>
      <c r="B1008" t="s">
        <v>2173</v>
      </c>
      <c r="C1008" t="s">
        <v>3104</v>
      </c>
      <c r="D1008" t="s">
        <v>545</v>
      </c>
      <c r="E1008">
        <v>2638.5475379999998</v>
      </c>
      <c r="F1008">
        <v>363</v>
      </c>
      <c r="G1008">
        <v>-13.2697562828412</v>
      </c>
      <c r="H1008">
        <v>-6.5153057963520702</v>
      </c>
      <c r="I1008">
        <v>6.2861465221062396</v>
      </c>
      <c r="J1008">
        <v>-4.32491161293418</v>
      </c>
      <c r="K1008">
        <v>411.50553080147398</v>
      </c>
      <c r="L1008">
        <v>393.69361901816302</v>
      </c>
      <c r="M1008">
        <v>23.256962266272499</v>
      </c>
      <c r="N1008">
        <v>0.31243632911388802</v>
      </c>
      <c r="O1008">
        <v>39.118457300275402</v>
      </c>
      <c r="P1008">
        <v>23.0299949161159</v>
      </c>
      <c r="Q1008">
        <v>-4.1908874879700003E-3</v>
      </c>
    </row>
    <row r="1009" spans="1:17" hidden="1" x14ac:dyDescent="0.3">
      <c r="A1009" t="s">
        <v>2174</v>
      </c>
      <c r="B1009" t="s">
        <v>2175</v>
      </c>
      <c r="C1009" t="s">
        <v>3117</v>
      </c>
      <c r="D1009" t="s">
        <v>123</v>
      </c>
      <c r="E1009">
        <v>2638.1133057500001</v>
      </c>
      <c r="F1009">
        <v>3670.25</v>
      </c>
      <c r="G1009">
        <v>33.161486042482203</v>
      </c>
      <c r="H1009">
        <v>-3.3334623966974499</v>
      </c>
      <c r="I1009">
        <v>-32.011685092290399</v>
      </c>
      <c r="J1009">
        <v>-3.5241837672995699</v>
      </c>
      <c r="K1009">
        <v>3912.7727921770402</v>
      </c>
      <c r="L1009">
        <v>3868.3638194401701</v>
      </c>
      <c r="M1009">
        <v>41.264643536273397</v>
      </c>
      <c r="N1009">
        <v>0.32585741529425299</v>
      </c>
      <c r="O1009">
        <v>40.126694366868698</v>
      </c>
      <c r="P1009">
        <v>72.0537221076317</v>
      </c>
      <c r="Q1009">
        <v>0.138733197509914</v>
      </c>
    </row>
    <row r="1010" spans="1:17" hidden="1" x14ac:dyDescent="0.3">
      <c r="A1010" t="s">
        <v>2176</v>
      </c>
      <c r="B1010" t="s">
        <v>2177</v>
      </c>
      <c r="C1010" t="s">
        <v>3117</v>
      </c>
      <c r="D1010" t="s">
        <v>51</v>
      </c>
      <c r="E1010">
        <v>2631.4270308</v>
      </c>
      <c r="F1010">
        <v>285.89999999999998</v>
      </c>
      <c r="G1010">
        <v>56.257743015524703</v>
      </c>
      <c r="H1010">
        <v>6.6363038706398196</v>
      </c>
      <c r="I1010">
        <v>24.9486912759807</v>
      </c>
      <c r="J1010">
        <v>3.6070760711127998</v>
      </c>
      <c r="K1010">
        <v>266.801529813179</v>
      </c>
      <c r="L1010">
        <v>237.242057367764</v>
      </c>
      <c r="M1010">
        <v>66.649826388650396</v>
      </c>
      <c r="N1010">
        <v>1.03349283995367</v>
      </c>
      <c r="O1010">
        <v>10.8779293459251</v>
      </c>
      <c r="P1010">
        <v>87.107329842931904</v>
      </c>
      <c r="Q1010">
        <v>0.124936251365033</v>
      </c>
    </row>
    <row r="1011" spans="1:17" hidden="1" x14ac:dyDescent="0.3">
      <c r="A1011" t="s">
        <v>2178</v>
      </c>
      <c r="B1011" t="s">
        <v>2179</v>
      </c>
      <c r="C1011" t="s">
        <v>3117</v>
      </c>
      <c r="D1011" t="s">
        <v>211</v>
      </c>
      <c r="E1011">
        <v>2630.6170481250001</v>
      </c>
      <c r="F1011">
        <v>1740.75</v>
      </c>
      <c r="G1011">
        <v>-45.852412691826501</v>
      </c>
      <c r="H1011">
        <v>0.402813013716115</v>
      </c>
      <c r="I1011">
        <v>-16.0603777780934</v>
      </c>
      <c r="J1011">
        <v>0.320650470254219</v>
      </c>
      <c r="K1011">
        <v>1851.6410392545299</v>
      </c>
      <c r="L1011">
        <v>1959.0084401337399</v>
      </c>
      <c r="M1011">
        <v>28.570537589209401</v>
      </c>
      <c r="N1011">
        <v>0.79008881607312198</v>
      </c>
      <c r="O1011">
        <v>40.163722533390697</v>
      </c>
      <c r="P1011">
        <v>1.2063953488372099</v>
      </c>
      <c r="Q1011">
        <v>1.9969456898004001E-2</v>
      </c>
    </row>
    <row r="1012" spans="1:17" x14ac:dyDescent="0.3">
      <c r="A1012" t="s">
        <v>2180</v>
      </c>
      <c r="B1012" t="s">
        <v>2181</v>
      </c>
      <c r="C1012" t="s">
        <v>3102</v>
      </c>
      <c r="D1012" t="s">
        <v>54</v>
      </c>
      <c r="E1012">
        <v>2629.02065928</v>
      </c>
      <c r="F1012">
        <v>368.7</v>
      </c>
      <c r="G1012">
        <v>-81.294912751654195</v>
      </c>
      <c r="H1012">
        <v>-21.059496119911099</v>
      </c>
      <c r="I1012">
        <v>-59.094427641282202</v>
      </c>
      <c r="J1012">
        <v>-2.1515339218173999</v>
      </c>
      <c r="K1012">
        <v>488.50076556749099</v>
      </c>
      <c r="L1012">
        <v>665.78200724227804</v>
      </c>
      <c r="M1012">
        <v>23.092289958221102</v>
      </c>
      <c r="N1012">
        <v>0.89778231802878095</v>
      </c>
      <c r="O1012">
        <v>237.18470301057701</v>
      </c>
      <c r="P1012">
        <v>1.76649185757657</v>
      </c>
      <c r="Q1012">
        <v>-1.9408596870542E-2</v>
      </c>
    </row>
    <row r="1013" spans="1:17" hidden="1" x14ac:dyDescent="0.3">
      <c r="A1013" t="s">
        <v>2182</v>
      </c>
      <c r="B1013" t="s">
        <v>2183</v>
      </c>
      <c r="C1013" t="s">
        <v>3117</v>
      </c>
      <c r="D1013" t="s">
        <v>1545</v>
      </c>
      <c r="E1013">
        <v>2621.8850000000002</v>
      </c>
      <c r="F1013">
        <v>163.85</v>
      </c>
      <c r="G1013">
        <v>133.446872264489</v>
      </c>
      <c r="H1013">
        <v>-6.1209372220987497</v>
      </c>
      <c r="I1013">
        <v>79.297511156426495</v>
      </c>
      <c r="J1013">
        <v>-6.4183702385061601</v>
      </c>
      <c r="K1013">
        <v>161.78647448643301</v>
      </c>
      <c r="L1013">
        <v>118.913531311382</v>
      </c>
      <c r="M1013">
        <v>41.880756524509998</v>
      </c>
      <c r="N1013">
        <v>0.16987817690391199</v>
      </c>
      <c r="O1013">
        <v>26.792798291119901</v>
      </c>
      <c r="P1013">
        <v>215.035570082676</v>
      </c>
      <c r="Q1013">
        <v>0.19866710686108099</v>
      </c>
    </row>
    <row r="1014" spans="1:17" hidden="1" x14ac:dyDescent="0.3">
      <c r="A1014" t="s">
        <v>2184</v>
      </c>
      <c r="B1014" t="s">
        <v>2185</v>
      </c>
      <c r="C1014" t="s">
        <v>3117</v>
      </c>
      <c r="D1014" t="s">
        <v>51</v>
      </c>
      <c r="E1014">
        <v>2618.1930463019999</v>
      </c>
      <c r="F1014">
        <v>120.06</v>
      </c>
      <c r="G1014">
        <v>28.994190668290301</v>
      </c>
      <c r="H1014">
        <v>-3.44805168323813</v>
      </c>
      <c r="I1014">
        <v>15.003984609881</v>
      </c>
      <c r="J1014">
        <v>-3.7029123466896898</v>
      </c>
      <c r="K1014">
        <v>131.393984683409</v>
      </c>
      <c r="L1014">
        <v>120.119370228186</v>
      </c>
      <c r="M1014">
        <v>37.001461070507602</v>
      </c>
      <c r="N1014">
        <v>0.40051223117371099</v>
      </c>
      <c r="O1014">
        <v>41.012826919873397</v>
      </c>
      <c r="P1014">
        <v>61.154362416107297</v>
      </c>
      <c r="Q1014">
        <v>3.4644678936518E-2</v>
      </c>
    </row>
    <row r="1015" spans="1:17" hidden="1" x14ac:dyDescent="0.3">
      <c r="A1015" t="s">
        <v>2186</v>
      </c>
      <c r="B1015" t="s">
        <v>2187</v>
      </c>
      <c r="C1015" t="s">
        <v>3117</v>
      </c>
      <c r="D1015" t="s">
        <v>431</v>
      </c>
      <c r="E1015">
        <v>2609.3125648499999</v>
      </c>
      <c r="F1015">
        <v>389.75</v>
      </c>
      <c r="G1015">
        <v>21.3389587539994</v>
      </c>
      <c r="H1015">
        <v>10.999017330238001</v>
      </c>
      <c r="I1015">
        <v>13.7464887155661</v>
      </c>
      <c r="J1015">
        <v>-2.43777568601516</v>
      </c>
      <c r="K1015">
        <v>380.26012607144202</v>
      </c>
      <c r="L1015">
        <v>342.475555858093</v>
      </c>
      <c r="M1015">
        <v>42.970768425034997</v>
      </c>
      <c r="N1015">
        <v>0.77692409401141604</v>
      </c>
      <c r="O1015">
        <v>12.533675432969799</v>
      </c>
      <c r="P1015">
        <v>59.406952965235099</v>
      </c>
    </row>
    <row r="1016" spans="1:17" hidden="1" x14ac:dyDescent="0.3">
      <c r="A1016" t="s">
        <v>2188</v>
      </c>
      <c r="B1016" t="s">
        <v>2189</v>
      </c>
      <c r="C1016" t="s">
        <v>3117</v>
      </c>
      <c r="D1016" t="s">
        <v>1327</v>
      </c>
      <c r="E1016">
        <v>2580.8388</v>
      </c>
      <c r="F1016">
        <v>1000</v>
      </c>
      <c r="G1016">
        <v>-18.8629521888525</v>
      </c>
      <c r="H1016">
        <v>5.6338906536359197</v>
      </c>
      <c r="I1016">
        <v>-4.2288462258900399</v>
      </c>
      <c r="J1016">
        <v>2.8478168118535399</v>
      </c>
      <c r="K1016">
        <v>999.99566622244799</v>
      </c>
      <c r="L1016">
        <v>999.99614557407097</v>
      </c>
      <c r="M1016">
        <v>55.379180563809697</v>
      </c>
      <c r="N1016">
        <v>0.87686340110378602</v>
      </c>
      <c r="O1016">
        <v>3</v>
      </c>
      <c r="P1016">
        <v>3.0927835051546202</v>
      </c>
      <c r="Q1016">
        <v>-0.101916752053546</v>
      </c>
    </row>
    <row r="1017" spans="1:17" hidden="1" x14ac:dyDescent="0.3">
      <c r="A1017" t="s">
        <v>2190</v>
      </c>
      <c r="B1017" t="s">
        <v>2191</v>
      </c>
      <c r="C1017" t="s">
        <v>3117</v>
      </c>
      <c r="D1017" t="s">
        <v>114</v>
      </c>
      <c r="E1017">
        <v>2577.8975249999999</v>
      </c>
      <c r="F1017">
        <v>507.75</v>
      </c>
      <c r="G1017">
        <v>-50.451838080408997</v>
      </c>
      <c r="H1017">
        <v>-2.1479275281822501</v>
      </c>
      <c r="I1017">
        <v>-18.691436589208301</v>
      </c>
      <c r="J1017">
        <v>-3.2523405518417201</v>
      </c>
      <c r="K1017">
        <v>551.63156529106504</v>
      </c>
      <c r="L1017">
        <v>603.47301015688504</v>
      </c>
      <c r="M1017">
        <v>24.183484942791299</v>
      </c>
      <c r="N1017">
        <v>0.58948063571991605</v>
      </c>
      <c r="O1017">
        <v>61.467257508616399</v>
      </c>
      <c r="P1017">
        <v>1.3473053892215601</v>
      </c>
      <c r="Q1017">
        <v>1.9661597760590999E-2</v>
      </c>
    </row>
    <row r="1018" spans="1:17" hidden="1" x14ac:dyDescent="0.3">
      <c r="A1018" t="s">
        <v>2192</v>
      </c>
      <c r="B1018" t="s">
        <v>2193</v>
      </c>
      <c r="C1018" t="s">
        <v>3117</v>
      </c>
      <c r="D1018" t="s">
        <v>144</v>
      </c>
      <c r="E1018">
        <v>2576.8407400199999</v>
      </c>
      <c r="F1018">
        <v>40.119999999999997</v>
      </c>
      <c r="G1018">
        <v>-1.17843699348348</v>
      </c>
      <c r="H1018">
        <v>-4.4501429598094502</v>
      </c>
      <c r="I1018">
        <v>-9.6717067010064195</v>
      </c>
      <c r="J1018">
        <v>-3.78823370479398</v>
      </c>
      <c r="K1018">
        <v>46.365266984254397</v>
      </c>
      <c r="L1018">
        <v>45.3561006352191</v>
      </c>
      <c r="M1018">
        <v>26.644474298907099</v>
      </c>
      <c r="N1018">
        <v>0.43218937736962099</v>
      </c>
      <c r="O1018">
        <v>69.366899302093699</v>
      </c>
      <c r="P1018">
        <v>25.768025078369899</v>
      </c>
      <c r="Q1018">
        <v>8.1399744487922004E-2</v>
      </c>
    </row>
    <row r="1019" spans="1:17" hidden="1" x14ac:dyDescent="0.3">
      <c r="A1019" t="s">
        <v>2194</v>
      </c>
      <c r="B1019" t="s">
        <v>2195</v>
      </c>
      <c r="C1019" t="s">
        <v>3117</v>
      </c>
      <c r="D1019" t="s">
        <v>2196</v>
      </c>
      <c r="E1019">
        <v>2574.44108001</v>
      </c>
      <c r="F1019">
        <v>1547.1</v>
      </c>
      <c r="G1019">
        <v>10.567506956418001</v>
      </c>
      <c r="H1019">
        <v>2.9641632865719898</v>
      </c>
      <c r="I1019">
        <v>25.2006129093804</v>
      </c>
      <c r="J1019">
        <v>-2.2714278696497301</v>
      </c>
      <c r="K1019">
        <v>1454.9277003452901</v>
      </c>
      <c r="M1019">
        <v>40.901278378387502</v>
      </c>
      <c r="O1019">
        <v>17.316269148729798</v>
      </c>
      <c r="P1019">
        <v>39.359546007296203</v>
      </c>
    </row>
    <row r="1020" spans="1:17" hidden="1" x14ac:dyDescent="0.3">
      <c r="A1020" t="s">
        <v>2197</v>
      </c>
      <c r="B1020" t="s">
        <v>2198</v>
      </c>
      <c r="C1020" t="s">
        <v>3117</v>
      </c>
      <c r="D1020" t="s">
        <v>268</v>
      </c>
      <c r="E1020">
        <v>2560.3969304249999</v>
      </c>
      <c r="F1020">
        <v>17800</v>
      </c>
      <c r="G1020">
        <v>16.498264541185499</v>
      </c>
      <c r="H1020">
        <v>3.23929605904133</v>
      </c>
      <c r="I1020">
        <v>15.952653855626099</v>
      </c>
      <c r="J1020">
        <v>3.1644834785202098</v>
      </c>
      <c r="K1020">
        <v>18003.793436158699</v>
      </c>
      <c r="L1020">
        <v>16555.9375056965</v>
      </c>
      <c r="M1020">
        <v>41.947923156447203</v>
      </c>
      <c r="N1020">
        <v>1.57051775310541</v>
      </c>
      <c r="O1020">
        <v>17.4157303370786</v>
      </c>
      <c r="P1020">
        <v>40.694223237468897</v>
      </c>
      <c r="Q1020">
        <v>0.14800639218796199</v>
      </c>
    </row>
    <row r="1021" spans="1:17" hidden="1" x14ac:dyDescent="0.3">
      <c r="A1021" t="s">
        <v>2199</v>
      </c>
      <c r="B1021" t="s">
        <v>2200</v>
      </c>
      <c r="C1021" t="s">
        <v>3117</v>
      </c>
      <c r="D1021" t="s">
        <v>239</v>
      </c>
      <c r="E1021">
        <v>2558.6</v>
      </c>
      <c r="F1021">
        <v>581.5</v>
      </c>
      <c r="G1021">
        <v>99.172293405448201</v>
      </c>
      <c r="H1021">
        <v>-6.68006713977391</v>
      </c>
      <c r="I1021">
        <v>51.360746327504899</v>
      </c>
      <c r="J1021">
        <v>3.7166413433697301</v>
      </c>
      <c r="K1021">
        <v>602.09325700355998</v>
      </c>
      <c r="L1021">
        <v>473.55281985038101</v>
      </c>
      <c r="M1021">
        <v>34.028178889475797</v>
      </c>
      <c r="N1021">
        <v>0.24591806937230101</v>
      </c>
      <c r="O1021">
        <v>30.318142734307798</v>
      </c>
      <c r="P1021">
        <v>136.67073667073601</v>
      </c>
      <c r="Q1021">
        <v>0.188083995571974</v>
      </c>
    </row>
    <row r="1022" spans="1:17" hidden="1" x14ac:dyDescent="0.3">
      <c r="A1022" t="s">
        <v>2201</v>
      </c>
      <c r="B1022" t="s">
        <v>2202</v>
      </c>
      <c r="C1022" t="s">
        <v>3117</v>
      </c>
      <c r="D1022" t="s">
        <v>51</v>
      </c>
      <c r="E1022">
        <v>2555.2505815300001</v>
      </c>
      <c r="F1022">
        <v>1030.4000000000001</v>
      </c>
      <c r="G1022">
        <v>28.875236928646899</v>
      </c>
      <c r="H1022">
        <v>1.0835309414057099</v>
      </c>
      <c r="I1022">
        <v>-9.3645827957506906</v>
      </c>
      <c r="J1022">
        <v>1.12559458963133</v>
      </c>
      <c r="K1022">
        <v>1076.5024681069999</v>
      </c>
      <c r="L1022">
        <v>1031.9626303503201</v>
      </c>
      <c r="M1022">
        <v>35.4705555061987</v>
      </c>
      <c r="N1022">
        <v>0.54720959696639404</v>
      </c>
      <c r="O1022">
        <v>21.118012422360199</v>
      </c>
      <c r="P1022">
        <v>50.4233576642335</v>
      </c>
      <c r="Q1022">
        <v>2.4166726763176001E-2</v>
      </c>
    </row>
    <row r="1023" spans="1:17" hidden="1" x14ac:dyDescent="0.3">
      <c r="A1023" t="s">
        <v>2203</v>
      </c>
      <c r="B1023" t="s">
        <v>2204</v>
      </c>
      <c r="C1023" t="s">
        <v>3117</v>
      </c>
      <c r="D1023" t="s">
        <v>48</v>
      </c>
      <c r="E1023">
        <v>2551.9402956250001</v>
      </c>
      <c r="F1023">
        <v>643.75</v>
      </c>
      <c r="G1023">
        <v>-38.838339195783</v>
      </c>
      <c r="H1023">
        <v>0.76016105708526804</v>
      </c>
      <c r="I1023">
        <v>-14.0605278882036</v>
      </c>
      <c r="J1023">
        <v>1.9176588453713099</v>
      </c>
      <c r="K1023">
        <v>638.44308915542194</v>
      </c>
      <c r="L1023">
        <v>673.10572016361198</v>
      </c>
      <c r="M1023">
        <v>65.593461080144195</v>
      </c>
      <c r="N1023">
        <v>1.5682899227079901</v>
      </c>
      <c r="O1023">
        <v>24.862135922330001</v>
      </c>
      <c r="P1023">
        <v>13.8574460558896</v>
      </c>
      <c r="Q1023">
        <v>1.1161488250682E-2</v>
      </c>
    </row>
    <row r="1024" spans="1:17" x14ac:dyDescent="0.3">
      <c r="A1024" t="s">
        <v>2205</v>
      </c>
      <c r="B1024" t="s">
        <v>2206</v>
      </c>
      <c r="C1024" t="s">
        <v>3108</v>
      </c>
      <c r="D1024" t="s">
        <v>1590</v>
      </c>
      <c r="E1024">
        <v>2533.79143755</v>
      </c>
      <c r="F1024">
        <v>613.04999999999995</v>
      </c>
      <c r="G1024">
        <v>-39.848167585232801</v>
      </c>
      <c r="H1024">
        <v>1.6013829136978499</v>
      </c>
      <c r="I1024">
        <v>-22.399064820895401</v>
      </c>
      <c r="J1024">
        <v>0.90238383439210501</v>
      </c>
      <c r="K1024">
        <v>624.16169248092103</v>
      </c>
      <c r="L1024">
        <v>663.97775852688005</v>
      </c>
      <c r="M1024">
        <v>42.9025441198782</v>
      </c>
      <c r="N1024">
        <v>0.42241749988156402</v>
      </c>
      <c r="O1024">
        <v>47.622543022591898</v>
      </c>
      <c r="P1024">
        <v>13.2760532150775</v>
      </c>
    </row>
    <row r="1025" spans="1:17" hidden="1" x14ac:dyDescent="0.3">
      <c r="A1025" t="s">
        <v>2207</v>
      </c>
      <c r="B1025" t="s">
        <v>2208</v>
      </c>
      <c r="C1025" t="s">
        <v>3117</v>
      </c>
      <c r="D1025" t="s">
        <v>239</v>
      </c>
      <c r="E1025">
        <v>2526.5508550999998</v>
      </c>
      <c r="F1025">
        <v>1618.9</v>
      </c>
      <c r="G1025">
        <v>28.9480498654729</v>
      </c>
      <c r="H1025">
        <v>5.3070932680150102</v>
      </c>
      <c r="I1025">
        <v>-5.8301307309114696</v>
      </c>
      <c r="J1025">
        <v>-10.504455915419101</v>
      </c>
      <c r="K1025">
        <v>1719.7147748888699</v>
      </c>
      <c r="L1025">
        <v>1623.0463298633399</v>
      </c>
      <c r="M1025">
        <v>40.781804387171</v>
      </c>
      <c r="N1025">
        <v>1.8652603572786</v>
      </c>
      <c r="O1025">
        <v>55.661251467045503</v>
      </c>
      <c r="P1025">
        <v>58.250244379276602</v>
      </c>
      <c r="Q1025">
        <v>0.28575145193624002</v>
      </c>
    </row>
    <row r="1026" spans="1:17" hidden="1" x14ac:dyDescent="0.3">
      <c r="A1026" t="s">
        <v>2209</v>
      </c>
      <c r="B1026" t="s">
        <v>2210</v>
      </c>
      <c r="C1026" t="s">
        <v>3117</v>
      </c>
      <c r="D1026" t="s">
        <v>580</v>
      </c>
      <c r="E1026">
        <v>2515.0364880000002</v>
      </c>
      <c r="F1026">
        <v>578.79999999999995</v>
      </c>
      <c r="G1026">
        <v>-5.2248569507572702</v>
      </c>
      <c r="H1026">
        <v>6.0716010913463601</v>
      </c>
      <c r="I1026">
        <v>8.1559501284312308</v>
      </c>
      <c r="J1026">
        <v>-5.2261431265131604</v>
      </c>
      <c r="K1026">
        <v>607.69499424705702</v>
      </c>
      <c r="L1026">
        <v>585.13646655008802</v>
      </c>
      <c r="M1026">
        <v>38.8956994641214</v>
      </c>
      <c r="N1026">
        <v>1.3838319866444</v>
      </c>
      <c r="O1026">
        <v>20.939875604699299</v>
      </c>
      <c r="P1026">
        <v>27.208791208791201</v>
      </c>
      <c r="Q1026">
        <v>1.0171724727662999E-2</v>
      </c>
    </row>
    <row r="1027" spans="1:17" hidden="1" x14ac:dyDescent="0.3">
      <c r="A1027" t="s">
        <v>2211</v>
      </c>
      <c r="B1027" t="s">
        <v>2212</v>
      </c>
      <c r="C1027" t="s">
        <v>3117</v>
      </c>
      <c r="D1027" t="s">
        <v>1545</v>
      </c>
      <c r="E1027">
        <v>2510.445319427</v>
      </c>
      <c r="F1027">
        <v>185.33</v>
      </c>
      <c r="G1027">
        <v>36.334332495067699</v>
      </c>
      <c r="H1027">
        <v>16.147485819799002</v>
      </c>
      <c r="I1027">
        <v>71.129693553179806</v>
      </c>
      <c r="J1027">
        <v>-0.32334100486516898</v>
      </c>
      <c r="K1027">
        <v>166.860180227759</v>
      </c>
      <c r="L1027">
        <v>137.85249180061001</v>
      </c>
      <c r="M1027">
        <v>59.606853505486598</v>
      </c>
      <c r="N1027">
        <v>1.2442437748928801</v>
      </c>
      <c r="O1027">
        <v>11.9570495872227</v>
      </c>
      <c r="P1027">
        <v>104.671452236333</v>
      </c>
      <c r="Q1027">
        <v>6.6162986038839994E-2</v>
      </c>
    </row>
    <row r="1028" spans="1:17" hidden="1" x14ac:dyDescent="0.3">
      <c r="A1028" t="s">
        <v>2213</v>
      </c>
      <c r="B1028" t="s">
        <v>2214</v>
      </c>
      <c r="C1028" t="s">
        <v>3117</v>
      </c>
      <c r="D1028" t="s">
        <v>129</v>
      </c>
      <c r="E1028">
        <v>2509.8856397999998</v>
      </c>
      <c r="F1028">
        <v>3415</v>
      </c>
      <c r="G1028">
        <v>276.02603948552297</v>
      </c>
      <c r="H1028">
        <v>8.2774133467528408</v>
      </c>
      <c r="I1028">
        <v>81.420755846253897</v>
      </c>
      <c r="J1028">
        <v>-4.4302173993872902</v>
      </c>
      <c r="K1028">
        <v>3382.3203770876798</v>
      </c>
      <c r="L1028">
        <v>2340.3940959844699</v>
      </c>
      <c r="M1028">
        <v>44.089957959476401</v>
      </c>
      <c r="N1028">
        <v>0.52553536321106697</v>
      </c>
      <c r="O1028">
        <v>42.857979502196201</v>
      </c>
      <c r="P1028">
        <v>380.10684661886597</v>
      </c>
      <c r="Q1028">
        <v>0.25039996638663697</v>
      </c>
    </row>
    <row r="1029" spans="1:17" hidden="1" x14ac:dyDescent="0.3">
      <c r="A1029" t="s">
        <v>2215</v>
      </c>
      <c r="B1029" t="s">
        <v>2216</v>
      </c>
      <c r="C1029" t="s">
        <v>3117</v>
      </c>
      <c r="D1029" t="s">
        <v>211</v>
      </c>
      <c r="E1029">
        <v>2506.540758995</v>
      </c>
      <c r="F1029">
        <v>1755.55</v>
      </c>
      <c r="G1029">
        <v>18.692385715163098</v>
      </c>
      <c r="H1029">
        <v>-2.40834937862377</v>
      </c>
      <c r="I1029">
        <v>37.671137702195601</v>
      </c>
      <c r="J1029">
        <v>1.2883941759436499</v>
      </c>
      <c r="K1029">
        <v>1905.01310518693</v>
      </c>
      <c r="L1029">
        <v>1635.4128097528301</v>
      </c>
      <c r="M1029">
        <v>30.101300365350198</v>
      </c>
      <c r="N1029">
        <v>0.48523805659261698</v>
      </c>
      <c r="O1029">
        <v>40.0529748511862</v>
      </c>
      <c r="P1029">
        <v>72.095872953631897</v>
      </c>
      <c r="Q1029">
        <v>0.121512338088685</v>
      </c>
    </row>
    <row r="1030" spans="1:17" hidden="1" x14ac:dyDescent="0.3">
      <c r="A1030" t="s">
        <v>2217</v>
      </c>
      <c r="B1030" t="s">
        <v>2218</v>
      </c>
      <c r="C1030" t="s">
        <v>3117</v>
      </c>
      <c r="D1030" t="s">
        <v>350</v>
      </c>
      <c r="E1030">
        <v>2496.9215207500001</v>
      </c>
      <c r="F1030">
        <v>1045.9000000000001</v>
      </c>
      <c r="G1030">
        <v>-11.996701039368499</v>
      </c>
      <c r="H1030">
        <v>-2.9009287767910301</v>
      </c>
      <c r="I1030">
        <v>16.7662645204806</v>
      </c>
      <c r="J1030">
        <v>-0.88838602378124298</v>
      </c>
      <c r="K1030">
        <v>1023.0094246217</v>
      </c>
      <c r="L1030">
        <v>959.72394090918101</v>
      </c>
      <c r="M1030">
        <v>42.194550663707901</v>
      </c>
      <c r="N1030">
        <v>0.37118153315425001</v>
      </c>
      <c r="O1030">
        <v>38.636580935079799</v>
      </c>
      <c r="P1030">
        <v>40.069639748225498</v>
      </c>
      <c r="Q1030">
        <v>2.6498482688982E-2</v>
      </c>
    </row>
    <row r="1031" spans="1:17" hidden="1" x14ac:dyDescent="0.3">
      <c r="A1031" t="s">
        <v>2219</v>
      </c>
      <c r="B1031" t="s">
        <v>2220</v>
      </c>
      <c r="C1031" t="s">
        <v>3117</v>
      </c>
      <c r="D1031" t="s">
        <v>268</v>
      </c>
      <c r="E1031">
        <v>2493.0553295999998</v>
      </c>
      <c r="F1031">
        <v>365.2</v>
      </c>
      <c r="G1031">
        <v>-47.484927898903202</v>
      </c>
      <c r="H1031">
        <v>2.9607911621767999</v>
      </c>
      <c r="I1031">
        <v>-19.382739267605501</v>
      </c>
      <c r="J1031">
        <v>0.23821347156127001</v>
      </c>
      <c r="K1031">
        <v>386.91436704152602</v>
      </c>
      <c r="L1031">
        <v>438.952619518951</v>
      </c>
      <c r="M1031">
        <v>43.415779746150797</v>
      </c>
      <c r="N1031">
        <v>2.9947446791266601</v>
      </c>
      <c r="O1031">
        <v>58.214676889375603</v>
      </c>
      <c r="P1031">
        <v>4.3428571428571301</v>
      </c>
      <c r="Q1031">
        <v>-0.18903131590726799</v>
      </c>
    </row>
    <row r="1032" spans="1:17" hidden="1" x14ac:dyDescent="0.3">
      <c r="A1032" t="s">
        <v>2221</v>
      </c>
      <c r="B1032" t="s">
        <v>2222</v>
      </c>
      <c r="C1032" t="s">
        <v>3117</v>
      </c>
      <c r="D1032" t="s">
        <v>102</v>
      </c>
      <c r="E1032">
        <v>2492.7929458399999</v>
      </c>
      <c r="F1032">
        <v>437.2</v>
      </c>
      <c r="G1032">
        <v>-25.2979179603111</v>
      </c>
      <c r="H1032">
        <v>-0.65302917758770296</v>
      </c>
      <c r="I1032">
        <v>-10.6648120073488</v>
      </c>
      <c r="J1032">
        <v>-4.2330324716941998</v>
      </c>
      <c r="K1032">
        <v>484.615214463852</v>
      </c>
      <c r="M1032">
        <v>26.563534989477201</v>
      </c>
      <c r="N1032">
        <v>0.56885636864616995</v>
      </c>
      <c r="O1032">
        <v>43.526989935956003</v>
      </c>
      <c r="P1032">
        <v>1.1217763386145401</v>
      </c>
    </row>
    <row r="1033" spans="1:17" hidden="1" x14ac:dyDescent="0.3">
      <c r="A1033" t="s">
        <v>2223</v>
      </c>
      <c r="B1033" t="s">
        <v>2224</v>
      </c>
      <c r="C1033" t="s">
        <v>3117</v>
      </c>
      <c r="D1033" t="s">
        <v>114</v>
      </c>
      <c r="E1033">
        <v>2464.2531242909999</v>
      </c>
      <c r="F1033">
        <v>182.61</v>
      </c>
      <c r="G1033">
        <v>31.557146657934901</v>
      </c>
      <c r="H1033">
        <v>1.5323809950676599</v>
      </c>
      <c r="I1033">
        <v>26.230220013649699</v>
      </c>
      <c r="J1033">
        <v>-4.7100801211737897</v>
      </c>
      <c r="K1033">
        <v>184.563114421329</v>
      </c>
      <c r="L1033">
        <v>161.88000065791499</v>
      </c>
      <c r="M1033">
        <v>43.261874906697898</v>
      </c>
      <c r="N1033">
        <v>0.91456040371262504</v>
      </c>
      <c r="O1033">
        <v>17.737254257707601</v>
      </c>
      <c r="P1033">
        <v>71.625939849624004</v>
      </c>
      <c r="Q1033">
        <v>0.186621214968344</v>
      </c>
    </row>
    <row r="1034" spans="1:17" hidden="1" x14ac:dyDescent="0.3">
      <c r="A1034" t="s">
        <v>2225</v>
      </c>
      <c r="B1034" t="s">
        <v>2226</v>
      </c>
      <c r="C1034" t="s">
        <v>3117</v>
      </c>
      <c r="D1034" t="s">
        <v>2227</v>
      </c>
      <c r="E1034">
        <v>2462.166385255</v>
      </c>
      <c r="F1034">
        <v>4995</v>
      </c>
      <c r="G1034">
        <v>37.651430213854702</v>
      </c>
      <c r="H1034">
        <v>-10.9175453955026</v>
      </c>
      <c r="I1034">
        <v>21.678262428444</v>
      </c>
      <c r="J1034">
        <v>-2.5781652947724099</v>
      </c>
      <c r="K1034">
        <v>5266.3328657152597</v>
      </c>
      <c r="L1034">
        <v>4626.5771067940004</v>
      </c>
      <c r="M1034">
        <v>42.538691695655203</v>
      </c>
      <c r="N1034">
        <v>0.48945350969538398</v>
      </c>
      <c r="O1034">
        <v>28.988988988988901</v>
      </c>
      <c r="P1034">
        <v>71.649484536082397</v>
      </c>
      <c r="Q1034">
        <v>0.14702402038795301</v>
      </c>
    </row>
    <row r="1035" spans="1:17" hidden="1" x14ac:dyDescent="0.3">
      <c r="A1035" t="s">
        <v>2228</v>
      </c>
      <c r="B1035" t="s">
        <v>2229</v>
      </c>
      <c r="C1035" t="s">
        <v>3117</v>
      </c>
      <c r="D1035" t="s">
        <v>75</v>
      </c>
      <c r="E1035">
        <v>2461.2972781799999</v>
      </c>
      <c r="F1035">
        <v>283.52999999999997</v>
      </c>
      <c r="G1035">
        <v>19.3095624310305</v>
      </c>
      <c r="H1035">
        <v>23.355514858781099</v>
      </c>
      <c r="I1035">
        <v>25.671552525861699</v>
      </c>
      <c r="J1035">
        <v>3.7562599896234099</v>
      </c>
      <c r="K1035">
        <v>253.048494105109</v>
      </c>
      <c r="L1035">
        <v>236.36204896761001</v>
      </c>
      <c r="M1035">
        <v>64.759133835814396</v>
      </c>
      <c r="N1035">
        <v>2.8845426704413901</v>
      </c>
      <c r="O1035">
        <v>9.3182379289669495</v>
      </c>
      <c r="P1035">
        <v>46.906735751295301</v>
      </c>
      <c r="Q1035">
        <v>-1.0695648075644999E-2</v>
      </c>
    </row>
    <row r="1036" spans="1:17" hidden="1" x14ac:dyDescent="0.3">
      <c r="A1036" t="s">
        <v>2230</v>
      </c>
      <c r="B1036" t="s">
        <v>2231</v>
      </c>
      <c r="C1036" t="s">
        <v>3117</v>
      </c>
      <c r="D1036" t="s">
        <v>385</v>
      </c>
      <c r="E1036">
        <v>2457.6985845300001</v>
      </c>
      <c r="F1036">
        <v>1108.3</v>
      </c>
      <c r="G1036">
        <v>5.6022058772937999</v>
      </c>
      <c r="H1036">
        <v>0.70804319600881105</v>
      </c>
      <c r="I1036">
        <v>5.9663308264840902</v>
      </c>
      <c r="J1036">
        <v>-1.8255767091236099</v>
      </c>
      <c r="K1036">
        <v>1110.60771563753</v>
      </c>
      <c r="L1036">
        <v>1072.1425933196799</v>
      </c>
      <c r="M1036">
        <v>49.023680019902201</v>
      </c>
      <c r="N1036">
        <v>0.88180792757188697</v>
      </c>
      <c r="O1036">
        <v>17.098258594243401</v>
      </c>
      <c r="P1036">
        <v>28.8720930232558</v>
      </c>
      <c r="Q1036">
        <v>8.7421162271941993E-2</v>
      </c>
    </row>
    <row r="1037" spans="1:17" x14ac:dyDescent="0.3">
      <c r="A1037" t="s">
        <v>2232</v>
      </c>
      <c r="B1037" t="s">
        <v>2233</v>
      </c>
      <c r="C1037" t="s">
        <v>3113</v>
      </c>
      <c r="D1037" t="s">
        <v>91</v>
      </c>
      <c r="E1037">
        <v>2452.2294645900001</v>
      </c>
      <c r="F1037">
        <v>569.85</v>
      </c>
      <c r="G1037">
        <v>-46.725475133342599</v>
      </c>
      <c r="H1037">
        <v>-6.7221699524246699</v>
      </c>
      <c r="I1037">
        <v>-21.535064248756399</v>
      </c>
      <c r="J1037">
        <v>-3.0952726190407498</v>
      </c>
      <c r="K1037">
        <v>643.003192476148</v>
      </c>
      <c r="L1037">
        <v>730.00115466626596</v>
      </c>
      <c r="M1037">
        <v>34.039066724967299</v>
      </c>
      <c r="N1037">
        <v>0.81926978428270703</v>
      </c>
      <c r="O1037">
        <v>55.479512152320702</v>
      </c>
      <c r="P1037">
        <v>6.5140186915887801</v>
      </c>
    </row>
    <row r="1038" spans="1:17" hidden="1" x14ac:dyDescent="0.3">
      <c r="A1038" t="s">
        <v>2234</v>
      </c>
      <c r="B1038" t="s">
        <v>2235</v>
      </c>
      <c r="C1038" t="s">
        <v>3117</v>
      </c>
      <c r="D1038" t="s">
        <v>953</v>
      </c>
      <c r="E1038">
        <v>2438.287605</v>
      </c>
      <c r="F1038">
        <v>370</v>
      </c>
      <c r="G1038">
        <v>-4.0729055325539099</v>
      </c>
      <c r="H1038">
        <v>3.3954800576094399</v>
      </c>
      <c r="I1038">
        <v>8.2511046937044892</v>
      </c>
      <c r="J1038">
        <v>-6.0287263980229904</v>
      </c>
      <c r="K1038">
        <v>389.10863053058898</v>
      </c>
      <c r="M1038">
        <v>34.972968580157399</v>
      </c>
      <c r="N1038">
        <v>0.84092199845690296</v>
      </c>
      <c r="O1038">
        <v>28.351351351351301</v>
      </c>
      <c r="P1038">
        <v>31.112686038270699</v>
      </c>
    </row>
    <row r="1039" spans="1:17" hidden="1" x14ac:dyDescent="0.3">
      <c r="A1039" t="s">
        <v>2236</v>
      </c>
      <c r="B1039" t="s">
        <v>2237</v>
      </c>
      <c r="C1039" t="s">
        <v>3117</v>
      </c>
      <c r="D1039" t="s">
        <v>141</v>
      </c>
      <c r="E1039">
        <v>2428.8514375939999</v>
      </c>
      <c r="F1039">
        <v>130.82</v>
      </c>
      <c r="G1039">
        <v>-38.897921440028199</v>
      </c>
      <c r="H1039">
        <v>-8.1531608284233599</v>
      </c>
      <c r="I1039">
        <v>-24.2648154870658</v>
      </c>
      <c r="J1039">
        <v>-3.4074842907757898</v>
      </c>
      <c r="M1039">
        <v>26.941345962760199</v>
      </c>
      <c r="O1039">
        <v>45.2377312337563</v>
      </c>
      <c r="P1039">
        <v>0.57661259321903902</v>
      </c>
    </row>
    <row r="1040" spans="1:17" x14ac:dyDescent="0.3">
      <c r="A1040" t="s">
        <v>2238</v>
      </c>
      <c r="B1040" t="s">
        <v>2239</v>
      </c>
      <c r="C1040" t="s">
        <v>3100</v>
      </c>
      <c r="D1040" t="s">
        <v>72</v>
      </c>
      <c r="E1040">
        <v>2428.2512726179998</v>
      </c>
      <c r="F1040">
        <v>183.62</v>
      </c>
      <c r="G1040">
        <v>-8.7790193351354908</v>
      </c>
      <c r="H1040">
        <v>-6.9240118848113497</v>
      </c>
      <c r="I1040">
        <v>-9.8684365883020302</v>
      </c>
      <c r="J1040">
        <v>-6.3973754958387499</v>
      </c>
      <c r="K1040">
        <v>216.050107329349</v>
      </c>
      <c r="L1040">
        <v>212.866791758652</v>
      </c>
      <c r="M1040">
        <v>27.260335285258002</v>
      </c>
      <c r="N1040">
        <v>0.593771411331665</v>
      </c>
      <c r="O1040">
        <v>59.868206077769301</v>
      </c>
      <c r="P1040">
        <v>17.1419457735247</v>
      </c>
      <c r="Q1040">
        <v>1.9461768742474999E-2</v>
      </c>
    </row>
    <row r="1041" spans="1:17" hidden="1" x14ac:dyDescent="0.3">
      <c r="A1041" t="s">
        <v>2240</v>
      </c>
      <c r="B1041" t="s">
        <v>2241</v>
      </c>
      <c r="C1041" t="s">
        <v>3117</v>
      </c>
      <c r="D1041" t="s">
        <v>292</v>
      </c>
      <c r="E1041">
        <v>2426.82755</v>
      </c>
      <c r="F1041">
        <v>485.9</v>
      </c>
      <c r="G1041">
        <v>-5.7445724891668002</v>
      </c>
      <c r="H1041">
        <v>12.3106245550489</v>
      </c>
      <c r="I1041">
        <v>0.249342439368679</v>
      </c>
      <c r="J1041">
        <v>5.6651574917579</v>
      </c>
      <c r="K1041">
        <v>470.78285822206402</v>
      </c>
      <c r="L1041">
        <v>452.38233692849599</v>
      </c>
      <c r="M1041">
        <v>55.406358771826099</v>
      </c>
      <c r="N1041">
        <v>0.65301086272886999</v>
      </c>
      <c r="O1041">
        <v>9.0553611854291098</v>
      </c>
      <c r="P1041">
        <v>27.348971301271099</v>
      </c>
      <c r="Q1041">
        <v>3.2811920134476001E-2</v>
      </c>
    </row>
    <row r="1042" spans="1:17" hidden="1" x14ac:dyDescent="0.3">
      <c r="A1042" t="s">
        <v>2242</v>
      </c>
      <c r="B1042" t="s">
        <v>2243</v>
      </c>
      <c r="C1042" t="s">
        <v>3117</v>
      </c>
      <c r="D1042" t="s">
        <v>144</v>
      </c>
      <c r="E1042">
        <v>2422.4893000000002</v>
      </c>
      <c r="F1042">
        <v>433.4</v>
      </c>
      <c r="G1042">
        <v>-35.614678397198297</v>
      </c>
      <c r="H1042">
        <v>-7.4745279801639404</v>
      </c>
      <c r="I1042">
        <v>-7.5984140137969796</v>
      </c>
      <c r="J1042">
        <v>-4.7599130859696404</v>
      </c>
      <c r="K1042">
        <v>456.42669390393701</v>
      </c>
      <c r="L1042">
        <v>450.12946888935198</v>
      </c>
      <c r="M1042">
        <v>41.270024464125399</v>
      </c>
      <c r="N1042">
        <v>0.37331552639572602</v>
      </c>
      <c r="O1042">
        <v>32.9026303645593</v>
      </c>
      <c r="P1042">
        <v>33.353846153846099</v>
      </c>
      <c r="Q1042">
        <v>0.20107968959098399</v>
      </c>
    </row>
    <row r="1043" spans="1:17" hidden="1" x14ac:dyDescent="0.3">
      <c r="A1043" t="s">
        <v>2244</v>
      </c>
      <c r="B1043" t="s">
        <v>2245</v>
      </c>
      <c r="C1043" t="s">
        <v>3117</v>
      </c>
      <c r="D1043" t="s">
        <v>69</v>
      </c>
      <c r="E1043">
        <v>2420.1387</v>
      </c>
      <c r="F1043">
        <v>902.7</v>
      </c>
      <c r="G1043">
        <v>167.753971132309</v>
      </c>
      <c r="H1043">
        <v>-4.7910826031957301</v>
      </c>
      <c r="I1043">
        <v>-38.460478153062503</v>
      </c>
      <c r="J1043">
        <v>-3.1623872697790998</v>
      </c>
      <c r="K1043">
        <v>1015.16947124544</v>
      </c>
      <c r="L1043">
        <v>963.66209891829999</v>
      </c>
      <c r="M1043">
        <v>20.7249744066097</v>
      </c>
      <c r="N1043">
        <v>0.365195317322837</v>
      </c>
      <c r="O1043">
        <v>75.9166943613603</v>
      </c>
      <c r="P1043">
        <v>186.61692332116201</v>
      </c>
      <c r="Q1043">
        <v>0.21778508062391699</v>
      </c>
    </row>
    <row r="1044" spans="1:17" hidden="1" x14ac:dyDescent="0.3">
      <c r="A1044" t="s">
        <v>2246</v>
      </c>
      <c r="B1044" t="s">
        <v>2247</v>
      </c>
      <c r="C1044" t="s">
        <v>3117</v>
      </c>
      <c r="D1044" t="s">
        <v>21</v>
      </c>
      <c r="E1044">
        <v>2414.1162235900001</v>
      </c>
      <c r="F1044">
        <v>1384.15</v>
      </c>
      <c r="G1044">
        <v>238.217070512623</v>
      </c>
      <c r="H1044">
        <v>10.4003547282342</v>
      </c>
      <c r="I1044">
        <v>127.91663471605099</v>
      </c>
      <c r="J1044">
        <v>7.7977751104356896</v>
      </c>
      <c r="K1044">
        <v>1012.89235537271</v>
      </c>
      <c r="L1044">
        <v>701.60356902272804</v>
      </c>
      <c r="M1044">
        <v>80.356225225089801</v>
      </c>
      <c r="N1044">
        <v>0.76925276912232299</v>
      </c>
      <c r="O1044">
        <v>0</v>
      </c>
      <c r="P1044">
        <v>315.66066066066003</v>
      </c>
      <c r="Q1044">
        <v>0.17779034676935199</v>
      </c>
    </row>
    <row r="1045" spans="1:17" hidden="1" x14ac:dyDescent="0.3">
      <c r="A1045" t="s">
        <v>2248</v>
      </c>
      <c r="B1045" t="s">
        <v>2249</v>
      </c>
      <c r="C1045" t="s">
        <v>3117</v>
      </c>
      <c r="D1045" t="s">
        <v>719</v>
      </c>
      <c r="E1045">
        <v>2410.093760575</v>
      </c>
      <c r="F1045">
        <v>22.25</v>
      </c>
      <c r="G1045">
        <v>4.04420670221661E-2</v>
      </c>
      <c r="H1045">
        <v>-10.928952878793501</v>
      </c>
      <c r="I1045">
        <v>-13.1498462358901</v>
      </c>
      <c r="J1045">
        <v>-7.50651389680786</v>
      </c>
      <c r="K1045">
        <v>25.933334475697599</v>
      </c>
      <c r="L1045">
        <v>23.9037893577981</v>
      </c>
      <c r="M1045">
        <v>18.104929688748101</v>
      </c>
      <c r="N1045">
        <v>0.24907095434766899</v>
      </c>
      <c r="O1045">
        <v>69.393258426966199</v>
      </c>
      <c r="P1045">
        <v>20.923913043478201</v>
      </c>
      <c r="Q1045">
        <v>-1.8510897956949001E-2</v>
      </c>
    </row>
    <row r="1046" spans="1:17" hidden="1" x14ac:dyDescent="0.3">
      <c r="A1046" t="s">
        <v>2250</v>
      </c>
      <c r="B1046" t="s">
        <v>2251</v>
      </c>
      <c r="C1046" t="s">
        <v>3117</v>
      </c>
      <c r="D1046" t="s">
        <v>580</v>
      </c>
      <c r="E1046">
        <v>2409.1146736800001</v>
      </c>
      <c r="F1046">
        <v>1698</v>
      </c>
      <c r="G1046">
        <v>177.78275011722701</v>
      </c>
      <c r="H1046">
        <v>6.2045628113061699</v>
      </c>
      <c r="I1046">
        <v>9.8019061488740604</v>
      </c>
      <c r="J1046">
        <v>-5.9815165214797803</v>
      </c>
      <c r="K1046">
        <v>1797.03423252877</v>
      </c>
      <c r="L1046">
        <v>1599.03318176874</v>
      </c>
      <c r="M1046">
        <v>38.0868466233593</v>
      </c>
      <c r="N1046">
        <v>0.76525967904002401</v>
      </c>
      <c r="O1046">
        <v>32.2379269729093</v>
      </c>
      <c r="P1046">
        <v>197.894736842105</v>
      </c>
      <c r="Q1046">
        <v>0.26603982473939702</v>
      </c>
    </row>
    <row r="1047" spans="1:17" hidden="1" x14ac:dyDescent="0.3">
      <c r="A1047" t="s">
        <v>2252</v>
      </c>
      <c r="B1047" t="s">
        <v>2253</v>
      </c>
      <c r="C1047" t="s">
        <v>3117</v>
      </c>
      <c r="D1047" t="s">
        <v>183</v>
      </c>
      <c r="E1047">
        <v>2404.02983352</v>
      </c>
      <c r="F1047">
        <v>1661.2</v>
      </c>
      <c r="G1047">
        <v>-11.456622379263999</v>
      </c>
      <c r="H1047">
        <v>-5.1879543730691404</v>
      </c>
      <c r="I1047">
        <v>-29.142730018146601</v>
      </c>
      <c r="J1047">
        <v>-6.3980568364105403</v>
      </c>
      <c r="K1047">
        <v>1817.35828836922</v>
      </c>
      <c r="L1047">
        <v>1838.8396072114999</v>
      </c>
      <c r="M1047">
        <v>38.434335860378503</v>
      </c>
      <c r="N1047">
        <v>0.78195773926933199</v>
      </c>
      <c r="O1047">
        <v>49.289670117986901</v>
      </c>
      <c r="P1047">
        <v>34.6354905377477</v>
      </c>
      <c r="Q1047">
        <v>9.5941293570384001E-2</v>
      </c>
    </row>
    <row r="1048" spans="1:17" hidden="1" x14ac:dyDescent="0.3">
      <c r="A1048" t="s">
        <v>2254</v>
      </c>
      <c r="B1048" t="s">
        <v>2255</v>
      </c>
      <c r="C1048" t="s">
        <v>3117</v>
      </c>
      <c r="D1048" t="s">
        <v>292</v>
      </c>
      <c r="E1048">
        <v>2403.5236081610001</v>
      </c>
      <c r="F1048">
        <v>94.51</v>
      </c>
      <c r="G1048">
        <v>11.7659351642919</v>
      </c>
      <c r="H1048">
        <v>-6.7482937854695999</v>
      </c>
      <c r="I1048">
        <v>10.0111176195315</v>
      </c>
      <c r="J1048">
        <v>-3.5490242542866302</v>
      </c>
      <c r="K1048">
        <v>99.951885733718498</v>
      </c>
      <c r="L1048">
        <v>92.765278161030196</v>
      </c>
      <c r="M1048">
        <v>34.894895113037698</v>
      </c>
      <c r="N1048">
        <v>0.52905800048284402</v>
      </c>
      <c r="O1048">
        <v>22.685430113215499</v>
      </c>
      <c r="P1048">
        <v>32.366946778711402</v>
      </c>
      <c r="Q1048">
        <v>-2.8678299835845002E-2</v>
      </c>
    </row>
    <row r="1049" spans="1:17" hidden="1" x14ac:dyDescent="0.3">
      <c r="A1049" t="s">
        <v>2256</v>
      </c>
      <c r="B1049" t="s">
        <v>2257</v>
      </c>
      <c r="C1049" t="s">
        <v>3117</v>
      </c>
      <c r="D1049" t="s">
        <v>2258</v>
      </c>
      <c r="E1049">
        <v>2400.3542640000001</v>
      </c>
      <c r="F1049">
        <v>971.3</v>
      </c>
      <c r="G1049">
        <v>535.80942757138996</v>
      </c>
      <c r="H1049">
        <v>-2.9580065795656498</v>
      </c>
      <c r="I1049">
        <v>37.280020675537102</v>
      </c>
      <c r="J1049">
        <v>5.6311501451868704</v>
      </c>
      <c r="K1049">
        <v>932.27780278529997</v>
      </c>
      <c r="L1049">
        <v>687.235515062339</v>
      </c>
      <c r="M1049">
        <v>51.365258668479697</v>
      </c>
      <c r="N1049">
        <v>0.61440677966101698</v>
      </c>
      <c r="O1049">
        <v>17.703078348604901</v>
      </c>
      <c r="P1049">
        <v>598.45395243720702</v>
      </c>
      <c r="Q1049">
        <v>0.295742532555128</v>
      </c>
    </row>
    <row r="1050" spans="1:17" hidden="1" x14ac:dyDescent="0.3">
      <c r="A1050" t="s">
        <v>2259</v>
      </c>
      <c r="B1050" t="s">
        <v>2260</v>
      </c>
      <c r="C1050" t="s">
        <v>3117</v>
      </c>
      <c r="D1050" t="s">
        <v>123</v>
      </c>
      <c r="E1050">
        <v>2398.4196989459901</v>
      </c>
      <c r="F1050">
        <v>201.21</v>
      </c>
      <c r="G1050">
        <v>-24.331592076096999</v>
      </c>
      <c r="H1050">
        <v>-0.37891227274723599</v>
      </c>
      <c r="I1050">
        <v>-8.4469944185555494</v>
      </c>
      <c r="J1050">
        <v>-0.88034580348062097</v>
      </c>
      <c r="K1050">
        <v>202.64132328491601</v>
      </c>
      <c r="L1050">
        <v>197.61163019130899</v>
      </c>
      <c r="M1050">
        <v>42.616457083801798</v>
      </c>
      <c r="N1050">
        <v>1.0779383930486901</v>
      </c>
      <c r="O1050">
        <v>44.003777148253</v>
      </c>
      <c r="P1050">
        <v>34.319092122830398</v>
      </c>
      <c r="Q1050">
        <v>4.6359711710064998E-2</v>
      </c>
    </row>
    <row r="1051" spans="1:17" x14ac:dyDescent="0.3">
      <c r="A1051" t="s">
        <v>2261</v>
      </c>
      <c r="B1051" t="s">
        <v>2262</v>
      </c>
      <c r="C1051" t="s">
        <v>3104</v>
      </c>
      <c r="D1051" t="s">
        <v>350</v>
      </c>
      <c r="E1051">
        <v>2394.35406324</v>
      </c>
      <c r="F1051">
        <v>1699.65</v>
      </c>
      <c r="G1051">
        <v>-33.5434401161653</v>
      </c>
      <c r="H1051">
        <v>-1.14945536223536</v>
      </c>
      <c r="I1051">
        <v>-9.0815758261700292</v>
      </c>
      <c r="J1051">
        <v>1.4648778509266001</v>
      </c>
      <c r="K1051">
        <v>1892.33187698863</v>
      </c>
      <c r="L1051">
        <v>1939.83354674354</v>
      </c>
      <c r="M1051">
        <v>35.1862549575416</v>
      </c>
      <c r="N1051">
        <v>1.30857901734005</v>
      </c>
      <c r="O1051">
        <v>50.616303356573297</v>
      </c>
      <c r="P1051">
        <v>11.0156760287393</v>
      </c>
      <c r="Q1051">
        <v>-6.8427599349787996E-2</v>
      </c>
    </row>
    <row r="1052" spans="1:17" hidden="1" x14ac:dyDescent="0.3">
      <c r="A1052" t="s">
        <v>2263</v>
      </c>
      <c r="B1052" t="s">
        <v>2264</v>
      </c>
      <c r="C1052" t="s">
        <v>3117</v>
      </c>
      <c r="D1052" t="s">
        <v>144</v>
      </c>
      <c r="E1052">
        <v>2373.7574558400001</v>
      </c>
      <c r="F1052">
        <v>23047.8</v>
      </c>
      <c r="G1052">
        <v>607.40288069249198</v>
      </c>
      <c r="H1052">
        <v>19.254077729993799</v>
      </c>
      <c r="I1052">
        <v>312.86848543308201</v>
      </c>
      <c r="J1052">
        <v>8.06320853822284</v>
      </c>
      <c r="K1052">
        <v>20109.081908784799</v>
      </c>
      <c r="L1052">
        <v>12790.9892685752</v>
      </c>
      <c r="M1052">
        <v>64.6114730406115</v>
      </c>
      <c r="N1052">
        <v>0.84636057382944097</v>
      </c>
      <c r="O1052">
        <v>20.510417480193301</v>
      </c>
      <c r="P1052">
        <v>723.13571428571402</v>
      </c>
      <c r="Q1052">
        <v>0.16509265156470099</v>
      </c>
    </row>
    <row r="1053" spans="1:17" hidden="1" x14ac:dyDescent="0.3">
      <c r="A1053" t="s">
        <v>2265</v>
      </c>
      <c r="B1053" t="s">
        <v>2266</v>
      </c>
      <c r="C1053" t="s">
        <v>3117</v>
      </c>
      <c r="D1053" t="s">
        <v>289</v>
      </c>
      <c r="E1053">
        <v>2370.1416378899999</v>
      </c>
      <c r="F1053">
        <v>717.1</v>
      </c>
      <c r="G1053">
        <v>19.173621439636399</v>
      </c>
      <c r="H1053">
        <v>-12.121839760322301</v>
      </c>
      <c r="I1053">
        <v>41.070848838150297</v>
      </c>
      <c r="J1053">
        <v>-6.3895353150027301</v>
      </c>
      <c r="K1053">
        <v>809.23408302160101</v>
      </c>
      <c r="L1053">
        <v>674.23176751039705</v>
      </c>
      <c r="M1053">
        <v>18.606034194944499</v>
      </c>
      <c r="N1053">
        <v>0.56823725108512302</v>
      </c>
      <c r="O1053">
        <v>34.918421419606702</v>
      </c>
      <c r="P1053">
        <v>75.115995115995105</v>
      </c>
      <c r="Q1053">
        <v>-4.9274126608199999E-2</v>
      </c>
    </row>
    <row r="1054" spans="1:17" hidden="1" x14ac:dyDescent="0.3">
      <c r="A1054" t="s">
        <v>2267</v>
      </c>
      <c r="B1054" t="s">
        <v>2268</v>
      </c>
      <c r="C1054" t="s">
        <v>3117</v>
      </c>
      <c r="D1054" t="s">
        <v>1590</v>
      </c>
      <c r="E1054">
        <v>2369.8471312799902</v>
      </c>
      <c r="F1054">
        <v>317.60000000000002</v>
      </c>
      <c r="G1054">
        <v>-39.462952188852498</v>
      </c>
      <c r="H1054">
        <v>-6.1842911645458898</v>
      </c>
      <c r="I1054">
        <v>-25.417346235890101</v>
      </c>
      <c r="J1054">
        <v>-3.7032429183969402</v>
      </c>
      <c r="K1054">
        <v>356.03699999999998</v>
      </c>
      <c r="M1054">
        <v>33.589245712841297</v>
      </c>
      <c r="O1054">
        <v>35.7525188916876</v>
      </c>
      <c r="P1054">
        <v>3.53708231458842</v>
      </c>
    </row>
    <row r="1055" spans="1:17" hidden="1" x14ac:dyDescent="0.3">
      <c r="A1055" t="s">
        <v>2269</v>
      </c>
      <c r="B1055" t="s">
        <v>2270</v>
      </c>
      <c r="C1055" t="s">
        <v>3117</v>
      </c>
      <c r="D1055" t="s">
        <v>149</v>
      </c>
      <c r="E1055">
        <v>2361.1185642659998</v>
      </c>
      <c r="F1055">
        <v>247.17</v>
      </c>
      <c r="G1055">
        <v>-38.755645892497697</v>
      </c>
      <c r="H1055">
        <v>-11.282639624596399</v>
      </c>
      <c r="I1055">
        <v>-31.009018311470602</v>
      </c>
      <c r="J1055">
        <v>3.9713227879491599</v>
      </c>
      <c r="K1055">
        <v>284.95891229550301</v>
      </c>
      <c r="L1055">
        <v>321.347449429888</v>
      </c>
      <c r="M1055">
        <v>44.945647683592803</v>
      </c>
      <c r="N1055">
        <v>0.62578538254980498</v>
      </c>
      <c r="O1055">
        <v>95.492980539709507</v>
      </c>
      <c r="P1055">
        <v>23.307557994512301</v>
      </c>
      <c r="Q1055">
        <v>8.8371690535617997E-2</v>
      </c>
    </row>
    <row r="1056" spans="1:17" hidden="1" x14ac:dyDescent="0.3">
      <c r="A1056" t="s">
        <v>2271</v>
      </c>
      <c r="B1056" t="s">
        <v>2272</v>
      </c>
      <c r="C1056" t="s">
        <v>3117</v>
      </c>
      <c r="D1056" t="s">
        <v>141</v>
      </c>
      <c r="E1056">
        <v>2359.9035443939902</v>
      </c>
      <c r="F1056">
        <v>9.02</v>
      </c>
      <c r="G1056">
        <v>102.600462445293</v>
      </c>
      <c r="H1056">
        <v>-8.7057319878735004</v>
      </c>
      <c r="I1056">
        <v>-19.7647299568203</v>
      </c>
      <c r="J1056">
        <v>-5.4350114709747297</v>
      </c>
      <c r="K1056">
        <v>10.216413550027999</v>
      </c>
      <c r="L1056">
        <v>9.8775698158330894</v>
      </c>
      <c r="M1056">
        <v>26.699027538320099</v>
      </c>
      <c r="N1056">
        <v>0.50190393179584603</v>
      </c>
      <c r="O1056">
        <v>119.512195121951</v>
      </c>
      <c r="P1056">
        <v>120</v>
      </c>
      <c r="Q1056">
        <v>0.119339317641196</v>
      </c>
    </row>
    <row r="1057" spans="1:17" x14ac:dyDescent="0.3">
      <c r="A1057" t="s">
        <v>2273</v>
      </c>
      <c r="B1057" t="s">
        <v>2274</v>
      </c>
      <c r="C1057" t="s">
        <v>3114</v>
      </c>
      <c r="D1057" t="s">
        <v>580</v>
      </c>
      <c r="E1057">
        <v>2356.273322297</v>
      </c>
      <c r="F1057">
        <v>159.91</v>
      </c>
      <c r="G1057">
        <v>-64.230222431421694</v>
      </c>
      <c r="H1057">
        <v>-1.1945117132279699</v>
      </c>
      <c r="I1057">
        <v>-19.9590407769658</v>
      </c>
      <c r="J1057">
        <v>-7.5080044235577796</v>
      </c>
      <c r="K1057">
        <v>171.41505400869499</v>
      </c>
      <c r="L1057">
        <v>194.93218546872799</v>
      </c>
      <c r="M1057">
        <v>28.9730573501189</v>
      </c>
      <c r="N1057">
        <v>0.61970169353076698</v>
      </c>
      <c r="O1057">
        <v>95.1097492339441</v>
      </c>
      <c r="P1057">
        <v>11.110339077265101</v>
      </c>
    </row>
    <row r="1058" spans="1:17" hidden="1" x14ac:dyDescent="0.3">
      <c r="A1058" t="s">
        <v>2275</v>
      </c>
      <c r="B1058" t="s">
        <v>2276</v>
      </c>
      <c r="C1058" t="s">
        <v>3117</v>
      </c>
      <c r="D1058" t="s">
        <v>292</v>
      </c>
      <c r="E1058">
        <v>2345.96498969</v>
      </c>
      <c r="F1058">
        <v>835.5</v>
      </c>
      <c r="G1058">
        <v>260.177537773719</v>
      </c>
      <c r="H1058">
        <v>-17.617174687273099</v>
      </c>
      <c r="I1058">
        <v>137.16631432257401</v>
      </c>
      <c r="J1058">
        <v>-10.463790107173701</v>
      </c>
      <c r="K1058">
        <v>931.08524754433097</v>
      </c>
      <c r="L1058">
        <v>667.42198226793198</v>
      </c>
      <c r="M1058">
        <v>33.462269490162903</v>
      </c>
      <c r="N1058">
        <v>0.50018188810243902</v>
      </c>
      <c r="O1058">
        <v>42.429682824655799</v>
      </c>
      <c r="P1058">
        <v>336.91985880507201</v>
      </c>
    </row>
    <row r="1059" spans="1:17" hidden="1" x14ac:dyDescent="0.3">
      <c r="A1059" t="s">
        <v>2277</v>
      </c>
      <c r="B1059" t="s">
        <v>2278</v>
      </c>
      <c r="C1059" t="s">
        <v>3117</v>
      </c>
      <c r="D1059" t="s">
        <v>222</v>
      </c>
      <c r="E1059">
        <v>2345.4984652500002</v>
      </c>
      <c r="F1059">
        <v>812.45</v>
      </c>
      <c r="G1059">
        <v>-20.114851307661301</v>
      </c>
      <c r="H1059">
        <v>-17.4204277264549</v>
      </c>
      <c r="I1059">
        <v>4.92856960569401</v>
      </c>
      <c r="J1059">
        <v>-19.922817779602202</v>
      </c>
      <c r="K1059">
        <v>1047.81183597211</v>
      </c>
      <c r="L1059">
        <v>954.80419614215305</v>
      </c>
      <c r="M1059">
        <v>15.7963417071311</v>
      </c>
      <c r="N1059">
        <v>0.74222750341035704</v>
      </c>
      <c r="O1059">
        <v>68.594990460951394</v>
      </c>
      <c r="P1059">
        <v>22.8564947830032</v>
      </c>
      <c r="Q1059">
        <v>-3.3415536997481003E-2</v>
      </c>
    </row>
    <row r="1060" spans="1:17" hidden="1" x14ac:dyDescent="0.3">
      <c r="A1060" t="s">
        <v>2279</v>
      </c>
      <c r="B1060" t="s">
        <v>2280</v>
      </c>
      <c r="C1060" t="s">
        <v>3117</v>
      </c>
      <c r="D1060" t="s">
        <v>253</v>
      </c>
      <c r="E1060">
        <v>2345.4645</v>
      </c>
      <c r="F1060">
        <v>5000</v>
      </c>
      <c r="G1060">
        <v>58.064525997386902</v>
      </c>
      <c r="H1060">
        <v>-4.2614826424239398</v>
      </c>
      <c r="I1060">
        <v>45.788346608257797</v>
      </c>
      <c r="J1060">
        <v>-3.3410341551544098</v>
      </c>
      <c r="K1060">
        <v>4845.8454358069503</v>
      </c>
      <c r="L1060">
        <v>3880.0946571849299</v>
      </c>
      <c r="M1060">
        <v>41.739436207455</v>
      </c>
      <c r="N1060">
        <v>0.54479987088444104</v>
      </c>
      <c r="O1060">
        <v>14.778</v>
      </c>
      <c r="P1060">
        <v>97.737878668037595</v>
      </c>
      <c r="Q1060">
        <v>0.191299185143772</v>
      </c>
    </row>
    <row r="1061" spans="1:17" hidden="1" x14ac:dyDescent="0.3">
      <c r="A1061" t="s">
        <v>2281</v>
      </c>
      <c r="B1061" t="s">
        <v>2282</v>
      </c>
      <c r="C1061" t="s">
        <v>3117</v>
      </c>
      <c r="D1061" t="s">
        <v>211</v>
      </c>
      <c r="E1061">
        <v>2338.7534416399999</v>
      </c>
      <c r="F1061">
        <v>743.05</v>
      </c>
      <c r="G1061">
        <v>19.045362584718301</v>
      </c>
      <c r="H1061">
        <v>6.4442063244363696</v>
      </c>
      <c r="I1061">
        <v>31.5617255180962</v>
      </c>
      <c r="J1061">
        <v>-2.5291673151305698</v>
      </c>
      <c r="K1061">
        <v>690.66232039676095</v>
      </c>
      <c r="L1061">
        <v>600.06348791545804</v>
      </c>
      <c r="M1061">
        <v>55.786233251436599</v>
      </c>
      <c r="N1061">
        <v>1.0813103066021399</v>
      </c>
      <c r="O1061">
        <v>9.9522239418612592</v>
      </c>
      <c r="P1061">
        <v>84.838308457711406</v>
      </c>
      <c r="Q1061">
        <v>4.4734889115197997E-2</v>
      </c>
    </row>
    <row r="1062" spans="1:17" hidden="1" x14ac:dyDescent="0.3">
      <c r="A1062" t="s">
        <v>2283</v>
      </c>
      <c r="B1062" t="s">
        <v>2284</v>
      </c>
      <c r="C1062" t="s">
        <v>3117</v>
      </c>
      <c r="D1062" t="s">
        <v>114</v>
      </c>
      <c r="E1062">
        <v>2331.38763036</v>
      </c>
      <c r="F1062">
        <v>180.28</v>
      </c>
      <c r="G1062">
        <v>-6.1159795948435898</v>
      </c>
      <c r="H1062">
        <v>-4.82369185294435</v>
      </c>
      <c r="I1062">
        <v>20.4354109875066</v>
      </c>
      <c r="J1062">
        <v>-2.6492717078323298</v>
      </c>
      <c r="K1062">
        <v>185.05568414586301</v>
      </c>
      <c r="L1062">
        <v>168.05061358652799</v>
      </c>
      <c r="M1062">
        <v>40.389552890917699</v>
      </c>
      <c r="N1062">
        <v>0.49555004384231199</v>
      </c>
      <c r="O1062">
        <v>18.704237852229799</v>
      </c>
      <c r="P1062">
        <v>56.765217391304297</v>
      </c>
    </row>
    <row r="1063" spans="1:17" hidden="1" x14ac:dyDescent="0.3">
      <c r="A1063" t="s">
        <v>2285</v>
      </c>
      <c r="B1063" t="s">
        <v>2286</v>
      </c>
      <c r="C1063" t="s">
        <v>3117</v>
      </c>
      <c r="D1063" t="s">
        <v>292</v>
      </c>
      <c r="E1063">
        <v>2329.741385325</v>
      </c>
      <c r="F1063">
        <v>433.35</v>
      </c>
      <c r="G1063">
        <v>31.091912056685899</v>
      </c>
      <c r="H1063">
        <v>-8.6716649019196304</v>
      </c>
      <c r="I1063">
        <v>-17.0688840143854</v>
      </c>
      <c r="J1063">
        <v>-6.2928164057755698</v>
      </c>
      <c r="K1063">
        <v>497.78816847216501</v>
      </c>
      <c r="L1063">
        <v>484.18242297993498</v>
      </c>
      <c r="M1063">
        <v>38.405800845777499</v>
      </c>
      <c r="N1063">
        <v>1.2304752858089001</v>
      </c>
      <c r="O1063">
        <v>109.71501096111599</v>
      </c>
      <c r="P1063">
        <v>71.014206787687399</v>
      </c>
      <c r="Q1063">
        <v>0.16355979211145499</v>
      </c>
    </row>
    <row r="1064" spans="1:17" hidden="1" x14ac:dyDescent="0.3">
      <c r="A1064" t="s">
        <v>2287</v>
      </c>
      <c r="B1064" t="s">
        <v>2288</v>
      </c>
      <c r="C1064" t="s">
        <v>3117</v>
      </c>
      <c r="D1064" t="s">
        <v>635</v>
      </c>
      <c r="E1064">
        <v>2326.4429155299999</v>
      </c>
      <c r="F1064">
        <v>1963.1</v>
      </c>
      <c r="G1064">
        <v>-36.476683933018997</v>
      </c>
      <c r="H1064">
        <v>-3.9453289044270701</v>
      </c>
      <c r="I1064">
        <v>-23.8969445191698</v>
      </c>
      <c r="J1064">
        <v>-3.88561027703641</v>
      </c>
      <c r="K1064">
        <v>2156.8649925530099</v>
      </c>
      <c r="L1064">
        <v>2314.2220998927</v>
      </c>
      <c r="M1064">
        <v>41.280105626983698</v>
      </c>
      <c r="N1064">
        <v>0.58835154921620303</v>
      </c>
      <c r="O1064">
        <v>64.535683357954198</v>
      </c>
      <c r="P1064">
        <v>6.11924968917236</v>
      </c>
      <c r="Q1064">
        <v>7.2142564454042005E-2</v>
      </c>
    </row>
    <row r="1065" spans="1:17" hidden="1" x14ac:dyDescent="0.3">
      <c r="A1065" t="s">
        <v>2289</v>
      </c>
      <c r="B1065" t="s">
        <v>2290</v>
      </c>
      <c r="C1065" t="s">
        <v>3117</v>
      </c>
      <c r="D1065" t="s">
        <v>292</v>
      </c>
      <c r="E1065">
        <v>2322.2236304399999</v>
      </c>
      <c r="F1065">
        <v>422.8</v>
      </c>
      <c r="G1065">
        <v>68.026740397042602</v>
      </c>
      <c r="H1065">
        <v>0.94224800233909101</v>
      </c>
      <c r="I1065">
        <v>90.770153764109807</v>
      </c>
      <c r="J1065">
        <v>-2.7793946936823599</v>
      </c>
      <c r="K1065">
        <v>407.571521539358</v>
      </c>
      <c r="M1065">
        <v>45.568584804914302</v>
      </c>
      <c r="N1065">
        <v>0.645294480727167</v>
      </c>
      <c r="O1065">
        <v>14.6641438032166</v>
      </c>
      <c r="P1065">
        <v>153.55322338830501</v>
      </c>
    </row>
    <row r="1066" spans="1:17" hidden="1" x14ac:dyDescent="0.3">
      <c r="A1066" t="s">
        <v>2291</v>
      </c>
      <c r="B1066" t="s">
        <v>2292</v>
      </c>
      <c r="C1066" t="s">
        <v>3117</v>
      </c>
      <c r="D1066" t="s">
        <v>411</v>
      </c>
      <c r="E1066">
        <v>2321.4132644799902</v>
      </c>
      <c r="F1066">
        <v>1006.4</v>
      </c>
      <c r="G1066">
        <v>-41.764855892839897</v>
      </c>
      <c r="H1066">
        <v>-3.1915061717608899</v>
      </c>
      <c r="I1066">
        <v>-21.021369765545298</v>
      </c>
      <c r="J1066">
        <v>-0.74861552726604697</v>
      </c>
      <c r="K1066">
        <v>1082.8620797149699</v>
      </c>
      <c r="L1066">
        <v>1162.22180862551</v>
      </c>
      <c r="M1066">
        <v>30.0680293606177</v>
      </c>
      <c r="N1066">
        <v>0.84968024122734298</v>
      </c>
      <c r="O1066">
        <v>43.084260731319503</v>
      </c>
      <c r="P1066">
        <v>0.63999999999999602</v>
      </c>
      <c r="Q1066">
        <v>-3.5760160634639E-2</v>
      </c>
    </row>
    <row r="1067" spans="1:17" hidden="1" x14ac:dyDescent="0.3">
      <c r="A1067" t="s">
        <v>2293</v>
      </c>
      <c r="B1067" t="s">
        <v>2294</v>
      </c>
      <c r="C1067" t="s">
        <v>3117</v>
      </c>
      <c r="D1067" t="s">
        <v>2295</v>
      </c>
      <c r="E1067">
        <v>2305.52</v>
      </c>
      <c r="F1067">
        <v>823.4</v>
      </c>
      <c r="G1067">
        <v>47.312628033145401</v>
      </c>
      <c r="H1067">
        <v>-12.2237622861403</v>
      </c>
      <c r="I1067">
        <v>-2.69989448821448</v>
      </c>
      <c r="J1067">
        <v>-10.5096201671561</v>
      </c>
      <c r="K1067">
        <v>989.00432630409705</v>
      </c>
      <c r="L1067">
        <v>910.26644265210405</v>
      </c>
      <c r="M1067">
        <v>16.375514227021501</v>
      </c>
      <c r="N1067">
        <v>0.61342176421834804</v>
      </c>
      <c r="O1067">
        <v>77.064610153024006</v>
      </c>
      <c r="P1067">
        <v>70.387997930677699</v>
      </c>
      <c r="Q1067">
        <v>9.1137647490075996E-2</v>
      </c>
    </row>
    <row r="1068" spans="1:17" hidden="1" x14ac:dyDescent="0.3">
      <c r="A1068" t="s">
        <v>2296</v>
      </c>
      <c r="B1068" t="s">
        <v>2297</v>
      </c>
      <c r="C1068" t="s">
        <v>3117</v>
      </c>
      <c r="D1068" t="s">
        <v>520</v>
      </c>
      <c r="E1068">
        <v>2300.27176603</v>
      </c>
      <c r="F1068">
        <v>375.55</v>
      </c>
      <c r="G1068">
        <v>125.556182207502</v>
      </c>
      <c r="H1068">
        <v>9.3451112973007593</v>
      </c>
      <c r="I1068">
        <v>155.25510117071099</v>
      </c>
      <c r="J1068">
        <v>1.3877617154348001</v>
      </c>
      <c r="K1068">
        <v>309.78382755166803</v>
      </c>
      <c r="L1068">
        <v>219.918467399848</v>
      </c>
      <c r="M1068">
        <v>64.554741108680005</v>
      </c>
      <c r="N1068">
        <v>0.223864209779394</v>
      </c>
      <c r="O1068">
        <v>5.4320330182399097</v>
      </c>
      <c r="P1068">
        <v>234.26791277258499</v>
      </c>
      <c r="Q1068">
        <v>6.0894361340903001E-2</v>
      </c>
    </row>
    <row r="1069" spans="1:17" hidden="1" x14ac:dyDescent="0.3">
      <c r="A1069" t="s">
        <v>2298</v>
      </c>
      <c r="B1069" t="s">
        <v>2299</v>
      </c>
      <c r="C1069" t="s">
        <v>3117</v>
      </c>
      <c r="D1069" t="s">
        <v>114</v>
      </c>
      <c r="E1069">
        <v>2296.3462237919998</v>
      </c>
      <c r="F1069">
        <v>43.32</v>
      </c>
      <c r="G1069">
        <v>-12.1108575609569</v>
      </c>
      <c r="H1069">
        <v>-1.4286093463640701</v>
      </c>
      <c r="I1069">
        <v>13.164890606215099</v>
      </c>
      <c r="J1069">
        <v>-1.19606359253449</v>
      </c>
      <c r="K1069">
        <v>47.098917623594097</v>
      </c>
      <c r="L1069">
        <v>43.827286282611198</v>
      </c>
      <c r="M1069">
        <v>38.521406637944096</v>
      </c>
      <c r="N1069">
        <v>0.57151726626703403</v>
      </c>
      <c r="O1069">
        <v>35.964912280701697</v>
      </c>
      <c r="P1069">
        <v>41.199478487614002</v>
      </c>
      <c r="Q1069">
        <v>0.116213121905805</v>
      </c>
    </row>
    <row r="1070" spans="1:17" hidden="1" x14ac:dyDescent="0.3">
      <c r="A1070" t="s">
        <v>2300</v>
      </c>
      <c r="B1070" t="s">
        <v>2301</v>
      </c>
      <c r="C1070" t="s">
        <v>3117</v>
      </c>
      <c r="D1070" t="s">
        <v>253</v>
      </c>
      <c r="E1070">
        <v>2284.6966815000001</v>
      </c>
      <c r="F1070">
        <v>213</v>
      </c>
      <c r="G1070">
        <v>-45.440911929555298</v>
      </c>
      <c r="H1070">
        <v>-10.939088605910401</v>
      </c>
      <c r="I1070">
        <v>-26.568352190419201</v>
      </c>
      <c r="J1070">
        <v>-0.98630598732422303</v>
      </c>
      <c r="K1070">
        <v>249.581833755351</v>
      </c>
      <c r="L1070">
        <v>262.10176646299499</v>
      </c>
      <c r="M1070">
        <v>30.347557305165399</v>
      </c>
      <c r="N1070">
        <v>1.18740201795283</v>
      </c>
      <c r="O1070">
        <v>59.389671361502302</v>
      </c>
      <c r="P1070">
        <v>1.9138755980861299</v>
      </c>
      <c r="Q1070">
        <v>3.2612333895615998E-2</v>
      </c>
    </row>
    <row r="1071" spans="1:17" x14ac:dyDescent="0.3">
      <c r="A1071" t="s">
        <v>2302</v>
      </c>
      <c r="B1071" t="s">
        <v>2303</v>
      </c>
      <c r="C1071" t="s">
        <v>3112</v>
      </c>
      <c r="D1071" t="s">
        <v>460</v>
      </c>
      <c r="E1071">
        <v>2268.1414070699998</v>
      </c>
      <c r="F1071">
        <v>427.35</v>
      </c>
      <c r="G1071">
        <v>-43.358502457598597</v>
      </c>
      <c r="H1071">
        <v>-0.81807441186625796</v>
      </c>
      <c r="I1071">
        <v>-21.477552657908401</v>
      </c>
      <c r="J1071">
        <v>1.5917670307980001</v>
      </c>
      <c r="K1071">
        <v>456.28811071991902</v>
      </c>
      <c r="L1071">
        <v>480.79746993779798</v>
      </c>
      <c r="M1071">
        <v>36.227942791191097</v>
      </c>
      <c r="N1071">
        <v>0.41776476209858499</v>
      </c>
      <c r="O1071">
        <v>36.188136188136099</v>
      </c>
      <c r="P1071">
        <v>5.1550196850393704</v>
      </c>
      <c r="Q1071">
        <v>-1.5320814063153E-2</v>
      </c>
    </row>
    <row r="1072" spans="1:17" hidden="1" x14ac:dyDescent="0.3">
      <c r="A1072" t="s">
        <v>2304</v>
      </c>
      <c r="B1072" t="s">
        <v>2305</v>
      </c>
      <c r="C1072" t="s">
        <v>3117</v>
      </c>
      <c r="D1072" t="s">
        <v>506</v>
      </c>
      <c r="E1072">
        <v>2266.5279999999998</v>
      </c>
      <c r="F1072">
        <v>128.78</v>
      </c>
      <c r="G1072">
        <v>67.369874998421494</v>
      </c>
      <c r="H1072">
        <v>-0.48841150463744698</v>
      </c>
      <c r="I1072">
        <v>-23.8788610142152</v>
      </c>
      <c r="J1072">
        <v>-3.8784162117347201</v>
      </c>
      <c r="K1072">
        <v>140.460600719605</v>
      </c>
      <c r="L1072">
        <v>125.024147916586</v>
      </c>
      <c r="M1072">
        <v>40.758750027559699</v>
      </c>
      <c r="N1072">
        <v>0.75335918146912595</v>
      </c>
      <c r="O1072">
        <v>44.8206243205466</v>
      </c>
      <c r="P1072">
        <v>117.350210970464</v>
      </c>
      <c r="Q1072">
        <v>4.0101209102416997E-2</v>
      </c>
    </row>
    <row r="1073" spans="1:17" hidden="1" x14ac:dyDescent="0.3">
      <c r="A1073" t="s">
        <v>2306</v>
      </c>
      <c r="B1073" t="s">
        <v>2307</v>
      </c>
      <c r="C1073" t="s">
        <v>3117</v>
      </c>
      <c r="D1073" t="s">
        <v>129</v>
      </c>
      <c r="E1073">
        <v>2256.4716074550001</v>
      </c>
      <c r="F1073">
        <v>902.85</v>
      </c>
      <c r="G1073">
        <v>41.060880952587503</v>
      </c>
      <c r="H1073">
        <v>13.461271606016799</v>
      </c>
      <c r="I1073">
        <v>56.207670370256302</v>
      </c>
      <c r="J1073">
        <v>2.6000194550253499</v>
      </c>
      <c r="M1073">
        <v>59.553700727874599</v>
      </c>
      <c r="O1073">
        <v>12.200254748850799</v>
      </c>
      <c r="P1073">
        <v>67.909615026966705</v>
      </c>
    </row>
    <row r="1074" spans="1:17" hidden="1" x14ac:dyDescent="0.3">
      <c r="A1074" t="s">
        <v>2308</v>
      </c>
      <c r="B1074" t="s">
        <v>2309</v>
      </c>
      <c r="C1074" t="s">
        <v>3117</v>
      </c>
      <c r="D1074" t="s">
        <v>201</v>
      </c>
      <c r="E1074">
        <v>2254.1818320000002</v>
      </c>
      <c r="F1074">
        <v>84</v>
      </c>
      <c r="G1074">
        <v>72.426543968278096</v>
      </c>
      <c r="H1074">
        <v>12.0977689806321</v>
      </c>
      <c r="I1074">
        <v>-17.138088848642798</v>
      </c>
      <c r="J1074">
        <v>1.1279150919518199</v>
      </c>
      <c r="K1074">
        <v>82.852471491020907</v>
      </c>
      <c r="L1074">
        <v>82.762708578477401</v>
      </c>
      <c r="M1074">
        <v>61.977725619128897</v>
      </c>
      <c r="N1074">
        <v>0.72936531289961903</v>
      </c>
      <c r="O1074">
        <v>66.6666666666666</v>
      </c>
      <c r="P1074">
        <v>108.43672456575599</v>
      </c>
      <c r="Q1074">
        <v>0.191662123970788</v>
      </c>
    </row>
    <row r="1075" spans="1:17" hidden="1" x14ac:dyDescent="0.3">
      <c r="A1075" t="s">
        <v>2310</v>
      </c>
      <c r="B1075" t="s">
        <v>2311</v>
      </c>
      <c r="C1075" t="s">
        <v>3117</v>
      </c>
      <c r="D1075" t="s">
        <v>1296</v>
      </c>
      <c r="E1075">
        <v>2244.4066399099902</v>
      </c>
      <c r="F1075">
        <v>789.85</v>
      </c>
      <c r="G1075">
        <v>-25.9903560350063</v>
      </c>
      <c r="H1075">
        <v>3.43782711335367</v>
      </c>
      <c r="I1075">
        <v>-21.7865280176986</v>
      </c>
      <c r="J1075">
        <v>-2.3423672372261999</v>
      </c>
      <c r="K1075">
        <v>802.54736764883205</v>
      </c>
      <c r="L1075">
        <v>825.01411874622704</v>
      </c>
      <c r="M1075">
        <v>50.921470584765203</v>
      </c>
      <c r="N1075">
        <v>0.95241706963994199</v>
      </c>
      <c r="O1075">
        <v>45.717541305311101</v>
      </c>
      <c r="P1075">
        <v>9.6176531815973902</v>
      </c>
      <c r="Q1075">
        <v>-2.0289309797082E-2</v>
      </c>
    </row>
    <row r="1076" spans="1:17" x14ac:dyDescent="0.3">
      <c r="A1076" t="s">
        <v>2312</v>
      </c>
      <c r="B1076" t="s">
        <v>2313</v>
      </c>
      <c r="C1076" t="s">
        <v>3100</v>
      </c>
      <c r="D1076" t="s">
        <v>467</v>
      </c>
      <c r="E1076">
        <v>2236.314460433</v>
      </c>
      <c r="F1076">
        <v>67.31</v>
      </c>
      <c r="G1076">
        <v>-35.709474970627099</v>
      </c>
      <c r="H1076">
        <v>-9.7310104935449395</v>
      </c>
      <c r="I1076">
        <v>-23.023757242915899</v>
      </c>
      <c r="J1076">
        <v>-5.9021831881464601</v>
      </c>
      <c r="K1076">
        <v>80.187995013698099</v>
      </c>
      <c r="L1076">
        <v>84.276855178947201</v>
      </c>
      <c r="M1076">
        <v>11.650786495621601</v>
      </c>
      <c r="N1076">
        <v>0.37621022830519102</v>
      </c>
      <c r="O1076">
        <v>78.279601842222505</v>
      </c>
      <c r="P1076">
        <v>7.6099120703437304</v>
      </c>
      <c r="Q1076">
        <v>-2.9764838931240999E-2</v>
      </c>
    </row>
    <row r="1077" spans="1:17" hidden="1" x14ac:dyDescent="0.3">
      <c r="A1077" t="s">
        <v>2314</v>
      </c>
      <c r="B1077" t="s">
        <v>2315</v>
      </c>
      <c r="C1077" t="s">
        <v>3117</v>
      </c>
      <c r="D1077" t="s">
        <v>75</v>
      </c>
      <c r="E1077">
        <v>2235.25535442</v>
      </c>
      <c r="F1077">
        <v>812.9</v>
      </c>
      <c r="G1077">
        <v>72.610372507885202</v>
      </c>
      <c r="H1077">
        <v>3.21127160601687</v>
      </c>
      <c r="I1077">
        <v>-9.8436186909799606</v>
      </c>
      <c r="J1077">
        <v>-0.33550470952609501</v>
      </c>
      <c r="K1077">
        <v>863.09302105921097</v>
      </c>
      <c r="L1077">
        <v>813.87672297325696</v>
      </c>
      <c r="M1077">
        <v>33.111852100715801</v>
      </c>
      <c r="N1077">
        <v>0.62695405221493405</v>
      </c>
      <c r="O1077">
        <v>34.542994218231001</v>
      </c>
      <c r="P1077">
        <v>95.855920973376698</v>
      </c>
      <c r="Q1077">
        <v>8.9678381219273004E-2</v>
      </c>
    </row>
    <row r="1078" spans="1:17" hidden="1" x14ac:dyDescent="0.3">
      <c r="A1078" t="s">
        <v>2316</v>
      </c>
      <c r="B1078" t="s">
        <v>2317</v>
      </c>
      <c r="C1078" t="s">
        <v>3117</v>
      </c>
      <c r="D1078" t="s">
        <v>229</v>
      </c>
      <c r="E1078">
        <v>2227.5262271699999</v>
      </c>
      <c r="F1078">
        <v>365.55</v>
      </c>
      <c r="G1078">
        <v>45.912513309504497</v>
      </c>
      <c r="H1078">
        <v>3.06912381425769</v>
      </c>
      <c r="I1078">
        <v>-6.64925338384369</v>
      </c>
      <c r="J1078">
        <v>0.53612850016524005</v>
      </c>
      <c r="K1078">
        <v>387.13013156602699</v>
      </c>
      <c r="L1078">
        <v>377.82916842151002</v>
      </c>
      <c r="M1078">
        <v>38.721817371006402</v>
      </c>
      <c r="N1078">
        <v>0.93376429000377403</v>
      </c>
      <c r="O1078">
        <v>48.803173300506003</v>
      </c>
      <c r="P1078">
        <v>70.817757009345797</v>
      </c>
      <c r="Q1078">
        <v>7.9251221015155998E-2</v>
      </c>
    </row>
    <row r="1079" spans="1:17" hidden="1" x14ac:dyDescent="0.3">
      <c r="A1079" t="s">
        <v>2318</v>
      </c>
      <c r="B1079" t="s">
        <v>2319</v>
      </c>
      <c r="C1079" t="s">
        <v>3117</v>
      </c>
      <c r="D1079" t="s">
        <v>250</v>
      </c>
      <c r="E1079">
        <v>2227.0727725050001</v>
      </c>
      <c r="F1079">
        <v>1492.05</v>
      </c>
      <c r="G1079">
        <v>-12.9949988770421</v>
      </c>
      <c r="H1079">
        <v>-7.2569066758543697</v>
      </c>
      <c r="I1079">
        <v>-15.7280832525637</v>
      </c>
      <c r="J1079">
        <v>-5.5774993307429899</v>
      </c>
      <c r="K1079">
        <v>1663.5219927677699</v>
      </c>
      <c r="L1079">
        <v>1691.10474350614</v>
      </c>
      <c r="M1079">
        <v>23.7263680786557</v>
      </c>
      <c r="N1079">
        <v>0.51364384976820798</v>
      </c>
      <c r="O1079">
        <v>42.582353138299602</v>
      </c>
      <c r="P1079">
        <v>13.8969465648854</v>
      </c>
      <c r="Q1079">
        <v>2.426772739178E-2</v>
      </c>
    </row>
    <row r="1080" spans="1:17" hidden="1" x14ac:dyDescent="0.3">
      <c r="A1080" t="s">
        <v>2320</v>
      </c>
      <c r="B1080" t="s">
        <v>2321</v>
      </c>
      <c r="C1080" t="s">
        <v>3117</v>
      </c>
      <c r="D1080" t="s">
        <v>385</v>
      </c>
      <c r="E1080">
        <v>2223.0143466</v>
      </c>
      <c r="F1080">
        <v>669</v>
      </c>
      <c r="G1080">
        <v>-42.933525597800198</v>
      </c>
      <c r="H1080">
        <v>-3.9500111198974901</v>
      </c>
      <c r="I1080">
        <v>-20.995937287695401</v>
      </c>
      <c r="J1080">
        <v>-3.0917233527788701</v>
      </c>
      <c r="K1080">
        <v>730.56112675227405</v>
      </c>
      <c r="L1080">
        <v>791.19999431348697</v>
      </c>
      <c r="M1080">
        <v>31.948192207866601</v>
      </c>
      <c r="N1080">
        <v>1.2738145514922901</v>
      </c>
      <c r="O1080">
        <v>40.463378176382598</v>
      </c>
      <c r="P1080">
        <v>1.8264840182648401</v>
      </c>
      <c r="Q1080">
        <v>-3.9697208679807999E-2</v>
      </c>
    </row>
    <row r="1081" spans="1:17" hidden="1" x14ac:dyDescent="0.3">
      <c r="A1081" t="s">
        <v>2322</v>
      </c>
      <c r="B1081" t="s">
        <v>2323</v>
      </c>
      <c r="C1081" t="s">
        <v>3117</v>
      </c>
      <c r="D1081" t="s">
        <v>313</v>
      </c>
      <c r="E1081">
        <v>2210.1546250000001</v>
      </c>
      <c r="F1081">
        <v>2046.25</v>
      </c>
      <c r="G1081">
        <v>13.2170865395644</v>
      </c>
      <c r="H1081">
        <v>14.1917312706024</v>
      </c>
      <c r="I1081">
        <v>60.985333732810901</v>
      </c>
      <c r="J1081">
        <v>10.866950182703199</v>
      </c>
      <c r="K1081">
        <v>1759.3734014315201</v>
      </c>
      <c r="L1081">
        <v>1514.81231932691</v>
      </c>
      <c r="N1081">
        <v>1.33914040021786</v>
      </c>
      <c r="O1081">
        <v>6.9786194257788603</v>
      </c>
      <c r="P1081">
        <v>103.606965174129</v>
      </c>
    </row>
    <row r="1082" spans="1:17" hidden="1" x14ac:dyDescent="0.3">
      <c r="A1082" t="s">
        <v>2324</v>
      </c>
      <c r="B1082" t="s">
        <v>2325</v>
      </c>
      <c r="C1082" t="s">
        <v>3117</v>
      </c>
      <c r="D1082" t="s">
        <v>350</v>
      </c>
      <c r="E1082">
        <v>2206.5150088800001</v>
      </c>
      <c r="F1082">
        <v>905.45</v>
      </c>
      <c r="G1082">
        <v>-3.97270983382142</v>
      </c>
      <c r="H1082">
        <v>8.3444169694253993</v>
      </c>
      <c r="I1082">
        <v>32.4489603196498</v>
      </c>
      <c r="J1082">
        <v>-1.6776235012580001</v>
      </c>
      <c r="K1082">
        <v>921.48604163500204</v>
      </c>
      <c r="L1082">
        <v>845.64001510718697</v>
      </c>
      <c r="M1082">
        <v>33.695819370097603</v>
      </c>
      <c r="N1082">
        <v>2.2574392073664602</v>
      </c>
      <c r="O1082">
        <v>27.229554365232701</v>
      </c>
      <c r="P1082">
        <v>40.499650865078699</v>
      </c>
      <c r="Q1082">
        <v>-3.2945388207063997E-2</v>
      </c>
    </row>
    <row r="1083" spans="1:17" hidden="1" x14ac:dyDescent="0.3">
      <c r="A1083" t="s">
        <v>2326</v>
      </c>
      <c r="B1083" t="s">
        <v>2327</v>
      </c>
      <c r="C1083" t="s">
        <v>3117</v>
      </c>
      <c r="D1083" t="s">
        <v>1998</v>
      </c>
      <c r="E1083">
        <v>2188.0733519999999</v>
      </c>
      <c r="F1083">
        <v>755</v>
      </c>
      <c r="G1083">
        <v>-8.4344016549926408</v>
      </c>
      <c r="H1083">
        <v>20.879473406107898</v>
      </c>
      <c r="I1083">
        <v>-11.2344243915474</v>
      </c>
      <c r="J1083">
        <v>-0.92180960937004797</v>
      </c>
      <c r="K1083">
        <v>661.86174218342705</v>
      </c>
      <c r="L1083">
        <v>646.57501580103497</v>
      </c>
      <c r="M1083">
        <v>68.826465684801306</v>
      </c>
      <c r="N1083">
        <v>2.38728802471039</v>
      </c>
      <c r="O1083">
        <v>21.192052980132399</v>
      </c>
      <c r="P1083">
        <v>45.192307692307601</v>
      </c>
      <c r="Q1083">
        <v>0.168491684040772</v>
      </c>
    </row>
    <row r="1084" spans="1:17" hidden="1" x14ac:dyDescent="0.3">
      <c r="A1084" t="s">
        <v>2328</v>
      </c>
      <c r="B1084" t="s">
        <v>2329</v>
      </c>
      <c r="C1084" t="s">
        <v>3117</v>
      </c>
      <c r="D1084" t="s">
        <v>1998</v>
      </c>
      <c r="E1084">
        <v>2187.2504115000002</v>
      </c>
      <c r="F1084">
        <v>546.75</v>
      </c>
      <c r="G1084">
        <v>608.48838478068296</v>
      </c>
      <c r="H1084">
        <v>2.6247997445450202</v>
      </c>
      <c r="I1084">
        <v>-42.240420868392597</v>
      </c>
      <c r="J1084">
        <v>-0.161274097237355</v>
      </c>
      <c r="K1084">
        <v>570.98498481908803</v>
      </c>
      <c r="L1084">
        <v>485.36699142791099</v>
      </c>
      <c r="M1084">
        <v>48.256048535084801</v>
      </c>
      <c r="N1084">
        <v>1.1984533899360701</v>
      </c>
      <c r="O1084">
        <v>73.516232281664401</v>
      </c>
    </row>
    <row r="1085" spans="1:17" hidden="1" x14ac:dyDescent="0.3">
      <c r="A1085" t="s">
        <v>2330</v>
      </c>
      <c r="B1085" t="s">
        <v>2331</v>
      </c>
      <c r="C1085" t="s">
        <v>3117</v>
      </c>
      <c r="D1085" t="s">
        <v>43</v>
      </c>
      <c r="E1085">
        <v>2186.7397500000002</v>
      </c>
      <c r="F1085">
        <v>65.13</v>
      </c>
      <c r="G1085">
        <v>21.2316918206118</v>
      </c>
      <c r="H1085">
        <v>50.225965245710498</v>
      </c>
      <c r="I1085">
        <v>29.831100381788598</v>
      </c>
      <c r="J1085">
        <v>20.5518016315878</v>
      </c>
      <c r="K1085">
        <v>46.291274416402302</v>
      </c>
      <c r="L1085">
        <v>45.416616022070599</v>
      </c>
      <c r="M1085">
        <v>91.261462034889206</v>
      </c>
      <c r="N1085">
        <v>3.5517558723851801</v>
      </c>
      <c r="O1085">
        <v>21.894672194073301</v>
      </c>
      <c r="P1085">
        <v>79.917127071823103</v>
      </c>
      <c r="Q1085">
        <v>0.128292264639839</v>
      </c>
    </row>
    <row r="1086" spans="1:17" hidden="1" x14ac:dyDescent="0.3">
      <c r="A1086" t="s">
        <v>2332</v>
      </c>
      <c r="B1086" t="s">
        <v>2333</v>
      </c>
      <c r="C1086" t="s">
        <v>3117</v>
      </c>
      <c r="D1086" t="s">
        <v>728</v>
      </c>
      <c r="E1086">
        <v>2180.653534008</v>
      </c>
      <c r="F1086">
        <v>261.06</v>
      </c>
      <c r="G1086">
        <v>2.1393572799696599</v>
      </c>
      <c r="H1086">
        <v>1.46387090091079</v>
      </c>
      <c r="I1086">
        <v>1.5183473619785199</v>
      </c>
      <c r="J1086">
        <v>0.94929593561314296</v>
      </c>
      <c r="K1086">
        <v>272.52715603153302</v>
      </c>
      <c r="L1086">
        <v>260.557651478916</v>
      </c>
      <c r="M1086">
        <v>58.290846172297002</v>
      </c>
      <c r="N1086">
        <v>0.927494121117443</v>
      </c>
      <c r="O1086">
        <v>13.115758829387801</v>
      </c>
      <c r="P1086">
        <v>23.0544426113598</v>
      </c>
      <c r="Q1086">
        <v>3.2968413234804997E-2</v>
      </c>
    </row>
    <row r="1087" spans="1:17" hidden="1" x14ac:dyDescent="0.3">
      <c r="A1087" t="s">
        <v>2334</v>
      </c>
      <c r="B1087" t="s">
        <v>2335</v>
      </c>
      <c r="C1087" t="s">
        <v>3117</v>
      </c>
      <c r="D1087" t="s">
        <v>268</v>
      </c>
      <c r="E1087">
        <v>2174.34084321</v>
      </c>
      <c r="F1087">
        <v>462.45</v>
      </c>
      <c r="G1087">
        <v>62.499735228114602</v>
      </c>
      <c r="H1087">
        <v>16.1589889649937</v>
      </c>
      <c r="I1087">
        <v>14.2721378910939</v>
      </c>
      <c r="J1087">
        <v>1.7712122569881199</v>
      </c>
      <c r="K1087">
        <v>438.37243165732502</v>
      </c>
      <c r="L1087">
        <v>386.44299913484201</v>
      </c>
      <c r="M1087">
        <v>52.495367662689702</v>
      </c>
      <c r="N1087">
        <v>1.6407218756145401</v>
      </c>
      <c r="O1087">
        <v>8.1306087144556098</v>
      </c>
      <c r="P1087">
        <v>81.352941176470495</v>
      </c>
      <c r="Q1087">
        <v>0.26337466934086201</v>
      </c>
    </row>
    <row r="1088" spans="1:17" hidden="1" x14ac:dyDescent="0.3">
      <c r="A1088" t="s">
        <v>2336</v>
      </c>
      <c r="B1088" t="s">
        <v>2337</v>
      </c>
      <c r="C1088" t="s">
        <v>3117</v>
      </c>
      <c r="D1088" t="s">
        <v>114</v>
      </c>
      <c r="E1088">
        <v>2173.3962240000001</v>
      </c>
      <c r="F1088">
        <v>450.15</v>
      </c>
      <c r="G1088">
        <v>-21.7976388614032</v>
      </c>
      <c r="H1088">
        <v>-13.531857233170401</v>
      </c>
      <c r="I1088">
        <v>-25.784837096752302</v>
      </c>
      <c r="J1088">
        <v>-4.73621680159183</v>
      </c>
      <c r="K1088">
        <v>523.99770563971299</v>
      </c>
      <c r="L1088">
        <v>539.06464532887503</v>
      </c>
      <c r="M1088">
        <v>31.371254823347002</v>
      </c>
      <c r="N1088">
        <v>0.76869451654751397</v>
      </c>
      <c r="O1088">
        <v>62.123736532267003</v>
      </c>
      <c r="P1088">
        <v>6.8541926295175397</v>
      </c>
      <c r="Q1088">
        <v>-7.8736067553450001E-3</v>
      </c>
    </row>
    <row r="1089" spans="1:17" hidden="1" x14ac:dyDescent="0.3">
      <c r="A1089" t="s">
        <v>2338</v>
      </c>
      <c r="B1089" t="s">
        <v>2339</v>
      </c>
      <c r="C1089" t="s">
        <v>3117</v>
      </c>
      <c r="D1089" t="s">
        <v>580</v>
      </c>
      <c r="E1089">
        <v>2163.3456000000001</v>
      </c>
      <c r="F1089">
        <v>384.8</v>
      </c>
      <c r="G1089">
        <v>3.2957779698776402</v>
      </c>
      <c r="H1089">
        <v>1.3385060382513101</v>
      </c>
      <c r="I1089">
        <v>7.2700103743765698</v>
      </c>
      <c r="J1089">
        <v>2.5401245041612399</v>
      </c>
      <c r="K1089">
        <v>402.22636101087699</v>
      </c>
      <c r="L1089">
        <v>375.83288999913299</v>
      </c>
      <c r="M1089">
        <v>34.868595348308503</v>
      </c>
      <c r="N1089">
        <v>1.5783161909540899</v>
      </c>
      <c r="O1089">
        <v>23.1808731808731</v>
      </c>
      <c r="P1089">
        <v>31.331058020477801</v>
      </c>
      <c r="Q1089">
        <v>4.5252978045673999E-2</v>
      </c>
    </row>
    <row r="1090" spans="1:17" hidden="1" x14ac:dyDescent="0.3">
      <c r="A1090" t="s">
        <v>2340</v>
      </c>
      <c r="B1090" t="s">
        <v>2341</v>
      </c>
      <c r="C1090" t="s">
        <v>3117</v>
      </c>
      <c r="D1090" t="s">
        <v>198</v>
      </c>
      <c r="E1090">
        <v>2162.6908628679998</v>
      </c>
      <c r="F1090">
        <v>192.74</v>
      </c>
      <c r="G1090">
        <v>15.497452133210899</v>
      </c>
      <c r="H1090">
        <v>-9.1032227484259298</v>
      </c>
      <c r="I1090">
        <v>10.958176048232399</v>
      </c>
      <c r="J1090">
        <v>-6.0673814260319103</v>
      </c>
      <c r="K1090">
        <v>184.35401553008501</v>
      </c>
      <c r="L1090">
        <v>163.17425510759699</v>
      </c>
      <c r="M1090">
        <v>61.103565526293103</v>
      </c>
      <c r="N1090">
        <v>0.67691210584831896</v>
      </c>
      <c r="O1090">
        <v>12.810003113001899</v>
      </c>
      <c r="P1090">
        <v>72.089285714285694</v>
      </c>
      <c r="Q1090">
        <v>2.9946665231953998E-2</v>
      </c>
    </row>
    <row r="1091" spans="1:17" hidden="1" x14ac:dyDescent="0.3">
      <c r="A1091" t="s">
        <v>2342</v>
      </c>
      <c r="B1091" t="s">
        <v>2343</v>
      </c>
      <c r="C1091" t="s">
        <v>3117</v>
      </c>
      <c r="D1091" t="s">
        <v>211</v>
      </c>
      <c r="E1091">
        <v>2162.4208930999998</v>
      </c>
      <c r="F1091">
        <v>388.7</v>
      </c>
      <c r="G1091">
        <v>-9.9223692292112595</v>
      </c>
      <c r="H1091">
        <v>-1.8422998225545399</v>
      </c>
      <c r="I1091">
        <v>-4.2684314448933396</v>
      </c>
      <c r="J1091">
        <v>-1.59088969251137</v>
      </c>
      <c r="K1091">
        <v>413.88727697481801</v>
      </c>
      <c r="L1091">
        <v>404.83150744532799</v>
      </c>
      <c r="M1091">
        <v>36.194078010381403</v>
      </c>
      <c r="N1091">
        <v>0.57627534637789102</v>
      </c>
      <c r="O1091">
        <v>25.8039619243632</v>
      </c>
      <c r="P1091">
        <v>24.165468774956</v>
      </c>
      <c r="Q1091">
        <v>4.0234355155788E-2</v>
      </c>
    </row>
    <row r="1092" spans="1:17" hidden="1" x14ac:dyDescent="0.3">
      <c r="A1092" t="s">
        <v>2344</v>
      </c>
      <c r="B1092" t="s">
        <v>2345</v>
      </c>
      <c r="C1092" t="s">
        <v>3117</v>
      </c>
      <c r="D1092" t="s">
        <v>51</v>
      </c>
      <c r="E1092">
        <v>2153.9709033499998</v>
      </c>
      <c r="F1092">
        <v>254.45</v>
      </c>
      <c r="G1092">
        <v>93.798978442154507</v>
      </c>
      <c r="H1092">
        <v>-15.148652611977299</v>
      </c>
      <c r="I1092">
        <v>22.6135272580857</v>
      </c>
      <c r="J1092">
        <v>-2.28824373959716</v>
      </c>
      <c r="K1092">
        <v>307.53742951245499</v>
      </c>
      <c r="L1092">
        <v>256.18563868788101</v>
      </c>
      <c r="M1092">
        <v>21.0223879981856</v>
      </c>
      <c r="N1092">
        <v>0.42883169335129001</v>
      </c>
      <c r="O1092">
        <v>56.415798781685901</v>
      </c>
      <c r="P1092">
        <v>124.580759046778</v>
      </c>
      <c r="Q1092">
        <v>6.7515457470283993E-2</v>
      </c>
    </row>
    <row r="1093" spans="1:17" hidden="1" x14ac:dyDescent="0.3">
      <c r="A1093" t="s">
        <v>2346</v>
      </c>
      <c r="B1093" t="s">
        <v>2347</v>
      </c>
      <c r="C1093" t="s">
        <v>3117</v>
      </c>
      <c r="D1093" t="s">
        <v>48</v>
      </c>
      <c r="E1093">
        <v>2148.8915499149998</v>
      </c>
      <c r="F1093">
        <v>1981.65</v>
      </c>
      <c r="G1093">
        <v>-29.4463832871288</v>
      </c>
      <c r="H1093">
        <v>-8.6619080971127698</v>
      </c>
      <c r="I1093">
        <v>-32.924585326087303</v>
      </c>
      <c r="J1093">
        <v>-9.9766571758311198</v>
      </c>
      <c r="K1093">
        <v>2409.3691253268398</v>
      </c>
      <c r="L1093">
        <v>2509.00847413268</v>
      </c>
      <c r="M1093">
        <v>22.269053120042098</v>
      </c>
      <c r="N1093">
        <v>0.82338904663115697</v>
      </c>
      <c r="O1093">
        <v>87.111750309085807</v>
      </c>
      <c r="P1093">
        <v>11.331778982555599</v>
      </c>
      <c r="Q1093">
        <v>8.3196919556680002E-2</v>
      </c>
    </row>
    <row r="1094" spans="1:17" hidden="1" x14ac:dyDescent="0.3">
      <c r="A1094" t="s">
        <v>2348</v>
      </c>
      <c r="B1094" t="s">
        <v>2349</v>
      </c>
      <c r="C1094" t="s">
        <v>3117</v>
      </c>
      <c r="D1094" t="s">
        <v>85</v>
      </c>
      <c r="E1094">
        <v>2136.1019999999999</v>
      </c>
      <c r="F1094">
        <v>211.6</v>
      </c>
      <c r="G1094">
        <v>-12.985423484642499</v>
      </c>
      <c r="H1094">
        <v>56.922953153635902</v>
      </c>
      <c r="I1094">
        <v>40.231175770823697</v>
      </c>
      <c r="J1094">
        <v>2.2319584592746402</v>
      </c>
      <c r="K1094">
        <v>159.398289549494</v>
      </c>
      <c r="L1094">
        <v>151.144119225883</v>
      </c>
      <c r="M1094">
        <v>85.414453716385793</v>
      </c>
      <c r="N1094">
        <v>2.1656202327402201</v>
      </c>
      <c r="O1094">
        <v>0.63799621928166605</v>
      </c>
      <c r="P1094">
        <v>86.513882767739005</v>
      </c>
      <c r="Q1094">
        <v>9.2387535254515998E-2</v>
      </c>
    </row>
    <row r="1095" spans="1:17" hidden="1" x14ac:dyDescent="0.3">
      <c r="A1095" t="s">
        <v>2350</v>
      </c>
      <c r="B1095" t="s">
        <v>2351</v>
      </c>
      <c r="C1095" t="s">
        <v>3117</v>
      </c>
      <c r="D1095" t="s">
        <v>411</v>
      </c>
      <c r="E1095">
        <v>2131.6806274999999</v>
      </c>
      <c r="F1095">
        <v>1244.45</v>
      </c>
      <c r="G1095">
        <v>86.226305562478501</v>
      </c>
      <c r="H1095">
        <v>-11.802911968818799</v>
      </c>
      <c r="I1095">
        <v>27.603663251250602</v>
      </c>
      <c r="J1095">
        <v>-11.270215975031601</v>
      </c>
      <c r="K1095">
        <v>1545.16722045045</v>
      </c>
      <c r="L1095">
        <v>1327.4176748728</v>
      </c>
      <c r="M1095">
        <v>19.027210532663702</v>
      </c>
      <c r="N1095">
        <v>1.1420964860579901</v>
      </c>
      <c r="O1095">
        <v>75.113503957571595</v>
      </c>
      <c r="P1095">
        <v>140.86906029226699</v>
      </c>
      <c r="Q1095">
        <v>0.24231702795027399</v>
      </c>
    </row>
    <row r="1096" spans="1:17" hidden="1" x14ac:dyDescent="0.3">
      <c r="A1096" t="s">
        <v>2352</v>
      </c>
      <c r="B1096" t="s">
        <v>2353</v>
      </c>
      <c r="C1096" t="s">
        <v>3117</v>
      </c>
      <c r="D1096" t="s">
        <v>755</v>
      </c>
      <c r="E1096">
        <v>2125.0244028439902</v>
      </c>
      <c r="F1096">
        <v>18.559999999999999</v>
      </c>
      <c r="G1096">
        <v>-31.971566421062199</v>
      </c>
      <c r="H1096">
        <v>4.0794865085582002</v>
      </c>
      <c r="I1096">
        <v>0.56882999135752199</v>
      </c>
      <c r="J1096">
        <v>-4.2426477358237102</v>
      </c>
      <c r="K1096">
        <v>19.931546730644701</v>
      </c>
      <c r="L1096">
        <v>18.883346482342802</v>
      </c>
      <c r="M1096">
        <v>29.308696266879199</v>
      </c>
      <c r="N1096">
        <v>8.7583327915993797E-2</v>
      </c>
      <c r="O1096">
        <v>48.168103448275801</v>
      </c>
      <c r="P1096">
        <v>31.5379163713678</v>
      </c>
      <c r="Q1096">
        <v>7.6310531221019995E-2</v>
      </c>
    </row>
    <row r="1097" spans="1:17" hidden="1" x14ac:dyDescent="0.3">
      <c r="A1097" t="s">
        <v>2354</v>
      </c>
      <c r="B1097" t="s">
        <v>2355</v>
      </c>
      <c r="C1097" t="s">
        <v>3117</v>
      </c>
      <c r="D1097" t="s">
        <v>282</v>
      </c>
      <c r="E1097">
        <v>2119.39644</v>
      </c>
      <c r="F1097">
        <v>866</v>
      </c>
      <c r="G1097">
        <v>131.82455685731901</v>
      </c>
      <c r="H1097">
        <v>-5.0077950318372402</v>
      </c>
      <c r="I1097">
        <v>20.9914256123805</v>
      </c>
      <c r="J1097">
        <v>-7.5989916987847499</v>
      </c>
      <c r="K1097">
        <v>869.29487912973195</v>
      </c>
      <c r="M1097">
        <v>44.363957070922403</v>
      </c>
      <c r="N1097">
        <v>1.3724155235864799</v>
      </c>
      <c r="O1097">
        <v>30.6812933025404</v>
      </c>
      <c r="P1097">
        <v>268.51063829787199</v>
      </c>
    </row>
    <row r="1098" spans="1:17" hidden="1" x14ac:dyDescent="0.3">
      <c r="A1098" t="s">
        <v>2356</v>
      </c>
      <c r="B1098" t="s">
        <v>2357</v>
      </c>
      <c r="C1098" t="s">
        <v>3117</v>
      </c>
      <c r="D1098" t="s">
        <v>163</v>
      </c>
      <c r="E1098">
        <v>2116.9942500000002</v>
      </c>
      <c r="F1098">
        <v>2100</v>
      </c>
      <c r="G1098">
        <v>-25.905579783912401</v>
      </c>
      <c r="H1098">
        <v>8.2999779213438103</v>
      </c>
      <c r="I1098">
        <v>-12.323482537118901</v>
      </c>
      <c r="J1098">
        <v>-10.213354667431201</v>
      </c>
      <c r="K1098">
        <v>2071.2862280593899</v>
      </c>
      <c r="L1098">
        <v>2075.5195278484598</v>
      </c>
      <c r="M1098">
        <v>53.4215145193659</v>
      </c>
      <c r="N1098">
        <v>1.6688911168966101</v>
      </c>
      <c r="O1098">
        <v>32.319047619047602</v>
      </c>
      <c r="P1098">
        <v>24.2603550295857</v>
      </c>
      <c r="Q1098">
        <v>0.13239385822421301</v>
      </c>
    </row>
    <row r="1099" spans="1:17" hidden="1" x14ac:dyDescent="0.3">
      <c r="A1099" t="s">
        <v>2358</v>
      </c>
      <c r="B1099" t="s">
        <v>2359</v>
      </c>
      <c r="C1099" t="s">
        <v>3117</v>
      </c>
      <c r="D1099" t="s">
        <v>239</v>
      </c>
      <c r="E1099">
        <v>2113.5491785310001</v>
      </c>
      <c r="F1099">
        <v>110</v>
      </c>
      <c r="G1099">
        <v>60.9343671965675</v>
      </c>
      <c r="H1099">
        <v>-8.1975269708851393</v>
      </c>
      <c r="I1099">
        <v>63.081565756372903</v>
      </c>
      <c r="J1099">
        <v>-9.98164055248753</v>
      </c>
      <c r="K1099">
        <v>121.86311532760401</v>
      </c>
      <c r="L1099">
        <v>93.583007828165805</v>
      </c>
      <c r="M1099">
        <v>27.9416379326317</v>
      </c>
      <c r="N1099">
        <v>0.282177202857678</v>
      </c>
      <c r="O1099">
        <v>51.263636363636301</v>
      </c>
      <c r="P1099">
        <v>112.930700735578</v>
      </c>
    </row>
    <row r="1100" spans="1:17" x14ac:dyDescent="0.3">
      <c r="A1100" t="s">
        <v>2360</v>
      </c>
      <c r="B1100" t="s">
        <v>2361</v>
      </c>
      <c r="C1100" t="s">
        <v>3116</v>
      </c>
      <c r="D1100" t="s">
        <v>414</v>
      </c>
      <c r="E1100">
        <v>2110.6016111160002</v>
      </c>
      <c r="F1100">
        <v>183.27</v>
      </c>
      <c r="G1100">
        <v>-54.647815538537102</v>
      </c>
      <c r="H1100">
        <v>-1.88881368541553</v>
      </c>
      <c r="I1100">
        <v>-30.3672631208387</v>
      </c>
      <c r="J1100">
        <v>-4.1587788248790698</v>
      </c>
      <c r="K1100">
        <v>199.577331053959</v>
      </c>
      <c r="L1100">
        <v>231.215956589294</v>
      </c>
      <c r="M1100">
        <v>32.354799144031297</v>
      </c>
      <c r="N1100">
        <v>1.09542968693578</v>
      </c>
      <c r="O1100">
        <v>135.581382659464</v>
      </c>
      <c r="P1100">
        <v>5.63112391930835</v>
      </c>
      <c r="Q1100">
        <v>-4.9640178032790999E-2</v>
      </c>
    </row>
    <row r="1101" spans="1:17" x14ac:dyDescent="0.3">
      <c r="A1101" t="s">
        <v>2362</v>
      </c>
      <c r="B1101" t="s">
        <v>2363</v>
      </c>
      <c r="C1101" t="s">
        <v>3111</v>
      </c>
      <c r="D1101" t="s">
        <v>1296</v>
      </c>
      <c r="E1101">
        <v>2110.3975871099901</v>
      </c>
      <c r="F1101">
        <v>252.3</v>
      </c>
      <c r="G1101">
        <v>-68.269904658873401</v>
      </c>
      <c r="H1101">
        <v>-16.520147601662099</v>
      </c>
      <c r="I1101">
        <v>-37.404246545408</v>
      </c>
      <c r="J1101">
        <v>-6.4848027456053998</v>
      </c>
      <c r="K1101">
        <v>307.38373574871099</v>
      </c>
      <c r="L1101">
        <v>364.11293059006903</v>
      </c>
      <c r="M1101">
        <v>18.1121068369964</v>
      </c>
      <c r="N1101">
        <v>0.70278952627852598</v>
      </c>
      <c r="O1101">
        <v>109.68288133550701</v>
      </c>
      <c r="P1101">
        <v>1.1830759975937499</v>
      </c>
      <c r="Q1101">
        <v>-5.6111428486242003E-2</v>
      </c>
    </row>
    <row r="1102" spans="1:17" hidden="1" x14ac:dyDescent="0.3">
      <c r="A1102" t="s">
        <v>2364</v>
      </c>
      <c r="B1102" t="s">
        <v>2365</v>
      </c>
      <c r="C1102" t="s">
        <v>3117</v>
      </c>
      <c r="D1102" t="s">
        <v>662</v>
      </c>
      <c r="E1102">
        <v>2109.895073055</v>
      </c>
      <c r="F1102">
        <v>396.55</v>
      </c>
      <c r="G1102">
        <v>-36.127200893515699</v>
      </c>
      <c r="H1102">
        <v>1.9543153128227999</v>
      </c>
      <c r="I1102">
        <v>-13.9437442343069</v>
      </c>
      <c r="J1102">
        <v>-4.4012538201167102</v>
      </c>
      <c r="K1102">
        <v>427.70099876206001</v>
      </c>
      <c r="L1102">
        <v>461.30305219563797</v>
      </c>
      <c r="M1102">
        <v>32.331926064745097</v>
      </c>
      <c r="N1102">
        <v>0.81840522668907001</v>
      </c>
      <c r="O1102">
        <v>44.8493254318496</v>
      </c>
      <c r="P1102">
        <v>1.91467489077357</v>
      </c>
      <c r="Q1102">
        <v>-0.10620003345722299</v>
      </c>
    </row>
    <row r="1103" spans="1:17" hidden="1" x14ac:dyDescent="0.3">
      <c r="A1103" t="s">
        <v>2366</v>
      </c>
      <c r="B1103" t="s">
        <v>2367</v>
      </c>
      <c r="C1103" t="s">
        <v>3117</v>
      </c>
      <c r="D1103" t="s">
        <v>149</v>
      </c>
      <c r="E1103">
        <v>2109.6127279500001</v>
      </c>
      <c r="F1103">
        <v>1160.25</v>
      </c>
      <c r="G1103">
        <v>323.137047811147</v>
      </c>
      <c r="H1103">
        <v>3.6591349533101898</v>
      </c>
      <c r="I1103">
        <v>-3.8294959293719399</v>
      </c>
      <c r="J1103">
        <v>-7.1858154751419701</v>
      </c>
      <c r="K1103">
        <v>1299.9992865757399</v>
      </c>
      <c r="M1103">
        <v>22.965005375002701</v>
      </c>
      <c r="N1103">
        <v>1.72608852105073</v>
      </c>
      <c r="O1103">
        <v>35.229476405946997</v>
      </c>
      <c r="P1103">
        <v>401.51285930408397</v>
      </c>
    </row>
    <row r="1104" spans="1:17" x14ac:dyDescent="0.3">
      <c r="A1104" t="s">
        <v>2368</v>
      </c>
      <c r="B1104" t="s">
        <v>2369</v>
      </c>
      <c r="C1104" t="s">
        <v>3110</v>
      </c>
      <c r="D1104" t="s">
        <v>75</v>
      </c>
      <c r="E1104">
        <v>2094.2488819999999</v>
      </c>
      <c r="F1104">
        <v>81.069999999999993</v>
      </c>
      <c r="G1104">
        <v>-47.056043420030498</v>
      </c>
      <c r="H1104">
        <v>5.3751106166673397</v>
      </c>
      <c r="I1104">
        <v>-16.442427580792501</v>
      </c>
      <c r="J1104">
        <v>-3.9462872876397799</v>
      </c>
      <c r="K1104">
        <v>84.434501704541901</v>
      </c>
      <c r="L1104">
        <v>92.364051860240806</v>
      </c>
      <c r="M1104">
        <v>37.960844311874503</v>
      </c>
      <c r="N1104">
        <v>1.3460925347103101</v>
      </c>
      <c r="O1104">
        <v>92.426298260762294</v>
      </c>
      <c r="P1104">
        <v>11.268185561350499</v>
      </c>
      <c r="Q1104">
        <v>3.2165120292382998E-2</v>
      </c>
    </row>
    <row r="1105" spans="1:17" hidden="1" x14ac:dyDescent="0.3">
      <c r="A1105" t="s">
        <v>2370</v>
      </c>
      <c r="B1105" t="s">
        <v>2371</v>
      </c>
      <c r="C1105" t="s">
        <v>3117</v>
      </c>
      <c r="D1105" t="s">
        <v>250</v>
      </c>
      <c r="E1105">
        <v>2093.2772500000001</v>
      </c>
      <c r="F1105">
        <v>3335.9</v>
      </c>
      <c r="G1105">
        <v>1188.30789420613</v>
      </c>
      <c r="H1105">
        <v>-1.906000862505</v>
      </c>
      <c r="I1105">
        <v>56.834759410510301</v>
      </c>
      <c r="J1105">
        <v>0.36100759219233503</v>
      </c>
      <c r="K1105">
        <v>3704.9254232959602</v>
      </c>
      <c r="L1105">
        <v>2813.7050842220301</v>
      </c>
      <c r="M1105">
        <v>24.900871268587402</v>
      </c>
      <c r="N1105">
        <v>0.58104044023547397</v>
      </c>
      <c r="O1105">
        <v>43.856230702359099</v>
      </c>
      <c r="P1105">
        <v>1207.1708463949799</v>
      </c>
      <c r="Q1105">
        <v>0.23449134754174999</v>
      </c>
    </row>
    <row r="1106" spans="1:17" hidden="1" x14ac:dyDescent="0.3">
      <c r="A1106" t="s">
        <v>1766</v>
      </c>
      <c r="B1106" t="s">
        <v>2372</v>
      </c>
      <c r="C1106" t="s">
        <v>3117</v>
      </c>
      <c r="D1106" t="s">
        <v>1768</v>
      </c>
      <c r="E1106">
        <v>2091.9342556299998</v>
      </c>
      <c r="F1106">
        <v>31.32</v>
      </c>
      <c r="G1106">
        <v>-32.818996144896403</v>
      </c>
      <c r="H1106">
        <v>3.2190299725213798</v>
      </c>
      <c r="I1106">
        <v>-14.301172912067001</v>
      </c>
      <c r="J1106">
        <v>-4.44630083520528</v>
      </c>
      <c r="K1106">
        <v>33.673519487750497</v>
      </c>
      <c r="L1106">
        <v>34.692886510408599</v>
      </c>
      <c r="M1106">
        <v>49.333103027404697</v>
      </c>
      <c r="N1106">
        <v>0.94748273910908498</v>
      </c>
      <c r="O1106">
        <v>46.711366538952703</v>
      </c>
      <c r="P1106">
        <v>15.3591160220994</v>
      </c>
      <c r="Q1106">
        <v>7.0291434656782004E-2</v>
      </c>
    </row>
    <row r="1107" spans="1:17" hidden="1" x14ac:dyDescent="0.3">
      <c r="A1107" t="s">
        <v>2373</v>
      </c>
      <c r="B1107" t="s">
        <v>2374</v>
      </c>
      <c r="C1107" t="s">
        <v>3117</v>
      </c>
      <c r="D1107" t="s">
        <v>350</v>
      </c>
      <c r="E1107">
        <v>2087.2084013599901</v>
      </c>
      <c r="F1107">
        <v>41.68</v>
      </c>
      <c r="G1107">
        <v>-58.717030062145803</v>
      </c>
      <c r="H1107">
        <v>-2.3254283824020798</v>
      </c>
      <c r="I1107">
        <v>-27.492519046950001</v>
      </c>
      <c r="J1107">
        <v>-0.98678702275028096</v>
      </c>
      <c r="K1107">
        <v>45.776819432029598</v>
      </c>
      <c r="L1107">
        <v>53.719941695559598</v>
      </c>
      <c r="M1107">
        <v>41.923718431456102</v>
      </c>
      <c r="N1107">
        <v>2.0440011666428499</v>
      </c>
      <c r="O1107">
        <v>101.65547024951999</v>
      </c>
      <c r="P1107">
        <v>6.5439672801635904</v>
      </c>
    </row>
    <row r="1108" spans="1:17" hidden="1" x14ac:dyDescent="0.3">
      <c r="A1108" t="s">
        <v>2375</v>
      </c>
      <c r="B1108" t="s">
        <v>2376</v>
      </c>
      <c r="C1108" t="s">
        <v>3117</v>
      </c>
      <c r="D1108" t="s">
        <v>440</v>
      </c>
      <c r="E1108">
        <v>2086.5751529999998</v>
      </c>
      <c r="F1108">
        <v>831.55</v>
      </c>
      <c r="G1108">
        <v>22.448968959928099</v>
      </c>
      <c r="H1108">
        <v>-1.6240371062419601</v>
      </c>
      <c r="I1108">
        <v>34.2024858599586</v>
      </c>
      <c r="J1108">
        <v>-11.841243088312799</v>
      </c>
      <c r="K1108">
        <v>896.47026141935498</v>
      </c>
      <c r="L1108">
        <v>776.80833762842099</v>
      </c>
      <c r="M1108">
        <v>30.274719494932</v>
      </c>
      <c r="N1108">
        <v>0.364384598815996</v>
      </c>
      <c r="O1108">
        <v>36.263604112801303</v>
      </c>
      <c r="P1108">
        <v>61.231216674745497</v>
      </c>
      <c r="Q1108">
        <v>7.6302233329324995E-2</v>
      </c>
    </row>
    <row r="1109" spans="1:17" hidden="1" x14ac:dyDescent="0.3">
      <c r="A1109" t="s">
        <v>2377</v>
      </c>
      <c r="B1109" t="s">
        <v>2378</v>
      </c>
      <c r="C1109" t="s">
        <v>3117</v>
      </c>
      <c r="D1109" t="s">
        <v>117</v>
      </c>
      <c r="E1109">
        <v>2080.9581808060002</v>
      </c>
      <c r="F1109">
        <v>17.739999999999998</v>
      </c>
      <c r="G1109">
        <v>-35.887606866724703</v>
      </c>
      <c r="H1109">
        <v>-2.81032633715219</v>
      </c>
      <c r="I1109">
        <v>-13.6941399172537</v>
      </c>
      <c r="J1109">
        <v>-1.3813052438209601</v>
      </c>
      <c r="K1109">
        <v>19.364304852840601</v>
      </c>
      <c r="L1109">
        <v>19.196992460873201</v>
      </c>
      <c r="M1109">
        <v>33.663808903787803</v>
      </c>
      <c r="N1109">
        <v>0.64217202953297903</v>
      </c>
      <c r="O1109">
        <v>79.733146701865095</v>
      </c>
      <c r="P1109">
        <v>7.0799149129135301</v>
      </c>
      <c r="Q1109">
        <v>8.3008291215181995E-2</v>
      </c>
    </row>
    <row r="1110" spans="1:17" hidden="1" x14ac:dyDescent="0.3">
      <c r="A1110" t="s">
        <v>2379</v>
      </c>
      <c r="B1110" t="s">
        <v>2380</v>
      </c>
      <c r="C1110" t="s">
        <v>3117</v>
      </c>
      <c r="D1110" t="s">
        <v>211</v>
      </c>
      <c r="E1110">
        <v>2078.79538082</v>
      </c>
      <c r="F1110">
        <v>2223.85</v>
      </c>
      <c r="G1110">
        <v>-27.152124714988101</v>
      </c>
      <c r="H1110">
        <v>-5.5417910629487803</v>
      </c>
      <c r="I1110">
        <v>-16.869151953398202</v>
      </c>
      <c r="J1110">
        <v>-7.0103657952984504</v>
      </c>
      <c r="K1110">
        <v>2550.9843732569798</v>
      </c>
      <c r="L1110">
        <v>2580.83926356956</v>
      </c>
      <c r="M1110">
        <v>17.543303276041399</v>
      </c>
      <c r="N1110">
        <v>1.24808325569676</v>
      </c>
      <c r="O1110">
        <v>36.421071565078499</v>
      </c>
      <c r="P1110">
        <v>4.4061032863849698</v>
      </c>
      <c r="Q1110">
        <v>4.0433350474620003E-2</v>
      </c>
    </row>
    <row r="1111" spans="1:17" hidden="1" x14ac:dyDescent="0.3">
      <c r="A1111" t="s">
        <v>2381</v>
      </c>
      <c r="B1111" t="s">
        <v>2382</v>
      </c>
      <c r="C1111" t="s">
        <v>3117</v>
      </c>
      <c r="D1111" t="s">
        <v>506</v>
      </c>
      <c r="E1111">
        <v>2073.2256676550001</v>
      </c>
      <c r="F1111">
        <v>225.95</v>
      </c>
      <c r="G1111">
        <v>-32.954538190341701</v>
      </c>
      <c r="H1111">
        <v>-3.9468303494988599</v>
      </c>
      <c r="I1111">
        <v>-22.374578410420099</v>
      </c>
      <c r="J1111">
        <v>-2.4116675041260902</v>
      </c>
      <c r="K1111">
        <v>245.18211969720801</v>
      </c>
      <c r="L1111">
        <v>253.34080663072001</v>
      </c>
      <c r="M1111">
        <v>31.7339372857348</v>
      </c>
      <c r="N1111">
        <v>0.42669913300168999</v>
      </c>
      <c r="O1111">
        <v>40.296525780039801</v>
      </c>
      <c r="P1111">
        <v>6.0798122065727602</v>
      </c>
      <c r="Q1111">
        <v>3.967201186532E-3</v>
      </c>
    </row>
    <row r="1112" spans="1:17" hidden="1" x14ac:dyDescent="0.3">
      <c r="A1112" t="s">
        <v>2383</v>
      </c>
      <c r="B1112" t="s">
        <v>2384</v>
      </c>
      <c r="C1112" t="s">
        <v>3117</v>
      </c>
      <c r="D1112" t="s">
        <v>1138</v>
      </c>
      <c r="E1112">
        <v>2072.7642406499999</v>
      </c>
      <c r="F1112">
        <v>393.45</v>
      </c>
      <c r="G1112">
        <v>33.962839226956298</v>
      </c>
      <c r="H1112">
        <v>-10.509461446840399</v>
      </c>
      <c r="I1112">
        <v>10.4429402610005</v>
      </c>
      <c r="J1112">
        <v>-11.3920237373658</v>
      </c>
      <c r="K1112">
        <v>457.54219259465299</v>
      </c>
      <c r="L1112">
        <v>402.725333324801</v>
      </c>
      <c r="M1112">
        <v>26.373882167716499</v>
      </c>
      <c r="N1112">
        <v>0.40718037136392699</v>
      </c>
      <c r="O1112">
        <v>55.979158724107201</v>
      </c>
      <c r="P1112">
        <v>70.2878164899372</v>
      </c>
      <c r="Q1112">
        <v>7.1172447840912006E-2</v>
      </c>
    </row>
    <row r="1113" spans="1:17" hidden="1" x14ac:dyDescent="0.3">
      <c r="A1113" t="s">
        <v>2385</v>
      </c>
      <c r="B1113" t="s">
        <v>2386</v>
      </c>
      <c r="C1113" t="s">
        <v>3117</v>
      </c>
      <c r="D1113" t="s">
        <v>565</v>
      </c>
      <c r="E1113">
        <v>2071.3142456999999</v>
      </c>
      <c r="F1113">
        <v>597</v>
      </c>
      <c r="G1113">
        <v>-0.73869417539782101</v>
      </c>
      <c r="H1113">
        <v>1.17280813920759</v>
      </c>
      <c r="I1113">
        <v>-4.8060981634934103</v>
      </c>
      <c r="J1113">
        <v>-2.5648926314326799</v>
      </c>
      <c r="K1113">
        <v>660.57617617016501</v>
      </c>
      <c r="L1113">
        <v>631.53216235003401</v>
      </c>
      <c r="M1113">
        <v>26.663037143151101</v>
      </c>
      <c r="N1113">
        <v>0.39413413225510302</v>
      </c>
      <c r="O1113">
        <v>57.118927973199298</v>
      </c>
      <c r="P1113">
        <v>55.064935064935</v>
      </c>
      <c r="Q1113">
        <v>0.153903782051906</v>
      </c>
    </row>
    <row r="1114" spans="1:17" hidden="1" x14ac:dyDescent="0.3">
      <c r="A1114" t="s">
        <v>2387</v>
      </c>
      <c r="B1114" t="s">
        <v>2388</v>
      </c>
      <c r="C1114" t="s">
        <v>3117</v>
      </c>
      <c r="D1114" t="s">
        <v>414</v>
      </c>
      <c r="E1114">
        <v>2069.14718907</v>
      </c>
      <c r="F1114">
        <v>711.1</v>
      </c>
      <c r="G1114">
        <v>22.1701296451579</v>
      </c>
      <c r="H1114">
        <v>-4.8688409159423598</v>
      </c>
      <c r="I1114">
        <v>21.114032718717802</v>
      </c>
      <c r="J1114">
        <v>-15.0020817682681</v>
      </c>
      <c r="K1114">
        <v>831.78579787291505</v>
      </c>
      <c r="L1114">
        <v>739.78700286596404</v>
      </c>
      <c r="M1114">
        <v>21.5664226636965</v>
      </c>
      <c r="N1114">
        <v>0.77953520441902602</v>
      </c>
      <c r="O1114">
        <v>52.475038672479201</v>
      </c>
      <c r="P1114">
        <v>52.727663230240502</v>
      </c>
      <c r="Q1114">
        <v>5.2749920991071002E-2</v>
      </c>
    </row>
    <row r="1115" spans="1:17" hidden="1" x14ac:dyDescent="0.3">
      <c r="A1115" t="s">
        <v>2389</v>
      </c>
      <c r="B1115" t="s">
        <v>2390</v>
      </c>
      <c r="C1115" t="s">
        <v>3117</v>
      </c>
      <c r="D1115" t="s">
        <v>114</v>
      </c>
      <c r="E1115">
        <v>2069.1284388599902</v>
      </c>
      <c r="F1115">
        <v>253.7</v>
      </c>
      <c r="G1115">
        <v>1.45955196101705</v>
      </c>
      <c r="H1115">
        <v>-5.2302629736755897</v>
      </c>
      <c r="I1115">
        <v>-24.633148871647499</v>
      </c>
      <c r="J1115">
        <v>-3.3284886345248799</v>
      </c>
      <c r="K1115">
        <v>273.87808545302198</v>
      </c>
      <c r="L1115">
        <v>265.388675511305</v>
      </c>
      <c r="M1115">
        <v>31.939288537559001</v>
      </c>
      <c r="N1115">
        <v>0.88766519823788503</v>
      </c>
      <c r="O1115">
        <v>34.095388253843097</v>
      </c>
      <c r="P1115">
        <v>36.839266450916902</v>
      </c>
      <c r="Q1115">
        <v>7.8551916522846002E-2</v>
      </c>
    </row>
    <row r="1116" spans="1:17" hidden="1" x14ac:dyDescent="0.3">
      <c r="A1116" t="s">
        <v>2391</v>
      </c>
      <c r="B1116" t="s">
        <v>2392</v>
      </c>
      <c r="C1116" t="s">
        <v>3117</v>
      </c>
      <c r="D1116" t="s">
        <v>472</v>
      </c>
      <c r="E1116">
        <v>2068.4068458400002</v>
      </c>
      <c r="F1116">
        <v>471.4</v>
      </c>
      <c r="G1116">
        <v>-47.9035046425698</v>
      </c>
      <c r="H1116">
        <v>-6.2124176424305197</v>
      </c>
      <c r="I1116">
        <v>-27.880150559659</v>
      </c>
      <c r="J1116">
        <v>-2.0832855503511798</v>
      </c>
      <c r="K1116">
        <v>544.06043284835505</v>
      </c>
      <c r="L1116">
        <v>605.76520486242703</v>
      </c>
      <c r="M1116">
        <v>16.720938948781299</v>
      </c>
      <c r="N1116">
        <v>0.32080794226954301</v>
      </c>
      <c r="O1116">
        <v>69.420873992363099</v>
      </c>
      <c r="P1116">
        <v>1.1154011154011101</v>
      </c>
      <c r="Q1116">
        <v>-5.3933924438059999E-2</v>
      </c>
    </row>
    <row r="1117" spans="1:17" hidden="1" x14ac:dyDescent="0.3">
      <c r="A1117" t="s">
        <v>2393</v>
      </c>
      <c r="B1117" t="s">
        <v>2394</v>
      </c>
      <c r="C1117" t="s">
        <v>3117</v>
      </c>
      <c r="D1117" t="s">
        <v>520</v>
      </c>
      <c r="E1117">
        <v>2068.3166217749999</v>
      </c>
      <c r="F1117">
        <v>2431.35</v>
      </c>
      <c r="G1117">
        <v>38.541637847725298</v>
      </c>
      <c r="H1117">
        <v>11.4579249883998</v>
      </c>
      <c r="I1117">
        <v>35.260274136583099</v>
      </c>
      <c r="J1117">
        <v>-3.81102631352501</v>
      </c>
      <c r="K1117">
        <v>2427.66777208032</v>
      </c>
      <c r="L1117">
        <v>2187.7676881105299</v>
      </c>
      <c r="M1117">
        <v>44.529626803495702</v>
      </c>
      <c r="N1117">
        <v>1.6190636940073</v>
      </c>
      <c r="O1117">
        <v>38.976288893001801</v>
      </c>
      <c r="P1117">
        <v>88.061260006961305</v>
      </c>
      <c r="Q1117">
        <v>-8.0995595222730001E-3</v>
      </c>
    </row>
    <row r="1118" spans="1:17" hidden="1" x14ac:dyDescent="0.3">
      <c r="A1118" t="s">
        <v>2395</v>
      </c>
      <c r="B1118" t="s">
        <v>2396</v>
      </c>
      <c r="C1118" t="s">
        <v>3117</v>
      </c>
      <c r="D1118" t="s">
        <v>414</v>
      </c>
      <c r="E1118">
        <v>2064.4890251699999</v>
      </c>
      <c r="F1118">
        <v>1052.7</v>
      </c>
      <c r="G1118">
        <v>-33.779096864544499</v>
      </c>
      <c r="H1118">
        <v>2.4265072753748602</v>
      </c>
      <c r="I1118">
        <v>-13.532868754941401</v>
      </c>
      <c r="J1118">
        <v>1.91721449236233</v>
      </c>
      <c r="K1118">
        <v>1118.4846549183001</v>
      </c>
      <c r="L1118">
        <v>1179.39014141749</v>
      </c>
      <c r="M1118">
        <v>36.597702786232901</v>
      </c>
      <c r="N1118">
        <v>0.87457382039573806</v>
      </c>
      <c r="O1118">
        <v>40.058896171748799</v>
      </c>
      <c r="P1118">
        <v>27.592267135325098</v>
      </c>
      <c r="Q1118">
        <v>-5.1196620291135003E-2</v>
      </c>
    </row>
    <row r="1119" spans="1:17" hidden="1" x14ac:dyDescent="0.3">
      <c r="A1119" t="s">
        <v>2397</v>
      </c>
      <c r="B1119" t="s">
        <v>2398</v>
      </c>
      <c r="C1119" t="s">
        <v>3117</v>
      </c>
      <c r="D1119" t="s">
        <v>886</v>
      </c>
      <c r="E1119">
        <v>2062.8000000000002</v>
      </c>
      <c r="F1119">
        <v>343.8</v>
      </c>
      <c r="G1119">
        <v>-41.281997658783602</v>
      </c>
      <c r="H1119">
        <v>-15.053814357109401</v>
      </c>
      <c r="I1119">
        <v>-25.114422564447</v>
      </c>
      <c r="J1119">
        <v>-12.0344361621692</v>
      </c>
      <c r="K1119">
        <v>443.19600076893499</v>
      </c>
      <c r="M1119">
        <v>25.241518149541999</v>
      </c>
      <c r="O1119">
        <v>72.687609075043596</v>
      </c>
      <c r="P1119">
        <v>1.89685832839361</v>
      </c>
    </row>
    <row r="1120" spans="1:17" x14ac:dyDescent="0.3">
      <c r="A1120" t="s">
        <v>2399</v>
      </c>
      <c r="B1120" t="s">
        <v>2400</v>
      </c>
      <c r="C1120" t="s">
        <v>3119</v>
      </c>
      <c r="D1120" t="s">
        <v>2003</v>
      </c>
      <c r="E1120">
        <v>2058.1984507379998</v>
      </c>
      <c r="F1120">
        <v>43.17</v>
      </c>
      <c r="G1120">
        <v>-42.0480055696354</v>
      </c>
      <c r="H1120">
        <v>-6.04123624991737</v>
      </c>
      <c r="I1120">
        <v>-19.268908735890101</v>
      </c>
      <c r="J1120">
        <v>-4.5989916987847499</v>
      </c>
      <c r="K1120">
        <v>48.693139257867699</v>
      </c>
      <c r="L1120">
        <v>50.845483013813698</v>
      </c>
      <c r="M1120">
        <v>27.589708365512799</v>
      </c>
      <c r="N1120">
        <v>0.55814025622025898</v>
      </c>
      <c r="O1120">
        <v>60.759786889043298</v>
      </c>
      <c r="P1120">
        <v>2.3956356736242999</v>
      </c>
      <c r="Q1120">
        <v>-6.851131322454E-3</v>
      </c>
    </row>
    <row r="1121" spans="1:17" hidden="1" x14ac:dyDescent="0.3">
      <c r="A1121" t="s">
        <v>2401</v>
      </c>
      <c r="B1121" t="s">
        <v>2402</v>
      </c>
      <c r="C1121" t="s">
        <v>3117</v>
      </c>
      <c r="D1121" t="s">
        <v>51</v>
      </c>
      <c r="E1121">
        <v>2056.9041070650001</v>
      </c>
      <c r="F1121">
        <v>984.15</v>
      </c>
      <c r="G1121">
        <v>106.034214173121</v>
      </c>
      <c r="H1121">
        <v>8.2260940265028601</v>
      </c>
      <c r="I1121">
        <v>81.098304188987797</v>
      </c>
      <c r="J1121">
        <v>-1.34864096654732</v>
      </c>
      <c r="K1121">
        <v>955.08024311116503</v>
      </c>
      <c r="L1121">
        <v>746.22530902394794</v>
      </c>
      <c r="M1121">
        <v>41.872911869240099</v>
      </c>
      <c r="N1121">
        <v>1.4088802598193899</v>
      </c>
      <c r="O1121">
        <v>21.754813798709499</v>
      </c>
      <c r="P1121">
        <v>145.9760059985</v>
      </c>
      <c r="Q1121">
        <v>0.132518396689535</v>
      </c>
    </row>
    <row r="1122" spans="1:17" hidden="1" x14ac:dyDescent="0.3">
      <c r="A1122" t="s">
        <v>2403</v>
      </c>
      <c r="B1122" t="s">
        <v>2404</v>
      </c>
      <c r="C1122" t="s">
        <v>3117</v>
      </c>
      <c r="D1122" t="s">
        <v>129</v>
      </c>
      <c r="E1122">
        <v>2055.9444879049902</v>
      </c>
      <c r="F1122">
        <v>1594.15</v>
      </c>
      <c r="G1122">
        <v>-7.5257626686075296</v>
      </c>
      <c r="H1122">
        <v>-5.9282715085262296</v>
      </c>
      <c r="I1122">
        <v>-18.469133354223199</v>
      </c>
      <c r="J1122">
        <v>-5.4553918192239399</v>
      </c>
      <c r="K1122">
        <v>1745.2656174859801</v>
      </c>
      <c r="L1122">
        <v>1669.5205970142299</v>
      </c>
      <c r="M1122">
        <v>22.069563651701799</v>
      </c>
      <c r="N1122">
        <v>0.64188700147710398</v>
      </c>
      <c r="O1122">
        <v>31.6689144685255</v>
      </c>
      <c r="P1122">
        <v>18.864407411549699</v>
      </c>
      <c r="Q1122">
        <v>0.11065804442147099</v>
      </c>
    </row>
    <row r="1123" spans="1:17" hidden="1" x14ac:dyDescent="0.3">
      <c r="A1123" t="s">
        <v>2405</v>
      </c>
      <c r="B1123" t="s">
        <v>2406</v>
      </c>
      <c r="C1123" t="s">
        <v>3117</v>
      </c>
      <c r="D1123" t="s">
        <v>292</v>
      </c>
      <c r="E1123">
        <v>2048.2349647799902</v>
      </c>
      <c r="F1123">
        <v>348.9</v>
      </c>
      <c r="G1123">
        <v>-35.781632984185201</v>
      </c>
      <c r="H1123">
        <v>-6.0070130324520603</v>
      </c>
      <c r="I1123">
        <v>-5.4790156711060796</v>
      </c>
      <c r="J1123">
        <v>-3.6804850749389</v>
      </c>
      <c r="K1123">
        <v>415.747961775683</v>
      </c>
      <c r="L1123">
        <v>419.36576440887302</v>
      </c>
      <c r="M1123">
        <v>17.485562847355901</v>
      </c>
      <c r="N1123">
        <v>0.22185984723052901</v>
      </c>
      <c r="O1123">
        <v>54.112926339925501</v>
      </c>
      <c r="P1123">
        <v>5.4556445519117203</v>
      </c>
      <c r="Q1123">
        <v>-4.1274792975463E-2</v>
      </c>
    </row>
    <row r="1124" spans="1:17" hidden="1" x14ac:dyDescent="0.3">
      <c r="A1124" t="s">
        <v>2407</v>
      </c>
      <c r="B1124" t="s">
        <v>2408</v>
      </c>
      <c r="C1124" t="s">
        <v>3117</v>
      </c>
      <c r="D1124" t="s">
        <v>48</v>
      </c>
      <c r="E1124">
        <v>2047.457619</v>
      </c>
      <c r="F1124">
        <v>483.4</v>
      </c>
      <c r="G1124">
        <v>-32.146654763074402</v>
      </c>
      <c r="H1124">
        <v>4.2775643602819198</v>
      </c>
      <c r="I1124">
        <v>-20.757145793194599</v>
      </c>
      <c r="J1124">
        <v>5.0767324745041504</v>
      </c>
      <c r="K1124">
        <v>522.68941761849203</v>
      </c>
      <c r="L1124">
        <v>553.79743846305803</v>
      </c>
      <c r="M1124">
        <v>44.387706497312998</v>
      </c>
      <c r="N1124">
        <v>0.63914107898805905</v>
      </c>
      <c r="O1124">
        <v>75.837815473727701</v>
      </c>
      <c r="P1124">
        <v>11.755866373829599</v>
      </c>
      <c r="Q1124">
        <v>0.162994188910458</v>
      </c>
    </row>
    <row r="1125" spans="1:17" hidden="1" x14ac:dyDescent="0.3">
      <c r="A1125" t="s">
        <v>2409</v>
      </c>
      <c r="B1125" t="s">
        <v>2410</v>
      </c>
      <c r="C1125" t="s">
        <v>3117</v>
      </c>
      <c r="D1125" t="s">
        <v>18</v>
      </c>
      <c r="E1125">
        <v>2034.71359938</v>
      </c>
      <c r="F1125">
        <v>207.9</v>
      </c>
      <c r="G1125">
        <v>-49.884849999071399</v>
      </c>
      <c r="H1125">
        <v>-8.5585917916346101</v>
      </c>
      <c r="I1125">
        <v>-12.329824116889901</v>
      </c>
      <c r="J1125">
        <v>-0.976257262220524</v>
      </c>
      <c r="K1125">
        <v>218.399229451743</v>
      </c>
      <c r="L1125">
        <v>227.08335151361101</v>
      </c>
      <c r="M1125">
        <v>33.7479442834072</v>
      </c>
      <c r="N1125">
        <v>0.76015005626607401</v>
      </c>
      <c r="O1125">
        <v>65.488215488215403</v>
      </c>
      <c r="P1125">
        <v>13.949027130720699</v>
      </c>
    </row>
    <row r="1126" spans="1:17" hidden="1" x14ac:dyDescent="0.3">
      <c r="A1126" t="s">
        <v>2411</v>
      </c>
      <c r="B1126" t="s">
        <v>2412</v>
      </c>
      <c r="C1126" t="s">
        <v>3117</v>
      </c>
      <c r="D1126" t="s">
        <v>481</v>
      </c>
      <c r="E1126">
        <v>2032.8893273589999</v>
      </c>
      <c r="F1126">
        <v>121.37</v>
      </c>
      <c r="G1126">
        <v>-25.140944466844701</v>
      </c>
      <c r="H1126">
        <v>11.0402833476998</v>
      </c>
      <c r="I1126">
        <v>11.1901537641098</v>
      </c>
      <c r="J1126">
        <v>5.4433723674090997</v>
      </c>
      <c r="K1126">
        <v>107.32494005774301</v>
      </c>
      <c r="L1126">
        <v>111.92692885262301</v>
      </c>
      <c r="M1126">
        <v>69.602087506569703</v>
      </c>
      <c r="N1126">
        <v>2.0689592382925799</v>
      </c>
      <c r="O1126">
        <v>18.151108181593401</v>
      </c>
      <c r="P1126">
        <v>51.807379612257598</v>
      </c>
      <c r="Q1126">
        <v>-2.6262907282627999E-2</v>
      </c>
    </row>
    <row r="1127" spans="1:17" hidden="1" x14ac:dyDescent="0.3">
      <c r="A1127" t="s">
        <v>2413</v>
      </c>
      <c r="B1127" t="s">
        <v>2414</v>
      </c>
      <c r="C1127" t="s">
        <v>3117</v>
      </c>
      <c r="D1127" t="s">
        <v>51</v>
      </c>
      <c r="E1127">
        <v>2030.2362262649999</v>
      </c>
      <c r="F1127">
        <v>702.55</v>
      </c>
      <c r="G1127">
        <v>-4.005060469629</v>
      </c>
      <c r="H1127">
        <v>-3.7724017425137002</v>
      </c>
      <c r="I1127">
        <v>-9.5502162311639101</v>
      </c>
      <c r="J1127">
        <v>2.33699737233598</v>
      </c>
      <c r="K1127">
        <v>745.27571583923498</v>
      </c>
      <c r="L1127">
        <v>725.06648765930697</v>
      </c>
      <c r="M1127">
        <v>42.739519506392298</v>
      </c>
      <c r="N1127">
        <v>0.44863692347759798</v>
      </c>
      <c r="O1127">
        <v>22.7812967048608</v>
      </c>
      <c r="P1127">
        <v>23.254385964912199</v>
      </c>
      <c r="Q1127">
        <v>-8.0711089623294999E-2</v>
      </c>
    </row>
    <row r="1128" spans="1:17" hidden="1" x14ac:dyDescent="0.3">
      <c r="A1128" t="s">
        <v>2415</v>
      </c>
      <c r="B1128" t="s">
        <v>2416</v>
      </c>
      <c r="C1128" t="s">
        <v>3117</v>
      </c>
      <c r="D1128" t="s">
        <v>250</v>
      </c>
      <c r="E1128">
        <v>2029.5162690299901</v>
      </c>
      <c r="F1128">
        <v>1307.7</v>
      </c>
      <c r="G1128">
        <v>-16.3062899662817</v>
      </c>
      <c r="H1128">
        <v>0.96296114646187103</v>
      </c>
      <c r="I1128">
        <v>-11.602175376669001</v>
      </c>
      <c r="J1128">
        <v>2.0767129157496398</v>
      </c>
      <c r="K1128">
        <v>1260.7123970820201</v>
      </c>
      <c r="L1128">
        <v>1296.2960691020601</v>
      </c>
      <c r="M1128">
        <v>73.071329658877701</v>
      </c>
      <c r="N1128">
        <v>0.97729072370543402</v>
      </c>
      <c r="O1128">
        <v>16.513726389844699</v>
      </c>
      <c r="P1128">
        <v>14.1199057509381</v>
      </c>
      <c r="Q1128">
        <v>-1.829237707353E-2</v>
      </c>
    </row>
    <row r="1129" spans="1:17" hidden="1" x14ac:dyDescent="0.3">
      <c r="A1129" t="s">
        <v>2417</v>
      </c>
      <c r="B1129" t="s">
        <v>2418</v>
      </c>
      <c r="C1129" t="s">
        <v>3117</v>
      </c>
      <c r="D1129" t="s">
        <v>51</v>
      </c>
      <c r="E1129">
        <v>2028.056043825</v>
      </c>
      <c r="F1129">
        <v>1435.25</v>
      </c>
      <c r="G1129">
        <v>-9.8759372294782306</v>
      </c>
      <c r="H1129">
        <v>-7.9000355249485503</v>
      </c>
      <c r="I1129">
        <v>-10.548518489824801</v>
      </c>
      <c r="J1129">
        <v>-4.0667105806909598</v>
      </c>
      <c r="K1129">
        <v>1569.7835834375701</v>
      </c>
      <c r="L1129">
        <v>1519.9750817259501</v>
      </c>
      <c r="M1129">
        <v>26.210971928888</v>
      </c>
      <c r="N1129">
        <v>0.56915149336322102</v>
      </c>
      <c r="O1129">
        <v>31.959588921790601</v>
      </c>
      <c r="P1129">
        <v>12.834119496855299</v>
      </c>
      <c r="Q1129">
        <v>7.9240928834041005E-2</v>
      </c>
    </row>
    <row r="1130" spans="1:17" hidden="1" x14ac:dyDescent="0.3">
      <c r="A1130" t="s">
        <v>2419</v>
      </c>
      <c r="B1130" t="s">
        <v>2420</v>
      </c>
      <c r="C1130" t="s">
        <v>3117</v>
      </c>
      <c r="D1130" t="s">
        <v>239</v>
      </c>
      <c r="E1130">
        <v>2024.9791271199999</v>
      </c>
      <c r="F1130">
        <v>84.02</v>
      </c>
      <c r="G1130">
        <v>110.38670674702701</v>
      </c>
      <c r="H1130">
        <v>-3.1698656157056599</v>
      </c>
      <c r="I1130">
        <v>67.3765794669211</v>
      </c>
      <c r="J1130">
        <v>-2.1860758428858702</v>
      </c>
      <c r="K1130">
        <v>89.815776679604397</v>
      </c>
      <c r="L1130">
        <v>71.424650182799795</v>
      </c>
      <c r="M1130">
        <v>34.010946881143802</v>
      </c>
      <c r="N1130">
        <v>0.81078709250828396</v>
      </c>
      <c r="O1130">
        <v>36.6222328017138</v>
      </c>
      <c r="P1130">
        <v>162.97339593114199</v>
      </c>
      <c r="Q1130">
        <v>0.134408927644734</v>
      </c>
    </row>
    <row r="1131" spans="1:17" hidden="1" x14ac:dyDescent="0.3">
      <c r="A1131" t="s">
        <v>2421</v>
      </c>
      <c r="B1131" t="s">
        <v>2422</v>
      </c>
      <c r="C1131" t="s">
        <v>3117</v>
      </c>
      <c r="D1131" t="s">
        <v>2423</v>
      </c>
      <c r="E1131">
        <v>2020.2</v>
      </c>
      <c r="F1131">
        <v>24.05</v>
      </c>
      <c r="G1131">
        <v>303.06687237255102</v>
      </c>
      <c r="H1131">
        <v>14.209117775284399</v>
      </c>
      <c r="I1131">
        <v>43.731905148105803</v>
      </c>
      <c r="J1131">
        <v>-3.81884985481312</v>
      </c>
      <c r="K1131">
        <v>20.684726451608199</v>
      </c>
      <c r="L1131">
        <v>15.32503571633</v>
      </c>
      <c r="M1131">
        <v>42.382740293575701</v>
      </c>
      <c r="N1131">
        <v>3.8703305121653</v>
      </c>
      <c r="O1131">
        <v>30.852390852390801</v>
      </c>
      <c r="P1131">
        <v>343.99999999999898</v>
      </c>
    </row>
    <row r="1132" spans="1:17" hidden="1" x14ac:dyDescent="0.3">
      <c r="A1132" t="s">
        <v>2424</v>
      </c>
      <c r="B1132" t="s">
        <v>2425</v>
      </c>
      <c r="C1132" t="s">
        <v>3117</v>
      </c>
      <c r="D1132" t="s">
        <v>1067</v>
      </c>
      <c r="E1132">
        <v>2018.9720319999999</v>
      </c>
      <c r="F1132">
        <v>884.8</v>
      </c>
      <c r="G1132">
        <v>-1.27374360356446</v>
      </c>
      <c r="H1132">
        <v>-2.5401575204122402</v>
      </c>
      <c r="I1132">
        <v>14.289910399798799</v>
      </c>
      <c r="J1132">
        <v>-4.33580536731814</v>
      </c>
      <c r="K1132">
        <v>965.47632125990697</v>
      </c>
      <c r="L1132">
        <v>896.74365707213497</v>
      </c>
      <c r="M1132">
        <v>38.044323321537803</v>
      </c>
      <c r="N1132">
        <v>0.44591244314488898</v>
      </c>
      <c r="O1132">
        <v>50.881555153706998</v>
      </c>
      <c r="P1132">
        <v>37.701346198739301</v>
      </c>
      <c r="Q1132">
        <v>2.3010449505308998E-2</v>
      </c>
    </row>
    <row r="1133" spans="1:17" hidden="1" x14ac:dyDescent="0.3">
      <c r="A1133" t="s">
        <v>2426</v>
      </c>
      <c r="B1133" t="s">
        <v>2427</v>
      </c>
      <c r="C1133" t="s">
        <v>3117</v>
      </c>
      <c r="D1133" t="s">
        <v>565</v>
      </c>
      <c r="E1133">
        <v>2015.7581942049901</v>
      </c>
      <c r="F1133">
        <v>831.95</v>
      </c>
      <c r="G1133">
        <v>63.258405865565898</v>
      </c>
      <c r="H1133">
        <v>43.164575261327499</v>
      </c>
      <c r="I1133">
        <v>27.8260245628876</v>
      </c>
      <c r="J1133">
        <v>-5.2673505331017996</v>
      </c>
      <c r="K1133">
        <v>674.75208380587299</v>
      </c>
      <c r="L1133">
        <v>554.94687931711303</v>
      </c>
      <c r="M1133">
        <v>60.085199825896197</v>
      </c>
      <c r="N1133">
        <v>1.0040883550941799</v>
      </c>
      <c r="O1133">
        <v>12.3865616924093</v>
      </c>
      <c r="P1133">
        <v>146.46719004591901</v>
      </c>
      <c r="Q1133">
        <v>0.18836654161490499</v>
      </c>
    </row>
    <row r="1134" spans="1:17" hidden="1" x14ac:dyDescent="0.3">
      <c r="A1134" t="s">
        <v>2428</v>
      </c>
      <c r="B1134" t="s">
        <v>2429</v>
      </c>
      <c r="C1134" t="s">
        <v>3117</v>
      </c>
      <c r="D1134" t="s">
        <v>506</v>
      </c>
      <c r="E1134">
        <v>2015.21345013</v>
      </c>
      <c r="F1134">
        <v>111.95</v>
      </c>
      <c r="G1134">
        <v>-3.0958635812575799</v>
      </c>
      <c r="H1134">
        <v>3.3432923630376301</v>
      </c>
      <c r="I1134">
        <v>5.8520025845239196</v>
      </c>
      <c r="J1134">
        <v>-0.27082725594307</v>
      </c>
      <c r="K1134">
        <v>119.052021800283</v>
      </c>
      <c r="L1134">
        <v>113.957774410616</v>
      </c>
      <c r="M1134">
        <v>38.773811271066499</v>
      </c>
      <c r="N1134">
        <v>1.35066505542687</v>
      </c>
      <c r="O1134">
        <v>33.095131755247799</v>
      </c>
      <c r="P1134">
        <v>25.083798882681499</v>
      </c>
      <c r="Q1134">
        <v>5.4391734162683003E-2</v>
      </c>
    </row>
    <row r="1135" spans="1:17" hidden="1" x14ac:dyDescent="0.3">
      <c r="A1135" t="s">
        <v>2430</v>
      </c>
      <c r="B1135" t="s">
        <v>2431</v>
      </c>
      <c r="C1135" t="s">
        <v>3117</v>
      </c>
      <c r="D1135" t="s">
        <v>565</v>
      </c>
      <c r="E1135">
        <v>2011.0454676500001</v>
      </c>
      <c r="F1135">
        <v>65.95</v>
      </c>
      <c r="G1135">
        <v>-12.1477418328654</v>
      </c>
      <c r="H1135">
        <v>-5.8626275437100199</v>
      </c>
      <c r="I1135">
        <v>-12.0190317252809</v>
      </c>
      <c r="J1135">
        <v>-2.5985616272256098</v>
      </c>
      <c r="K1135">
        <v>76.001841426120507</v>
      </c>
      <c r="L1135">
        <v>76.478454098439897</v>
      </c>
      <c r="M1135">
        <v>29.073022771810301</v>
      </c>
      <c r="N1135">
        <v>0.28273321308881999</v>
      </c>
      <c r="O1135">
        <v>77.179681576952206</v>
      </c>
      <c r="P1135">
        <v>9.00826446280991</v>
      </c>
      <c r="Q1135">
        <v>0.14517638960198501</v>
      </c>
    </row>
    <row r="1136" spans="1:17" hidden="1" x14ac:dyDescent="0.3">
      <c r="A1136" t="s">
        <v>2432</v>
      </c>
      <c r="B1136" t="s">
        <v>2433</v>
      </c>
      <c r="C1136" t="s">
        <v>3117</v>
      </c>
      <c r="D1136" t="s">
        <v>229</v>
      </c>
      <c r="E1136">
        <v>2009.8964222249999</v>
      </c>
      <c r="F1136">
        <v>320.55</v>
      </c>
      <c r="G1136">
        <v>21.1190379056994</v>
      </c>
      <c r="H1136">
        <v>8.6150102296544695</v>
      </c>
      <c r="I1136">
        <v>-20.878639801573701</v>
      </c>
      <c r="J1136">
        <v>-5.3058020950888496</v>
      </c>
      <c r="K1136">
        <v>313.11942029238298</v>
      </c>
      <c r="L1136">
        <v>312.75047826773601</v>
      </c>
      <c r="M1136">
        <v>54.679497931494502</v>
      </c>
      <c r="N1136">
        <v>3.5953849141516199</v>
      </c>
      <c r="O1136">
        <v>31.851505225393801</v>
      </c>
      <c r="P1136">
        <v>47.650852141870097</v>
      </c>
      <c r="Q1136">
        <v>0.102998450798184</v>
      </c>
    </row>
    <row r="1137" spans="1:17" hidden="1" x14ac:dyDescent="0.3">
      <c r="A1137" t="s">
        <v>2434</v>
      </c>
      <c r="B1137" t="s">
        <v>2435</v>
      </c>
      <c r="C1137" t="s">
        <v>3117</v>
      </c>
      <c r="D1137" t="s">
        <v>222</v>
      </c>
      <c r="E1137">
        <v>2008.770826464</v>
      </c>
      <c r="F1137">
        <v>103.02</v>
      </c>
      <c r="G1137">
        <v>-33.6790227092797</v>
      </c>
      <c r="H1137">
        <v>-0.44087570150425998</v>
      </c>
      <c r="I1137">
        <v>-22.095161698459599</v>
      </c>
      <c r="J1137">
        <v>-3.4808251864687598</v>
      </c>
      <c r="K1137">
        <v>107.84463323774899</v>
      </c>
      <c r="L1137">
        <v>111.543086144734</v>
      </c>
      <c r="M1137">
        <v>44.442159133918203</v>
      </c>
      <c r="N1137">
        <v>0.69585661267814902</v>
      </c>
      <c r="O1137">
        <v>44.535041739467999</v>
      </c>
      <c r="P1137">
        <v>19.153365718251202</v>
      </c>
      <c r="Q1137">
        <v>0.18977076280619601</v>
      </c>
    </row>
    <row r="1138" spans="1:17" hidden="1" x14ac:dyDescent="0.3">
      <c r="A1138" t="s">
        <v>2436</v>
      </c>
      <c r="B1138" t="s">
        <v>2437</v>
      </c>
      <c r="C1138" t="s">
        <v>3117</v>
      </c>
      <c r="D1138" t="s">
        <v>268</v>
      </c>
      <c r="E1138">
        <v>2004.6302598499999</v>
      </c>
      <c r="F1138">
        <v>1151.9000000000001</v>
      </c>
      <c r="G1138">
        <v>-44.913864117068599</v>
      </c>
      <c r="H1138">
        <v>-9.4929750180058594</v>
      </c>
      <c r="I1138">
        <v>-21.005668562186202</v>
      </c>
      <c r="J1138">
        <v>-8.66700463061124</v>
      </c>
      <c r="K1138">
        <v>1301.51596638913</v>
      </c>
      <c r="L1138">
        <v>1337.0968284318001</v>
      </c>
      <c r="M1138">
        <v>19.650894051044101</v>
      </c>
      <c r="N1138">
        <v>0.74756935644418898</v>
      </c>
      <c r="O1138">
        <v>53.659171803107803</v>
      </c>
      <c r="P1138">
        <v>4.0513075290185601</v>
      </c>
      <c r="Q1138">
        <v>4.8598147148732999E-2</v>
      </c>
    </row>
    <row r="1139" spans="1:17" hidden="1" x14ac:dyDescent="0.3">
      <c r="A1139" t="s">
        <v>2438</v>
      </c>
      <c r="B1139" t="s">
        <v>2439</v>
      </c>
      <c r="C1139" t="s">
        <v>3117</v>
      </c>
      <c r="D1139" t="s">
        <v>580</v>
      </c>
      <c r="E1139">
        <v>2000.43407570099</v>
      </c>
      <c r="F1139">
        <v>159.09</v>
      </c>
      <c r="G1139">
        <v>-24.698998356357599</v>
      </c>
      <c r="H1139">
        <v>-4.4040809289216503</v>
      </c>
      <c r="I1139">
        <v>4.2160747681703903</v>
      </c>
      <c r="J1139">
        <v>-6.6134751013614501</v>
      </c>
      <c r="K1139">
        <v>154.64472683647301</v>
      </c>
      <c r="L1139">
        <v>146.106291740193</v>
      </c>
      <c r="M1139">
        <v>51.427625487140503</v>
      </c>
      <c r="N1139">
        <v>1.10760988417522</v>
      </c>
      <c r="O1139">
        <v>18.1406750895719</v>
      </c>
      <c r="P1139">
        <v>38.943231441047999</v>
      </c>
      <c r="Q1139">
        <v>-3.0011417173965001E-2</v>
      </c>
    </row>
    <row r="1140" spans="1:17" x14ac:dyDescent="0.3">
      <c r="A1140" t="s">
        <v>2440</v>
      </c>
      <c r="B1140" t="s">
        <v>2441</v>
      </c>
      <c r="C1140" t="s">
        <v>3102</v>
      </c>
      <c r="D1140" t="s">
        <v>24</v>
      </c>
      <c r="E1140">
        <v>1992.269308032</v>
      </c>
      <c r="F1140">
        <v>38.69</v>
      </c>
      <c r="G1140">
        <v>-62.891626023977899</v>
      </c>
      <c r="H1140">
        <v>-10.481279092818699</v>
      </c>
      <c r="I1140">
        <v>-34.0140188977606</v>
      </c>
      <c r="J1140">
        <v>-9.4218461094947692</v>
      </c>
      <c r="K1140">
        <v>45.598850585463502</v>
      </c>
      <c r="L1140">
        <v>54.287520595888601</v>
      </c>
      <c r="M1140">
        <v>15.6338738199312</v>
      </c>
      <c r="N1140">
        <v>0.76467576307290797</v>
      </c>
      <c r="O1140">
        <v>112.974928922202</v>
      </c>
      <c r="P1140">
        <v>2.0844327176781001</v>
      </c>
    </row>
    <row r="1141" spans="1:17" hidden="1" x14ac:dyDescent="0.3">
      <c r="A1141" t="s">
        <v>2442</v>
      </c>
      <c r="B1141" t="s">
        <v>2443</v>
      </c>
      <c r="C1141" t="s">
        <v>3117</v>
      </c>
      <c r="D1141" t="s">
        <v>982</v>
      </c>
      <c r="E1141">
        <v>1986.28008075</v>
      </c>
      <c r="F1141">
        <v>108.99</v>
      </c>
      <c r="G1141">
        <v>-24.146692520824299</v>
      </c>
      <c r="H1141">
        <v>-5.9124201783891897</v>
      </c>
      <c r="I1141">
        <v>-6.2981524842606902</v>
      </c>
      <c r="J1141">
        <v>-3.2438498548131198</v>
      </c>
      <c r="K1141">
        <v>123.382728002772</v>
      </c>
      <c r="M1141">
        <v>18.3921616792097</v>
      </c>
      <c r="N1141">
        <v>0.26966400984283301</v>
      </c>
      <c r="O1141">
        <v>45.701440499128303</v>
      </c>
      <c r="P1141">
        <v>3.8494521200571601</v>
      </c>
    </row>
    <row r="1142" spans="1:17" hidden="1" x14ac:dyDescent="0.3">
      <c r="A1142" t="s">
        <v>2444</v>
      </c>
      <c r="B1142" t="s">
        <v>2445</v>
      </c>
      <c r="C1142" t="s">
        <v>3117</v>
      </c>
      <c r="D1142" t="s">
        <v>1679</v>
      </c>
      <c r="E1142">
        <v>1984.1380216</v>
      </c>
      <c r="F1142">
        <v>63.26</v>
      </c>
      <c r="G1142">
        <v>1.0024324265320901</v>
      </c>
      <c r="H1142">
        <v>1.8934326383687401</v>
      </c>
      <c r="I1142">
        <v>-5.4188126277734598</v>
      </c>
      <c r="J1142">
        <v>-0.19693176572603899</v>
      </c>
      <c r="K1142">
        <v>64.1509123231085</v>
      </c>
      <c r="L1142">
        <v>60.465249534126897</v>
      </c>
      <c r="M1142">
        <v>58.880462682991599</v>
      </c>
      <c r="N1142">
        <v>0.67087281260635501</v>
      </c>
      <c r="O1142">
        <v>8.2042364843503108</v>
      </c>
      <c r="P1142">
        <v>22.194321035348601</v>
      </c>
      <c r="Q1142">
        <v>-2.8254867209200001E-2</v>
      </c>
    </row>
    <row r="1143" spans="1:17" hidden="1" x14ac:dyDescent="0.3">
      <c r="A1143" t="s">
        <v>2446</v>
      </c>
      <c r="B1143" t="s">
        <v>2447</v>
      </c>
      <c r="C1143" t="s">
        <v>3117</v>
      </c>
      <c r="D1143" t="s">
        <v>239</v>
      </c>
      <c r="E1143">
        <v>1982.3362662</v>
      </c>
      <c r="F1143">
        <v>1156.7</v>
      </c>
      <c r="G1143">
        <v>57.948420480056001</v>
      </c>
      <c r="H1143">
        <v>8.7032298156133194</v>
      </c>
      <c r="I1143">
        <v>47.863208938416697</v>
      </c>
      <c r="J1143">
        <v>-4.5129924173723301</v>
      </c>
      <c r="K1143">
        <v>1022.2657498928299</v>
      </c>
      <c r="L1143">
        <v>801.35384194563096</v>
      </c>
      <c r="M1143">
        <v>53.519820824414701</v>
      </c>
      <c r="N1143">
        <v>1.3610362274332199</v>
      </c>
      <c r="O1143">
        <v>10.594795539033401</v>
      </c>
      <c r="P1143">
        <v>125.89590860267499</v>
      </c>
      <c r="Q1143">
        <v>0.15653650297139801</v>
      </c>
    </row>
    <row r="1144" spans="1:17" hidden="1" x14ac:dyDescent="0.3">
      <c r="A1144" t="s">
        <v>2448</v>
      </c>
      <c r="B1144" t="s">
        <v>2449</v>
      </c>
      <c r="C1144" t="s">
        <v>3117</v>
      </c>
      <c r="D1144" t="s">
        <v>414</v>
      </c>
      <c r="E1144">
        <v>1979.9468434599901</v>
      </c>
      <c r="F1144">
        <v>1575.05</v>
      </c>
      <c r="G1144">
        <v>70.2300305832226</v>
      </c>
      <c r="H1144">
        <v>12.629403453455099</v>
      </c>
      <c r="I1144">
        <v>56.4216006159347</v>
      </c>
      <c r="J1144">
        <v>4.3297519006471799</v>
      </c>
      <c r="K1144">
        <v>1532.96367363437</v>
      </c>
      <c r="L1144">
        <v>1281.49089460862</v>
      </c>
      <c r="M1144">
        <v>48.875312442381301</v>
      </c>
      <c r="N1144">
        <v>1.69778982070386</v>
      </c>
      <c r="O1144">
        <v>11.742484365575701</v>
      </c>
      <c r="P1144">
        <v>125.071448985424</v>
      </c>
      <c r="Q1144">
        <v>5.8232904791673999E-2</v>
      </c>
    </row>
    <row r="1145" spans="1:17" hidden="1" x14ac:dyDescent="0.3">
      <c r="A1145" t="s">
        <v>2450</v>
      </c>
      <c r="B1145" t="s">
        <v>2451</v>
      </c>
      <c r="C1145" t="s">
        <v>3117</v>
      </c>
      <c r="D1145" t="s">
        <v>513</v>
      </c>
      <c r="E1145">
        <v>1979.83123983</v>
      </c>
      <c r="F1145">
        <v>506.65</v>
      </c>
      <c r="G1145">
        <v>-37.798952188852503</v>
      </c>
      <c r="H1145">
        <v>-14.445678735552001</v>
      </c>
      <c r="I1145">
        <v>-9.1751050965321799</v>
      </c>
      <c r="J1145">
        <v>-5.3757789957250504</v>
      </c>
      <c r="K1145">
        <v>587.36778978447705</v>
      </c>
      <c r="L1145">
        <v>599.97086999087003</v>
      </c>
      <c r="M1145">
        <v>18.553757792779901</v>
      </c>
      <c r="N1145">
        <v>0.36777096671309101</v>
      </c>
      <c r="O1145">
        <v>42.109937826902197</v>
      </c>
      <c r="P1145">
        <v>9.8904674113436695</v>
      </c>
      <c r="Q1145">
        <v>-0.16873857203303</v>
      </c>
    </row>
    <row r="1146" spans="1:17" hidden="1" x14ac:dyDescent="0.3">
      <c r="A1146" t="s">
        <v>2452</v>
      </c>
      <c r="B1146" t="s">
        <v>2453</v>
      </c>
      <c r="C1146" t="s">
        <v>3117</v>
      </c>
      <c r="D1146" t="s">
        <v>268</v>
      </c>
      <c r="E1146">
        <v>1974.48700490999</v>
      </c>
      <c r="F1146">
        <v>548.1</v>
      </c>
      <c r="G1146">
        <v>40.2602877588902</v>
      </c>
      <c r="H1146">
        <v>5.4153114186632401</v>
      </c>
      <c r="I1146">
        <v>46.202667837980499</v>
      </c>
      <c r="J1146">
        <v>4.2828691218248398</v>
      </c>
      <c r="K1146">
        <v>526.22872980381499</v>
      </c>
      <c r="L1146">
        <v>447.61279361618602</v>
      </c>
      <c r="M1146">
        <v>56.193455247771404</v>
      </c>
      <c r="N1146">
        <v>0.74558835988221595</v>
      </c>
      <c r="O1146">
        <v>16.7396460499908</v>
      </c>
      <c r="P1146">
        <v>80.0887136520453</v>
      </c>
      <c r="Q1146">
        <v>0.10738025571087</v>
      </c>
    </row>
    <row r="1147" spans="1:17" hidden="1" x14ac:dyDescent="0.3">
      <c r="A1147" t="s">
        <v>2454</v>
      </c>
      <c r="B1147" t="s">
        <v>2455</v>
      </c>
      <c r="C1147" t="s">
        <v>3117</v>
      </c>
      <c r="D1147" t="s">
        <v>144</v>
      </c>
      <c r="E1147">
        <v>1970.7343848359999</v>
      </c>
      <c r="F1147">
        <v>120.63</v>
      </c>
      <c r="G1147">
        <v>-13.738769182316499</v>
      </c>
      <c r="H1147">
        <v>8.8053192250644905</v>
      </c>
      <c r="I1147">
        <v>-17.7388282718182</v>
      </c>
      <c r="J1147">
        <v>-7.2144496887691201</v>
      </c>
      <c r="K1147">
        <v>113.340968550558</v>
      </c>
      <c r="L1147">
        <v>120.783322467983</v>
      </c>
      <c r="M1147">
        <v>61.377455289399499</v>
      </c>
      <c r="N1147">
        <v>0.94950023783892001</v>
      </c>
      <c r="O1147">
        <v>127.472436375694</v>
      </c>
      <c r="P1147">
        <v>33.0722559293987</v>
      </c>
    </row>
    <row r="1148" spans="1:17" hidden="1" x14ac:dyDescent="0.3">
      <c r="A1148" t="s">
        <v>2456</v>
      </c>
      <c r="B1148" t="s">
        <v>2457</v>
      </c>
      <c r="C1148" t="s">
        <v>3117</v>
      </c>
      <c r="D1148" t="s">
        <v>1336</v>
      </c>
      <c r="E1148">
        <v>1968.8568193799999</v>
      </c>
      <c r="F1148">
        <v>260.7</v>
      </c>
      <c r="G1148">
        <v>-32.329447034213302</v>
      </c>
      <c r="H1148">
        <v>-25.494314474569101</v>
      </c>
      <c r="I1148">
        <v>-15.7727410160646</v>
      </c>
      <c r="J1148">
        <v>-3.2689255859094701</v>
      </c>
      <c r="K1148">
        <v>335.97739976505198</v>
      </c>
      <c r="L1148">
        <v>344.15130737633899</v>
      </c>
      <c r="M1148">
        <v>20.056715768928399</v>
      </c>
      <c r="N1148">
        <v>0.68925833858113095</v>
      </c>
      <c r="O1148">
        <v>73.321825853471395</v>
      </c>
      <c r="P1148">
        <v>0.46242774566473899</v>
      </c>
      <c r="Q1148">
        <v>-5.1530142482999997E-5</v>
      </c>
    </row>
    <row r="1149" spans="1:17" hidden="1" x14ac:dyDescent="0.3">
      <c r="A1149" t="s">
        <v>2458</v>
      </c>
      <c r="B1149" t="s">
        <v>2459</v>
      </c>
      <c r="C1149" t="s">
        <v>3117</v>
      </c>
      <c r="D1149" t="s">
        <v>460</v>
      </c>
      <c r="E1149">
        <v>1964.7268695929999</v>
      </c>
      <c r="F1149">
        <v>130.53</v>
      </c>
      <c r="G1149">
        <v>83.195871340559194</v>
      </c>
      <c r="H1149">
        <v>1.2670784265616899</v>
      </c>
      <c r="I1149">
        <v>21.160084662431601</v>
      </c>
      <c r="J1149">
        <v>-2.3611384120270502</v>
      </c>
      <c r="K1149">
        <v>132.27576969310999</v>
      </c>
      <c r="L1149">
        <v>118.93490025242301</v>
      </c>
      <c r="M1149">
        <v>47.8477534437475</v>
      </c>
      <c r="N1149">
        <v>0.70805138501498099</v>
      </c>
      <c r="O1149">
        <v>25.94805791772</v>
      </c>
      <c r="P1149">
        <v>110.702179176755</v>
      </c>
      <c r="Q1149">
        <v>0.107701255202153</v>
      </c>
    </row>
    <row r="1150" spans="1:17" x14ac:dyDescent="0.3">
      <c r="A1150" t="s">
        <v>2460</v>
      </c>
      <c r="B1150" t="s">
        <v>2461</v>
      </c>
      <c r="C1150" t="s">
        <v>3119</v>
      </c>
      <c r="D1150" t="s">
        <v>2003</v>
      </c>
      <c r="E1150">
        <v>1964.6203163180001</v>
      </c>
      <c r="F1150">
        <v>10.67</v>
      </c>
      <c r="G1150">
        <v>-59.907338611828997</v>
      </c>
      <c r="H1150">
        <v>-11.229143219707201</v>
      </c>
      <c r="I1150">
        <v>-36.012323577279801</v>
      </c>
      <c r="J1150">
        <v>-6.8321831881464599</v>
      </c>
      <c r="K1150">
        <v>13.279427648745401</v>
      </c>
      <c r="L1150">
        <v>15.426093562812</v>
      </c>
      <c r="M1150">
        <v>10.4241551703937</v>
      </c>
      <c r="N1150">
        <v>0.661176825373476</v>
      </c>
      <c r="O1150">
        <v>144.14245548266101</v>
      </c>
      <c r="P1150">
        <v>0.18779342723003101</v>
      </c>
      <c r="Q1150">
        <v>-3.8090086096673997E-2</v>
      </c>
    </row>
    <row r="1151" spans="1:17" hidden="1" x14ac:dyDescent="0.3">
      <c r="A1151" t="s">
        <v>2462</v>
      </c>
      <c r="B1151" t="s">
        <v>2463</v>
      </c>
      <c r="C1151" t="s">
        <v>3117</v>
      </c>
      <c r="D1151" t="s">
        <v>481</v>
      </c>
      <c r="E1151">
        <v>1959.5224800000001</v>
      </c>
      <c r="F1151">
        <v>1719</v>
      </c>
      <c r="G1151">
        <v>-7.6686015594389403</v>
      </c>
      <c r="H1151">
        <v>-1.98542419471752</v>
      </c>
      <c r="I1151">
        <v>-8.9646947207386205</v>
      </c>
      <c r="J1151">
        <v>0.72889789293462404</v>
      </c>
      <c r="K1151">
        <v>1893.4676551564601</v>
      </c>
      <c r="L1151">
        <v>1859.9560095012901</v>
      </c>
      <c r="M1151">
        <v>31.420999108000501</v>
      </c>
      <c r="N1151">
        <v>1.1382580252341099</v>
      </c>
      <c r="O1151">
        <v>41.166375799883603</v>
      </c>
      <c r="P1151">
        <v>13.465346534653399</v>
      </c>
    </row>
    <row r="1152" spans="1:17" hidden="1" x14ac:dyDescent="0.3">
      <c r="A1152" t="s">
        <v>2464</v>
      </c>
      <c r="B1152" t="s">
        <v>2465</v>
      </c>
      <c r="C1152" t="s">
        <v>3117</v>
      </c>
      <c r="D1152" t="s">
        <v>481</v>
      </c>
      <c r="E1152">
        <v>1956.1103407999999</v>
      </c>
      <c r="F1152">
        <v>377.3</v>
      </c>
      <c r="G1152">
        <v>-50.517693607202197</v>
      </c>
      <c r="H1152">
        <v>-4.5436241392634802</v>
      </c>
      <c r="I1152">
        <v>-10.779957046035401</v>
      </c>
      <c r="J1152">
        <v>-0.66095511797101802</v>
      </c>
      <c r="K1152">
        <v>409.90398084133801</v>
      </c>
      <c r="L1152">
        <v>438.509309184024</v>
      </c>
      <c r="M1152">
        <v>24.0704314707287</v>
      </c>
      <c r="N1152">
        <v>0.38689265203920498</v>
      </c>
      <c r="O1152">
        <v>49.310893188444197</v>
      </c>
      <c r="P1152">
        <v>2.0419202163624002</v>
      </c>
      <c r="Q1152">
        <v>-1.6501299883343E-2</v>
      </c>
    </row>
    <row r="1153" spans="1:17" hidden="1" x14ac:dyDescent="0.3">
      <c r="A1153" t="s">
        <v>2466</v>
      </c>
      <c r="B1153" t="s">
        <v>2467</v>
      </c>
      <c r="C1153" t="s">
        <v>3117</v>
      </c>
      <c r="D1153" t="s">
        <v>268</v>
      </c>
      <c r="E1153">
        <v>1951.6494865049999</v>
      </c>
      <c r="F1153">
        <v>638.15</v>
      </c>
      <c r="G1153">
        <v>-60.799169831361901</v>
      </c>
      <c r="H1153">
        <v>4.1132294966111198</v>
      </c>
      <c r="I1153">
        <v>-31.822967703958401</v>
      </c>
      <c r="J1153">
        <v>-6.7424715037762004</v>
      </c>
      <c r="K1153">
        <v>628.21302447111805</v>
      </c>
      <c r="L1153">
        <v>705.91539714666499</v>
      </c>
      <c r="M1153">
        <v>54.187024355113699</v>
      </c>
      <c r="N1153">
        <v>0.58093474664977596</v>
      </c>
      <c r="O1153">
        <v>79.424900101856906</v>
      </c>
      <c r="P1153">
        <v>11.564685314685301</v>
      </c>
    </row>
    <row r="1154" spans="1:17" hidden="1" x14ac:dyDescent="0.3">
      <c r="A1154" t="s">
        <v>2468</v>
      </c>
      <c r="B1154" t="s">
        <v>2469</v>
      </c>
      <c r="C1154" t="s">
        <v>3117</v>
      </c>
      <c r="D1154" t="s">
        <v>1336</v>
      </c>
      <c r="E1154">
        <v>1940.1768552250001</v>
      </c>
      <c r="F1154">
        <v>746.95</v>
      </c>
      <c r="G1154">
        <v>4.3969177968776103</v>
      </c>
      <c r="H1154">
        <v>9.3010462743853601</v>
      </c>
      <c r="I1154">
        <v>24.446806913162199</v>
      </c>
      <c r="J1154">
        <v>2.70651944512265</v>
      </c>
      <c r="K1154">
        <v>772.24301236569897</v>
      </c>
      <c r="L1154">
        <v>731.63004773118496</v>
      </c>
      <c r="M1154">
        <v>40.4078782446418</v>
      </c>
      <c r="N1154">
        <v>0.73805344147394703</v>
      </c>
      <c r="O1154">
        <v>33.676952941963897</v>
      </c>
      <c r="P1154">
        <v>65.437430786267996</v>
      </c>
      <c r="Q1154">
        <v>-2.9600052166565E-2</v>
      </c>
    </row>
    <row r="1155" spans="1:17" hidden="1" x14ac:dyDescent="0.3">
      <c r="A1155" t="s">
        <v>2470</v>
      </c>
      <c r="B1155" t="s">
        <v>2471</v>
      </c>
      <c r="C1155" t="s">
        <v>3117</v>
      </c>
      <c r="D1155" t="s">
        <v>239</v>
      </c>
      <c r="E1155">
        <v>1937.4271740700001</v>
      </c>
      <c r="F1155">
        <v>250.7</v>
      </c>
      <c r="G1155">
        <v>-48.074371069576003</v>
      </c>
      <c r="H1155">
        <v>-6.1484270638702299</v>
      </c>
      <c r="I1155">
        <v>-18.297439305027201</v>
      </c>
      <c r="J1155">
        <v>-5.99658719178613</v>
      </c>
      <c r="K1155">
        <v>277.50789375741402</v>
      </c>
      <c r="L1155">
        <v>301.03213059409097</v>
      </c>
      <c r="M1155">
        <v>23.556840064228702</v>
      </c>
      <c r="N1155">
        <v>0.73269355687393001</v>
      </c>
      <c r="O1155">
        <v>45.173514160350997</v>
      </c>
      <c r="P1155">
        <v>2.1389284986758899</v>
      </c>
    </row>
    <row r="1156" spans="1:17" hidden="1" x14ac:dyDescent="0.3">
      <c r="A1156" t="s">
        <v>2472</v>
      </c>
      <c r="B1156" t="s">
        <v>2473</v>
      </c>
      <c r="C1156" t="s">
        <v>3117</v>
      </c>
      <c r="D1156" t="s">
        <v>481</v>
      </c>
      <c r="E1156">
        <v>1934.8738293250001</v>
      </c>
      <c r="F1156">
        <v>827.15</v>
      </c>
      <c r="G1156">
        <v>-62.678330534186003</v>
      </c>
      <c r="H1156">
        <v>-9.0900671462206706</v>
      </c>
      <c r="I1156">
        <v>-29.702051051931601</v>
      </c>
      <c r="J1156">
        <v>-4.3734457947102303</v>
      </c>
      <c r="K1156">
        <v>933.67716706978399</v>
      </c>
      <c r="L1156">
        <v>1111.3642042383501</v>
      </c>
      <c r="M1156">
        <v>32.863303149662599</v>
      </c>
      <c r="N1156">
        <v>0.440812938387451</v>
      </c>
      <c r="O1156">
        <v>99.5829051562594</v>
      </c>
      <c r="P1156">
        <v>4.9017121116042999</v>
      </c>
      <c r="Q1156">
        <v>-0.21924968515670301</v>
      </c>
    </row>
    <row r="1157" spans="1:17" hidden="1" x14ac:dyDescent="0.3">
      <c r="A1157" t="s">
        <v>2474</v>
      </c>
      <c r="B1157" t="s">
        <v>2475</v>
      </c>
      <c r="C1157" t="s">
        <v>3117</v>
      </c>
      <c r="D1157" t="s">
        <v>51</v>
      </c>
      <c r="E1157">
        <v>1925.4498612</v>
      </c>
      <c r="F1157">
        <v>2002.8</v>
      </c>
      <c r="G1157">
        <v>48.037047811147403</v>
      </c>
      <c r="H1157">
        <v>12.2831053133217</v>
      </c>
      <c r="I1157">
        <v>67.755701197098603</v>
      </c>
      <c r="J1157">
        <v>-4.8967484055377497</v>
      </c>
      <c r="K1157">
        <v>1825.2414231105299</v>
      </c>
      <c r="L1157">
        <v>1490.2447130419901</v>
      </c>
      <c r="M1157">
        <v>49.461759513546298</v>
      </c>
      <c r="N1157">
        <v>1.48411808669656</v>
      </c>
      <c r="O1157">
        <v>16.137407629318901</v>
      </c>
      <c r="P1157">
        <v>88.934484222442293</v>
      </c>
      <c r="Q1157">
        <v>0.13013438933815</v>
      </c>
    </row>
    <row r="1158" spans="1:17" hidden="1" x14ac:dyDescent="0.3">
      <c r="A1158" t="s">
        <v>2476</v>
      </c>
      <c r="B1158" t="s">
        <v>2477</v>
      </c>
      <c r="C1158" t="s">
        <v>3117</v>
      </c>
      <c r="D1158" t="s">
        <v>141</v>
      </c>
      <c r="E1158">
        <v>1924.74906756</v>
      </c>
      <c r="F1158">
        <v>110.99</v>
      </c>
      <c r="G1158">
        <v>117.060100207788</v>
      </c>
      <c r="H1158">
        <v>-10.946420227193</v>
      </c>
      <c r="I1158">
        <v>-14.022781680469899</v>
      </c>
      <c r="J1158">
        <v>-6.0873418077054202</v>
      </c>
      <c r="K1158">
        <v>118.775427405629</v>
      </c>
      <c r="L1158">
        <v>105.33296705566801</v>
      </c>
      <c r="M1158">
        <v>34.837109995696203</v>
      </c>
      <c r="N1158">
        <v>0.59624115110694498</v>
      </c>
      <c r="O1158">
        <v>28.335886115866298</v>
      </c>
      <c r="P1158">
        <v>145.47163551918601</v>
      </c>
    </row>
    <row r="1159" spans="1:17" hidden="1" x14ac:dyDescent="0.3">
      <c r="A1159" t="s">
        <v>2478</v>
      </c>
      <c r="B1159" t="s">
        <v>2479</v>
      </c>
      <c r="C1159" t="s">
        <v>3117</v>
      </c>
      <c r="D1159" t="s">
        <v>211</v>
      </c>
      <c r="E1159">
        <v>1920.92985</v>
      </c>
      <c r="F1159">
        <v>1181.25</v>
      </c>
      <c r="G1159">
        <v>21.4946999024022</v>
      </c>
      <c r="H1159">
        <v>-2.2636587776183701</v>
      </c>
      <c r="I1159">
        <v>17.161711846315399</v>
      </c>
      <c r="J1159">
        <v>-4.0403517456829201</v>
      </c>
      <c r="K1159">
        <v>1288.7107447600799</v>
      </c>
      <c r="L1159">
        <v>1175.6079249543</v>
      </c>
      <c r="M1159">
        <v>30.720183260112702</v>
      </c>
      <c r="N1159">
        <v>0.45562748506578998</v>
      </c>
      <c r="O1159">
        <v>30.5312169312169</v>
      </c>
      <c r="P1159">
        <v>52.311262974663101</v>
      </c>
      <c r="Q1159">
        <v>4.2853132681215003E-2</v>
      </c>
    </row>
    <row r="1160" spans="1:17" hidden="1" x14ac:dyDescent="0.3">
      <c r="A1160" t="s">
        <v>2480</v>
      </c>
      <c r="B1160" t="s">
        <v>2481</v>
      </c>
      <c r="C1160" t="s">
        <v>3117</v>
      </c>
      <c r="D1160" t="s">
        <v>440</v>
      </c>
      <c r="E1160">
        <v>1916.1442732</v>
      </c>
      <c r="F1160">
        <v>240.95</v>
      </c>
      <c r="G1160">
        <v>-26.916516881421298</v>
      </c>
      <c r="H1160">
        <v>-7.26587707907803</v>
      </c>
      <c r="I1160">
        <v>-13.2104287601619</v>
      </c>
      <c r="J1160">
        <v>-6.7907374050139202</v>
      </c>
      <c r="K1160">
        <v>275.83704795065501</v>
      </c>
      <c r="L1160">
        <v>280.69500507653402</v>
      </c>
      <c r="M1160">
        <v>25.018129706874401</v>
      </c>
      <c r="N1160">
        <v>0.372815639051574</v>
      </c>
      <c r="O1160">
        <v>50.238638721726502</v>
      </c>
      <c r="P1160">
        <v>6.2155609433546397</v>
      </c>
      <c r="Q1160">
        <v>-8.0384028726942003E-2</v>
      </c>
    </row>
    <row r="1161" spans="1:17" hidden="1" x14ac:dyDescent="0.3">
      <c r="A1161" t="s">
        <v>2482</v>
      </c>
      <c r="B1161" t="s">
        <v>2483</v>
      </c>
      <c r="C1161" t="s">
        <v>3117</v>
      </c>
      <c r="D1161" t="s">
        <v>69</v>
      </c>
      <c r="E1161">
        <v>1915.8782899299999</v>
      </c>
      <c r="F1161">
        <v>101</v>
      </c>
      <c r="G1161">
        <v>16.6529474488772</v>
      </c>
      <c r="H1161">
        <v>-7.1844088716122299</v>
      </c>
      <c r="I1161">
        <v>31.7238487432456</v>
      </c>
      <c r="J1161">
        <v>-1.41758603174835</v>
      </c>
      <c r="K1161">
        <v>103.025595745381</v>
      </c>
      <c r="L1161">
        <v>86.125295654494195</v>
      </c>
      <c r="M1161">
        <v>38.280956652554401</v>
      </c>
      <c r="N1161">
        <v>0.22249553307333</v>
      </c>
      <c r="O1161">
        <v>42.3762376237623</v>
      </c>
      <c r="P1161">
        <v>57.027363184079597</v>
      </c>
      <c r="Q1161">
        <v>0.33129922419883201</v>
      </c>
    </row>
    <row r="1162" spans="1:17" hidden="1" x14ac:dyDescent="0.3">
      <c r="A1162" t="s">
        <v>2484</v>
      </c>
      <c r="B1162" t="s">
        <v>2485</v>
      </c>
      <c r="C1162" t="s">
        <v>3117</v>
      </c>
      <c r="D1162" t="s">
        <v>141</v>
      </c>
      <c r="E1162">
        <v>1912.04224515999</v>
      </c>
      <c r="F1162">
        <v>104.54</v>
      </c>
      <c r="G1162">
        <v>12.7166576286427</v>
      </c>
      <c r="H1162">
        <v>-7.1756331558878799</v>
      </c>
      <c r="I1162">
        <v>12.7669588759309</v>
      </c>
      <c r="J1162">
        <v>-1.3050360933985901</v>
      </c>
      <c r="K1162">
        <v>117.139546719883</v>
      </c>
      <c r="L1162">
        <v>108.71182041944</v>
      </c>
      <c r="M1162">
        <v>20.4852938536186</v>
      </c>
      <c r="N1162">
        <v>0.56210351486058496</v>
      </c>
      <c r="O1162">
        <v>55.395064090300302</v>
      </c>
      <c r="P1162">
        <v>43.994490358126697</v>
      </c>
      <c r="Q1162">
        <v>4.1712714163795003E-2</v>
      </c>
    </row>
    <row r="1163" spans="1:17" hidden="1" x14ac:dyDescent="0.3">
      <c r="A1163" t="s">
        <v>2486</v>
      </c>
      <c r="B1163" t="s">
        <v>2487</v>
      </c>
      <c r="C1163" t="s">
        <v>3117</v>
      </c>
      <c r="D1163" t="s">
        <v>48</v>
      </c>
      <c r="E1163">
        <v>1909.1592072000001</v>
      </c>
      <c r="F1163">
        <v>1707.8</v>
      </c>
      <c r="G1163">
        <v>66.797753360965302</v>
      </c>
      <c r="H1163">
        <v>9.7393576579558996</v>
      </c>
      <c r="I1163">
        <v>50.851815400893102</v>
      </c>
      <c r="J1163">
        <v>-2.0950558758504698</v>
      </c>
      <c r="K1163">
        <v>1630.3442444965699</v>
      </c>
      <c r="L1163">
        <v>1345.84784505997</v>
      </c>
      <c r="M1163">
        <v>64.322823772866201</v>
      </c>
      <c r="N1163">
        <v>1.5908624739372099</v>
      </c>
      <c r="O1163">
        <v>13.8921419369949</v>
      </c>
      <c r="P1163">
        <v>104.282296650717</v>
      </c>
    </row>
    <row r="1164" spans="1:17" hidden="1" x14ac:dyDescent="0.3">
      <c r="A1164" t="s">
        <v>2488</v>
      </c>
      <c r="B1164" t="s">
        <v>2489</v>
      </c>
      <c r="C1164" t="s">
        <v>3117</v>
      </c>
      <c r="D1164" t="s">
        <v>1679</v>
      </c>
      <c r="E1164">
        <v>1906.0882018</v>
      </c>
      <c r="F1164">
        <v>64.7</v>
      </c>
      <c r="G1164">
        <v>0.93028089385423796</v>
      </c>
      <c r="H1164">
        <v>2.5102917894900498</v>
      </c>
      <c r="I1164">
        <v>-5.4236446855025404</v>
      </c>
      <c r="J1164">
        <v>7.2955554916379797E-2</v>
      </c>
      <c r="K1164">
        <v>65.673083965318199</v>
      </c>
      <c r="L1164">
        <v>61.9650992838638</v>
      </c>
      <c r="M1164">
        <v>59.453032016997597</v>
      </c>
      <c r="N1164">
        <v>1.1289914647333701</v>
      </c>
      <c r="O1164">
        <v>9.8763523956723205</v>
      </c>
      <c r="P1164">
        <v>23.355576739752099</v>
      </c>
      <c r="Q1164">
        <v>-2.8326200589973E-2</v>
      </c>
    </row>
    <row r="1165" spans="1:17" hidden="1" x14ac:dyDescent="0.3">
      <c r="A1165" t="s">
        <v>2490</v>
      </c>
      <c r="B1165" t="s">
        <v>2491</v>
      </c>
      <c r="C1165" t="s">
        <v>3117</v>
      </c>
      <c r="D1165" t="s">
        <v>313</v>
      </c>
      <c r="E1165">
        <v>1905.9297999</v>
      </c>
      <c r="F1165">
        <v>741.5</v>
      </c>
      <c r="G1165">
        <v>9.1363573226268606</v>
      </c>
      <c r="H1165">
        <v>-7.6363650502984397</v>
      </c>
      <c r="I1165">
        <v>-13.524015459914599</v>
      </c>
      <c r="J1165">
        <v>-18.861464770934699</v>
      </c>
      <c r="K1165">
        <v>852.28478348721399</v>
      </c>
      <c r="L1165">
        <v>784.72827786598202</v>
      </c>
      <c r="M1165">
        <v>35.5831416880986</v>
      </c>
      <c r="N1165">
        <v>1.5884296991834099</v>
      </c>
      <c r="O1165">
        <v>63.8570465273095</v>
      </c>
      <c r="P1165">
        <v>68.868139375996293</v>
      </c>
      <c r="Q1165">
        <v>0.115956690889644</v>
      </c>
    </row>
    <row r="1166" spans="1:17" hidden="1" x14ac:dyDescent="0.3">
      <c r="A1166" t="s">
        <v>2492</v>
      </c>
      <c r="B1166" t="s">
        <v>2493</v>
      </c>
      <c r="C1166" t="s">
        <v>3117</v>
      </c>
      <c r="D1166" t="s">
        <v>1679</v>
      </c>
      <c r="E1166">
        <v>1905.052968</v>
      </c>
      <c r="F1166">
        <v>64.900000000000006</v>
      </c>
      <c r="G1166">
        <v>0.70879837463357698</v>
      </c>
      <c r="H1166">
        <v>2.54203105692195</v>
      </c>
      <c r="I1166">
        <v>-5.6849545950232603</v>
      </c>
      <c r="J1166">
        <v>0.19215289587453499</v>
      </c>
      <c r="K1166">
        <v>65.738265637980902</v>
      </c>
      <c r="L1166">
        <v>61.971097230157802</v>
      </c>
      <c r="M1166">
        <v>55.931821315525497</v>
      </c>
      <c r="N1166">
        <v>1.13281871247921</v>
      </c>
      <c r="O1166">
        <v>8.0123266563944409</v>
      </c>
      <c r="P1166">
        <v>25.653436592449101</v>
      </c>
      <c r="Q1166">
        <v>-2.9924776916618E-2</v>
      </c>
    </row>
    <row r="1167" spans="1:17" hidden="1" x14ac:dyDescent="0.3">
      <c r="A1167" t="s">
        <v>2494</v>
      </c>
      <c r="B1167" t="s">
        <v>2495</v>
      </c>
      <c r="C1167" t="s">
        <v>3117</v>
      </c>
      <c r="D1167" t="s">
        <v>728</v>
      </c>
      <c r="E1167">
        <v>1901.11000107</v>
      </c>
      <c r="F1167">
        <v>719.72</v>
      </c>
      <c r="G1167">
        <v>26.099317657208399</v>
      </c>
      <c r="H1167">
        <v>-2.0002028614615299</v>
      </c>
      <c r="I1167">
        <v>-4.1992978931377296</v>
      </c>
      <c r="J1167">
        <v>0.912175859047482</v>
      </c>
      <c r="K1167">
        <v>767.49067607649897</v>
      </c>
      <c r="L1167">
        <v>719.03980404005995</v>
      </c>
      <c r="M1167">
        <v>43.078312623575101</v>
      </c>
      <c r="N1167">
        <v>1.26354909434313</v>
      </c>
      <c r="O1167">
        <v>15.3226254654587</v>
      </c>
      <c r="P1167">
        <v>49.879216992919602</v>
      </c>
      <c r="Q1167">
        <v>-3.6227040049000002E-5</v>
      </c>
    </row>
    <row r="1168" spans="1:17" hidden="1" x14ac:dyDescent="0.3">
      <c r="A1168" t="s">
        <v>2496</v>
      </c>
      <c r="B1168" t="s">
        <v>2497</v>
      </c>
      <c r="C1168" t="s">
        <v>3117</v>
      </c>
      <c r="D1168" t="s">
        <v>51</v>
      </c>
      <c r="E1168">
        <v>1900.68</v>
      </c>
      <c r="F1168">
        <v>20.22</v>
      </c>
      <c r="G1168">
        <v>86.416235628406298</v>
      </c>
      <c r="H1168">
        <v>7.4993791170625297</v>
      </c>
      <c r="I1168">
        <v>48.343683175874503</v>
      </c>
      <c r="J1168">
        <v>4.3148094768902201</v>
      </c>
      <c r="K1168">
        <v>20.328929734678201</v>
      </c>
      <c r="L1168">
        <v>16.783392132396099</v>
      </c>
      <c r="M1168">
        <v>46.809479385087599</v>
      </c>
      <c r="N1168">
        <v>0.27912210416903799</v>
      </c>
      <c r="O1168">
        <v>37.982195845697298</v>
      </c>
      <c r="P1168">
        <v>106.326530612244</v>
      </c>
      <c r="Q1168">
        <v>0.12129985859124701</v>
      </c>
    </row>
    <row r="1169" spans="1:17" hidden="1" x14ac:dyDescent="0.3">
      <c r="A1169" t="s">
        <v>2498</v>
      </c>
      <c r="B1169" t="s">
        <v>2499</v>
      </c>
      <c r="C1169" t="s">
        <v>3117</v>
      </c>
      <c r="D1169" t="s">
        <v>414</v>
      </c>
      <c r="E1169">
        <v>1899.66443225999</v>
      </c>
      <c r="F1169">
        <v>216.79</v>
      </c>
      <c r="G1169">
        <v>-38.600086583521097</v>
      </c>
      <c r="H1169">
        <v>-3.01184301601702</v>
      </c>
      <c r="I1169">
        <v>-11.3445930853263</v>
      </c>
      <c r="J1169">
        <v>-4.1888268418904797</v>
      </c>
      <c r="K1169">
        <v>222.124829040923</v>
      </c>
      <c r="L1169">
        <v>235.11990184235501</v>
      </c>
      <c r="M1169">
        <v>41.366593377181097</v>
      </c>
      <c r="N1169">
        <v>0.72123635735021097</v>
      </c>
      <c r="O1169">
        <v>58.678905853590997</v>
      </c>
      <c r="P1169">
        <v>10.045685279187801</v>
      </c>
      <c r="Q1169">
        <v>0.146909744850032</v>
      </c>
    </row>
    <row r="1170" spans="1:17" hidden="1" x14ac:dyDescent="0.3">
      <c r="A1170" t="s">
        <v>2500</v>
      </c>
      <c r="B1170" t="s">
        <v>2501</v>
      </c>
      <c r="C1170" t="s">
        <v>3117</v>
      </c>
      <c r="D1170" t="s">
        <v>114</v>
      </c>
      <c r="E1170">
        <v>1897.6060634400001</v>
      </c>
      <c r="F1170">
        <v>274.8</v>
      </c>
      <c r="G1170">
        <v>-36.911383538011499</v>
      </c>
      <c r="H1170">
        <v>17.152526656808</v>
      </c>
      <c r="I1170">
        <v>-20.3547418579824</v>
      </c>
      <c r="J1170">
        <v>10.113263036109799</v>
      </c>
      <c r="K1170">
        <v>280.76311064950698</v>
      </c>
      <c r="M1170">
        <v>54.085778175684801</v>
      </c>
      <c r="N1170">
        <v>1.8400035028270001</v>
      </c>
      <c r="O1170">
        <v>45.560407569141098</v>
      </c>
      <c r="P1170">
        <v>21.8085106382978</v>
      </c>
    </row>
    <row r="1171" spans="1:17" hidden="1" x14ac:dyDescent="0.3">
      <c r="A1171" t="s">
        <v>2502</v>
      </c>
      <c r="B1171" t="s">
        <v>2503</v>
      </c>
      <c r="C1171" t="s">
        <v>3117</v>
      </c>
      <c r="D1171" t="s">
        <v>292</v>
      </c>
      <c r="E1171">
        <v>1897.1391923000001</v>
      </c>
      <c r="F1171">
        <v>382.7</v>
      </c>
      <c r="G1171">
        <v>-49.833370659270898</v>
      </c>
      <c r="H1171">
        <v>-0.56005888600295295</v>
      </c>
      <c r="I1171">
        <v>-10.7702322258829</v>
      </c>
      <c r="J1171">
        <v>-5.8037900814859897</v>
      </c>
      <c r="K1171">
        <v>418.19490846794798</v>
      </c>
      <c r="L1171">
        <v>435.069616178937</v>
      </c>
      <c r="M1171">
        <v>34.716432651666601</v>
      </c>
      <c r="N1171">
        <v>0.55917573206655702</v>
      </c>
      <c r="O1171">
        <v>48.105565717272</v>
      </c>
      <c r="P1171">
        <v>15.9696969696969</v>
      </c>
      <c r="Q1171">
        <v>2.2148524698987999E-2</v>
      </c>
    </row>
    <row r="1172" spans="1:17" hidden="1" x14ac:dyDescent="0.3">
      <c r="A1172" t="s">
        <v>2504</v>
      </c>
      <c r="B1172" t="s">
        <v>2505</v>
      </c>
      <c r="C1172" t="s">
        <v>3117</v>
      </c>
      <c r="D1172" t="s">
        <v>472</v>
      </c>
      <c r="E1172">
        <v>1894.79895275999</v>
      </c>
      <c r="F1172">
        <v>292.7</v>
      </c>
      <c r="G1172">
        <v>0.121328343191013</v>
      </c>
      <c r="H1172">
        <v>-2.5322316048801699</v>
      </c>
      <c r="I1172">
        <v>-25.034675209733201</v>
      </c>
      <c r="J1172">
        <v>-2.2478269753189402</v>
      </c>
      <c r="K1172">
        <v>338.897023723205</v>
      </c>
      <c r="L1172">
        <v>355.98560066677902</v>
      </c>
      <c r="M1172">
        <v>34.199328022848498</v>
      </c>
      <c r="N1172">
        <v>0.92517183547289905</v>
      </c>
      <c r="O1172">
        <v>75.503928937478605</v>
      </c>
      <c r="P1172">
        <v>22.699643680569999</v>
      </c>
      <c r="Q1172">
        <v>0.11809041393375</v>
      </c>
    </row>
    <row r="1173" spans="1:17" hidden="1" x14ac:dyDescent="0.3">
      <c r="A1173" t="s">
        <v>2506</v>
      </c>
      <c r="B1173" t="s">
        <v>2507</v>
      </c>
      <c r="C1173" t="s">
        <v>3117</v>
      </c>
      <c r="D1173" t="s">
        <v>21</v>
      </c>
      <c r="E1173">
        <v>1890.7234528500001</v>
      </c>
      <c r="F1173">
        <v>208.1</v>
      </c>
      <c r="G1173">
        <v>-61.7755204948634</v>
      </c>
      <c r="H1173">
        <v>3.13272406474184</v>
      </c>
      <c r="I1173">
        <v>-28.9497165295309</v>
      </c>
      <c r="J1173">
        <v>-2.82261208205164</v>
      </c>
      <c r="K1173">
        <v>220.99832648001899</v>
      </c>
      <c r="M1173">
        <v>36.277294714865597</v>
      </c>
      <c r="N1173">
        <v>0.53969442490196695</v>
      </c>
      <c r="O1173">
        <v>103.60403652090299</v>
      </c>
      <c r="P1173">
        <v>5.1966434132039101</v>
      </c>
    </row>
    <row r="1174" spans="1:17" hidden="1" x14ac:dyDescent="0.3">
      <c r="A1174" t="s">
        <v>2508</v>
      </c>
      <c r="B1174" t="s">
        <v>2509</v>
      </c>
      <c r="C1174" t="s">
        <v>3117</v>
      </c>
      <c r="D1174" t="s">
        <v>481</v>
      </c>
      <c r="E1174">
        <v>1886.1903856399999</v>
      </c>
      <c r="F1174">
        <v>311.8</v>
      </c>
      <c r="G1174">
        <v>-17.7276943231373</v>
      </c>
      <c r="H1174">
        <v>-15.2694314814891</v>
      </c>
      <c r="I1174">
        <v>-10.868119110027299</v>
      </c>
      <c r="J1174">
        <v>-10.803364932237701</v>
      </c>
      <c r="K1174">
        <v>378.19504477710001</v>
      </c>
      <c r="L1174">
        <v>372.49184600380499</v>
      </c>
      <c r="M1174">
        <v>14.0730557878027</v>
      </c>
      <c r="N1174">
        <v>0.86686122124534604</v>
      </c>
      <c r="O1174">
        <v>45.1250801796023</v>
      </c>
      <c r="P1174">
        <v>6.2350936967632</v>
      </c>
      <c r="Q1174">
        <v>1.3518771661801999E-2</v>
      </c>
    </row>
    <row r="1175" spans="1:17" hidden="1" x14ac:dyDescent="0.3">
      <c r="A1175" t="s">
        <v>2510</v>
      </c>
      <c r="B1175" t="s">
        <v>2511</v>
      </c>
      <c r="C1175" t="s">
        <v>3117</v>
      </c>
      <c r="D1175" t="s">
        <v>971</v>
      </c>
      <c r="E1175">
        <v>1883.5061436799999</v>
      </c>
      <c r="F1175">
        <v>282.8</v>
      </c>
      <c r="G1175">
        <v>175.981289243422</v>
      </c>
      <c r="H1175">
        <v>-18.424464784029801</v>
      </c>
      <c r="I1175">
        <v>27.949285804737698</v>
      </c>
      <c r="J1175">
        <v>-6.9647520966359702</v>
      </c>
      <c r="K1175">
        <v>330.62948021728602</v>
      </c>
      <c r="L1175">
        <v>274.41534527208103</v>
      </c>
      <c r="M1175">
        <v>24.886959405968799</v>
      </c>
      <c r="N1175">
        <v>0.67774627056204595</v>
      </c>
      <c r="O1175">
        <v>53.871994342291302</v>
      </c>
      <c r="Q1175">
        <v>0.16465475778526201</v>
      </c>
    </row>
    <row r="1176" spans="1:17" hidden="1" x14ac:dyDescent="0.3">
      <c r="A1176" t="s">
        <v>2512</v>
      </c>
      <c r="B1176" t="s">
        <v>2513</v>
      </c>
      <c r="C1176" t="s">
        <v>3117</v>
      </c>
      <c r="D1176" t="s">
        <v>21</v>
      </c>
      <c r="E1176">
        <v>1882.41494711</v>
      </c>
      <c r="F1176">
        <v>452.05</v>
      </c>
      <c r="G1176">
        <v>16.338767387867001</v>
      </c>
      <c r="H1176">
        <v>46.665280788164999</v>
      </c>
      <c r="I1176">
        <v>30.971873340829401</v>
      </c>
      <c r="J1176">
        <v>5.1242395760811901</v>
      </c>
      <c r="K1176">
        <v>323.864041011891</v>
      </c>
      <c r="M1176">
        <v>82.984386061581901</v>
      </c>
      <c r="O1176">
        <v>2.7983630129410502</v>
      </c>
      <c r="P1176">
        <v>82.979154017405307</v>
      </c>
    </row>
    <row r="1177" spans="1:17" hidden="1" x14ac:dyDescent="0.3">
      <c r="A1177" t="s">
        <v>2514</v>
      </c>
      <c r="B1177" t="s">
        <v>2515</v>
      </c>
      <c r="C1177" t="s">
        <v>3117</v>
      </c>
      <c r="D1177" t="s">
        <v>114</v>
      </c>
      <c r="E1177">
        <v>1881.043239134</v>
      </c>
      <c r="F1177">
        <v>130.18</v>
      </c>
      <c r="G1177">
        <v>-43.176905677224603</v>
      </c>
      <c r="H1177">
        <v>-10.097983491370799</v>
      </c>
      <c r="I1177">
        <v>-24.892219740949901</v>
      </c>
      <c r="J1177">
        <v>-8.9361439082773693</v>
      </c>
      <c r="K1177">
        <v>149.764791530515</v>
      </c>
      <c r="L1177">
        <v>158.89268658497599</v>
      </c>
      <c r="M1177">
        <v>24.065944165510899</v>
      </c>
      <c r="N1177">
        <v>0.467851305780563</v>
      </c>
      <c r="O1177">
        <v>63.465970195114402</v>
      </c>
      <c r="P1177">
        <v>3.0638904283113</v>
      </c>
      <c r="Q1177">
        <v>8.3859231759559998E-3</v>
      </c>
    </row>
    <row r="1178" spans="1:17" hidden="1" x14ac:dyDescent="0.3">
      <c r="A1178" t="s">
        <v>2516</v>
      </c>
      <c r="B1178" t="s">
        <v>2517</v>
      </c>
      <c r="C1178" t="s">
        <v>3117</v>
      </c>
      <c r="D1178" t="s">
        <v>472</v>
      </c>
      <c r="E1178">
        <v>1879.0653696750001</v>
      </c>
      <c r="F1178">
        <v>12.09</v>
      </c>
      <c r="G1178">
        <v>-17.4945311362209</v>
      </c>
      <c r="H1178">
        <v>-2.3714048788757901E-2</v>
      </c>
      <c r="I1178">
        <v>-5.8390416381889896</v>
      </c>
      <c r="J1178">
        <v>-2.3220502487077401</v>
      </c>
      <c r="K1178">
        <v>13.259103768808</v>
      </c>
      <c r="L1178">
        <v>12.7233291925863</v>
      </c>
      <c r="M1178">
        <v>30.0128335158936</v>
      </c>
      <c r="N1178">
        <v>0.26327843963564201</v>
      </c>
      <c r="O1178">
        <v>45.161290322580598</v>
      </c>
      <c r="P1178">
        <v>22.1212121212121</v>
      </c>
      <c r="Q1178">
        <v>0.110436670699964</v>
      </c>
    </row>
    <row r="1179" spans="1:17" hidden="1" x14ac:dyDescent="0.3">
      <c r="A1179" t="s">
        <v>2518</v>
      </c>
      <c r="B1179" t="s">
        <v>2519</v>
      </c>
      <c r="C1179" t="s">
        <v>3117</v>
      </c>
      <c r="D1179" t="s">
        <v>273</v>
      </c>
      <c r="E1179">
        <v>1877.5717555199999</v>
      </c>
      <c r="F1179">
        <v>38.26</v>
      </c>
      <c r="G1179">
        <v>0.992074599675696</v>
      </c>
      <c r="H1179">
        <v>-5.9448119736600402</v>
      </c>
      <c r="I1179">
        <v>-17.837297394454399</v>
      </c>
      <c r="J1179">
        <v>-6.2573793201344596E-2</v>
      </c>
      <c r="K1179">
        <v>43.193261759249701</v>
      </c>
      <c r="L1179">
        <v>43.770365110903903</v>
      </c>
      <c r="M1179">
        <v>33.141403577231998</v>
      </c>
      <c r="N1179">
        <v>0.51730888932774199</v>
      </c>
      <c r="O1179">
        <v>80.031364349189701</v>
      </c>
      <c r="P1179">
        <v>31.1172035640849</v>
      </c>
      <c r="Q1179">
        <v>5.7065611699600997E-2</v>
      </c>
    </row>
    <row r="1180" spans="1:17" hidden="1" x14ac:dyDescent="0.3">
      <c r="A1180" t="s">
        <v>2520</v>
      </c>
      <c r="B1180" t="s">
        <v>2521</v>
      </c>
      <c r="C1180" t="s">
        <v>3117</v>
      </c>
      <c r="D1180" t="s">
        <v>953</v>
      </c>
      <c r="E1180">
        <v>1873.76845875</v>
      </c>
      <c r="F1180">
        <v>527.75</v>
      </c>
      <c r="G1180">
        <v>46.708202884536099</v>
      </c>
      <c r="H1180">
        <v>0.67922447541446496</v>
      </c>
      <c r="I1180">
        <v>20.236452636741099</v>
      </c>
      <c r="J1180">
        <v>-4.4997414418737902</v>
      </c>
      <c r="K1180">
        <v>565.83001727278395</v>
      </c>
      <c r="L1180">
        <v>491.62846518966899</v>
      </c>
      <c r="M1180">
        <v>39.742528991514902</v>
      </c>
      <c r="N1180">
        <v>0.57317602222242903</v>
      </c>
      <c r="O1180">
        <v>38.095689246802401</v>
      </c>
      <c r="P1180">
        <v>106.87965503724</v>
      </c>
      <c r="Q1180">
        <v>0.14540043590337701</v>
      </c>
    </row>
    <row r="1181" spans="1:17" hidden="1" x14ac:dyDescent="0.3">
      <c r="A1181" t="s">
        <v>2522</v>
      </c>
      <c r="B1181" t="s">
        <v>2523</v>
      </c>
      <c r="C1181" t="s">
        <v>3117</v>
      </c>
      <c r="D1181" t="s">
        <v>506</v>
      </c>
      <c r="E1181">
        <v>1869.6906109049901</v>
      </c>
      <c r="F1181">
        <v>369.85</v>
      </c>
      <c r="G1181">
        <v>-8.0028829013091993</v>
      </c>
      <c r="H1181">
        <v>7.7993542849518596</v>
      </c>
      <c r="I1181">
        <v>-21.5517963594578</v>
      </c>
      <c r="J1181">
        <v>-8.4240337005032906</v>
      </c>
      <c r="K1181">
        <v>407.37892719845399</v>
      </c>
      <c r="L1181">
        <v>415.39051453819599</v>
      </c>
      <c r="M1181">
        <v>37.744339239785099</v>
      </c>
      <c r="N1181">
        <v>0.28410734508946101</v>
      </c>
      <c r="O1181">
        <v>68.987427335406196</v>
      </c>
      <c r="P1181">
        <v>42.25</v>
      </c>
    </row>
    <row r="1182" spans="1:17" hidden="1" x14ac:dyDescent="0.3">
      <c r="A1182" t="s">
        <v>2524</v>
      </c>
      <c r="B1182" t="s">
        <v>2525</v>
      </c>
      <c r="C1182" t="s">
        <v>3117</v>
      </c>
      <c r="D1182" t="s">
        <v>250</v>
      </c>
      <c r="E1182">
        <v>1856.9370652</v>
      </c>
      <c r="F1182">
        <v>2913.4</v>
      </c>
      <c r="G1182">
        <v>782.00284867694802</v>
      </c>
      <c r="H1182">
        <v>1.10314631706634</v>
      </c>
      <c r="I1182">
        <v>88.296445261818604</v>
      </c>
      <c r="J1182">
        <v>-4.9646831881464504</v>
      </c>
      <c r="K1182">
        <v>3253.9401531615899</v>
      </c>
      <c r="L1182">
        <v>2437.3187525194098</v>
      </c>
      <c r="M1182">
        <v>27.726828426611299</v>
      </c>
      <c r="N1182">
        <v>0.61094961240309997</v>
      </c>
      <c r="O1182">
        <v>43.303356902588</v>
      </c>
      <c r="P1182">
        <v>894.33447098976103</v>
      </c>
    </row>
    <row r="1183" spans="1:17" hidden="1" x14ac:dyDescent="0.3">
      <c r="A1183" t="s">
        <v>2526</v>
      </c>
      <c r="B1183" t="s">
        <v>2527</v>
      </c>
      <c r="C1183" t="s">
        <v>3117</v>
      </c>
      <c r="D1183" t="s">
        <v>268</v>
      </c>
      <c r="E1183">
        <v>1855.5009412500001</v>
      </c>
      <c r="F1183">
        <v>412.5</v>
      </c>
      <c r="G1183">
        <v>-43.252529448327699</v>
      </c>
      <c r="H1183">
        <v>-4.44304075821801</v>
      </c>
      <c r="I1183">
        <v>-25.581248813600499</v>
      </c>
      <c r="J1183">
        <v>-4.8692964984989402</v>
      </c>
      <c r="K1183">
        <v>456.84082880280499</v>
      </c>
      <c r="L1183">
        <v>501.37476670743303</v>
      </c>
      <c r="M1183">
        <v>19.2659911196628</v>
      </c>
      <c r="N1183">
        <v>0.937136239240141</v>
      </c>
      <c r="O1183">
        <v>54.703030303030197</v>
      </c>
      <c r="P1183">
        <v>0.194316249696391</v>
      </c>
    </row>
    <row r="1184" spans="1:17" hidden="1" x14ac:dyDescent="0.3">
      <c r="A1184" t="s">
        <v>2528</v>
      </c>
      <c r="B1184" t="s">
        <v>2529</v>
      </c>
      <c r="C1184" t="s">
        <v>3117</v>
      </c>
      <c r="D1184" t="s">
        <v>414</v>
      </c>
      <c r="E1184">
        <v>1854.6241954499999</v>
      </c>
      <c r="F1184">
        <v>463.5</v>
      </c>
      <c r="G1184">
        <v>14.0402736175991</v>
      </c>
      <c r="H1184">
        <v>7.04739276334056</v>
      </c>
      <c r="I1184">
        <v>44.294794579805803</v>
      </c>
      <c r="J1184">
        <v>-6.3855668739470604</v>
      </c>
      <c r="K1184">
        <v>477.38781674677898</v>
      </c>
      <c r="L1184">
        <v>419.09737970956598</v>
      </c>
      <c r="M1184">
        <v>37.637388676496499</v>
      </c>
      <c r="N1184">
        <v>1.40076553171679</v>
      </c>
      <c r="O1184">
        <v>21.2513484358144</v>
      </c>
      <c r="P1184">
        <v>65.299572039942902</v>
      </c>
      <c r="Q1184">
        <v>-5.3667067797659999E-2</v>
      </c>
    </row>
    <row r="1185" spans="1:17" hidden="1" x14ac:dyDescent="0.3">
      <c r="A1185" t="s">
        <v>2530</v>
      </c>
      <c r="B1185" t="s">
        <v>2531</v>
      </c>
      <c r="C1185" t="s">
        <v>3117</v>
      </c>
      <c r="D1185" t="s">
        <v>141</v>
      </c>
      <c r="E1185">
        <v>1848.3897360000001</v>
      </c>
      <c r="F1185">
        <v>1513</v>
      </c>
      <c r="G1185">
        <v>110.43158444826101</v>
      </c>
      <c r="H1185">
        <v>53.379289426642003</v>
      </c>
      <c r="I1185">
        <v>57.433836914702802</v>
      </c>
      <c r="J1185">
        <v>1.4052139880352601</v>
      </c>
      <c r="K1185">
        <v>1126.7094688065499</v>
      </c>
      <c r="L1185">
        <v>946.82753463828703</v>
      </c>
      <c r="M1185">
        <v>93.970079941429603</v>
      </c>
      <c r="N1185">
        <v>1.88219256020731</v>
      </c>
      <c r="O1185">
        <v>5.0892267019167097</v>
      </c>
      <c r="P1185">
        <v>152.166666666666</v>
      </c>
    </row>
    <row r="1186" spans="1:17" hidden="1" x14ac:dyDescent="0.3">
      <c r="A1186" t="s">
        <v>2532</v>
      </c>
      <c r="B1186" t="s">
        <v>2533</v>
      </c>
      <c r="C1186" t="s">
        <v>3117</v>
      </c>
      <c r="D1186" t="s">
        <v>440</v>
      </c>
      <c r="E1186">
        <v>1845.30607652</v>
      </c>
      <c r="F1186">
        <v>220.63</v>
      </c>
      <c r="G1186">
        <v>-11.682966762571199</v>
      </c>
      <c r="H1186">
        <v>-8.3450734265387094</v>
      </c>
      <c r="I1186">
        <v>-2.6693963764712101</v>
      </c>
      <c r="J1186">
        <v>0.53995113684790896</v>
      </c>
      <c r="K1186">
        <v>234.85046025467699</v>
      </c>
      <c r="L1186">
        <v>237.253405722504</v>
      </c>
      <c r="M1186">
        <v>42.711456049858398</v>
      </c>
      <c r="N1186">
        <v>0.53849946249550096</v>
      </c>
      <c r="O1186">
        <v>40.280106966414301</v>
      </c>
      <c r="P1186">
        <v>22.198836887288799</v>
      </c>
      <c r="Q1186">
        <v>5.5205571481923003E-2</v>
      </c>
    </row>
    <row r="1187" spans="1:17" hidden="1" x14ac:dyDescent="0.3">
      <c r="A1187" t="s">
        <v>2534</v>
      </c>
      <c r="B1187" t="s">
        <v>2535</v>
      </c>
      <c r="C1187" t="s">
        <v>3117</v>
      </c>
      <c r="D1187" t="s">
        <v>75</v>
      </c>
      <c r="E1187">
        <v>1837.528563825</v>
      </c>
      <c r="F1187">
        <v>2436.75</v>
      </c>
      <c r="G1187">
        <v>-22.253248251164798</v>
      </c>
      <c r="H1187">
        <v>-3.8495652287170001</v>
      </c>
      <c r="I1187">
        <v>-6.1655999251737796</v>
      </c>
      <c r="J1187">
        <v>1.20392099849465</v>
      </c>
      <c r="K1187">
        <v>2740.4376489905098</v>
      </c>
      <c r="L1187">
        <v>2800.5464060580698</v>
      </c>
      <c r="M1187">
        <v>16.772820998300901</v>
      </c>
      <c r="N1187">
        <v>1.0769115639207301</v>
      </c>
      <c r="O1187">
        <v>30.1385041551246</v>
      </c>
      <c r="P1187">
        <v>3.8837848783919098</v>
      </c>
      <c r="Q1187">
        <v>-0.130951125899709</v>
      </c>
    </row>
    <row r="1188" spans="1:17" hidden="1" x14ac:dyDescent="0.3">
      <c r="A1188" t="s">
        <v>2536</v>
      </c>
      <c r="B1188" t="s">
        <v>2537</v>
      </c>
      <c r="C1188" t="s">
        <v>3117</v>
      </c>
      <c r="D1188" t="s">
        <v>126</v>
      </c>
      <c r="E1188">
        <v>1825.8955074</v>
      </c>
      <c r="F1188">
        <v>118.6</v>
      </c>
      <c r="G1188">
        <v>-34.450140800952099</v>
      </c>
      <c r="H1188">
        <v>-0.47679343552624698</v>
      </c>
      <c r="I1188">
        <v>-0.36079861684251002</v>
      </c>
      <c r="J1188">
        <v>-7.3360067175582104</v>
      </c>
      <c r="K1188">
        <v>133.15002917013101</v>
      </c>
      <c r="L1188">
        <v>125.543865566634</v>
      </c>
      <c r="M1188">
        <v>27.704329013645602</v>
      </c>
      <c r="N1188">
        <v>0.76783129144413498</v>
      </c>
      <c r="O1188">
        <v>50.674536256323698</v>
      </c>
      <c r="P1188">
        <v>34.011299435028199</v>
      </c>
      <c r="Q1188">
        <v>0.151459333615552</v>
      </c>
    </row>
    <row r="1189" spans="1:17" hidden="1" x14ac:dyDescent="0.3">
      <c r="A1189" t="s">
        <v>2538</v>
      </c>
      <c r="B1189" t="s">
        <v>2539</v>
      </c>
      <c r="C1189" t="s">
        <v>3117</v>
      </c>
      <c r="D1189" t="s">
        <v>580</v>
      </c>
      <c r="E1189">
        <v>1817.5036504499999</v>
      </c>
      <c r="F1189">
        <v>365.25</v>
      </c>
      <c r="G1189">
        <v>-3.62395550167787</v>
      </c>
      <c r="H1189">
        <v>-9.5776092874504393</v>
      </c>
      <c r="I1189">
        <v>-11.186143106849499</v>
      </c>
      <c r="J1189">
        <v>-2.3557136847872102</v>
      </c>
      <c r="K1189">
        <v>403.15772059173401</v>
      </c>
      <c r="L1189">
        <v>405.79319359477103</v>
      </c>
      <c r="M1189">
        <v>31.871352992302299</v>
      </c>
      <c r="N1189">
        <v>0.23671704145172801</v>
      </c>
      <c r="O1189">
        <v>72.470910335386705</v>
      </c>
      <c r="P1189">
        <v>17.803580067731001</v>
      </c>
      <c r="Q1189">
        <v>4.0008368609294E-2</v>
      </c>
    </row>
    <row r="1190" spans="1:17" hidden="1" x14ac:dyDescent="0.3">
      <c r="A1190" t="s">
        <v>2540</v>
      </c>
      <c r="B1190" t="s">
        <v>2541</v>
      </c>
      <c r="C1190" t="s">
        <v>3117</v>
      </c>
      <c r="D1190" t="s">
        <v>1652</v>
      </c>
      <c r="E1190">
        <v>1816.5425541119901</v>
      </c>
      <c r="F1190">
        <v>83.46</v>
      </c>
      <c r="G1190">
        <v>-33.219032229899199</v>
      </c>
      <c r="H1190">
        <v>1.4905535875664899</v>
      </c>
      <c r="I1190">
        <v>-13.262789912829501</v>
      </c>
      <c r="J1190">
        <v>1.48805649841726</v>
      </c>
      <c r="K1190">
        <v>90.305388326175802</v>
      </c>
      <c r="L1190">
        <v>94.410333388970599</v>
      </c>
      <c r="M1190">
        <v>24.981116092089898</v>
      </c>
      <c r="N1190">
        <v>0.43953980243767299</v>
      </c>
      <c r="O1190">
        <v>55.164150491253302</v>
      </c>
      <c r="P1190">
        <v>0.55421686746988097</v>
      </c>
      <c r="Q1190">
        <v>1.8549272952878001E-2</v>
      </c>
    </row>
    <row r="1191" spans="1:17" hidden="1" x14ac:dyDescent="0.3">
      <c r="A1191" t="s">
        <v>2542</v>
      </c>
      <c r="B1191" t="s">
        <v>2543</v>
      </c>
      <c r="C1191" t="s">
        <v>3117</v>
      </c>
      <c r="D1191" t="s">
        <v>506</v>
      </c>
      <c r="E1191">
        <v>1812.8713680000001</v>
      </c>
      <c r="F1191">
        <v>161.47999999999999</v>
      </c>
      <c r="G1191">
        <v>75.582148863032501</v>
      </c>
      <c r="H1191">
        <v>-8.6741462232847404</v>
      </c>
      <c r="I1191">
        <v>8.5091382087065792</v>
      </c>
      <c r="J1191">
        <v>-10.412055598121601</v>
      </c>
      <c r="K1191">
        <v>175.537869834395</v>
      </c>
      <c r="L1191">
        <v>152.45696369639401</v>
      </c>
      <c r="N1191">
        <v>1.5071395564585801</v>
      </c>
      <c r="O1191">
        <v>28.189249442655399</v>
      </c>
      <c r="P1191">
        <v>105.445292620865</v>
      </c>
    </row>
    <row r="1192" spans="1:17" hidden="1" x14ac:dyDescent="0.3">
      <c r="A1192" t="s">
        <v>2544</v>
      </c>
      <c r="B1192" t="s">
        <v>2545</v>
      </c>
      <c r="C1192" t="s">
        <v>3117</v>
      </c>
      <c r="D1192" t="s">
        <v>1475</v>
      </c>
      <c r="E1192">
        <v>1812.71837762</v>
      </c>
      <c r="F1192">
        <v>91.16</v>
      </c>
      <c r="G1192">
        <v>-39.038083537363903</v>
      </c>
      <c r="H1192">
        <v>-2.4598470383687898</v>
      </c>
      <c r="I1192">
        <v>-13.967782605680201</v>
      </c>
      <c r="J1192">
        <v>-1.1332550943289299</v>
      </c>
      <c r="K1192">
        <v>101.29389190694801</v>
      </c>
      <c r="L1192">
        <v>105.50718967863</v>
      </c>
      <c r="M1192">
        <v>18.2883515105611</v>
      </c>
      <c r="N1192">
        <v>0.53234427069782198</v>
      </c>
      <c r="O1192">
        <v>42.529618253620001</v>
      </c>
      <c r="P1192">
        <v>0.78496406854615597</v>
      </c>
      <c r="Q1192">
        <v>7.9842355052780006E-2</v>
      </c>
    </row>
    <row r="1193" spans="1:17" hidden="1" x14ac:dyDescent="0.3">
      <c r="A1193" t="s">
        <v>2546</v>
      </c>
      <c r="B1193" t="s">
        <v>2547</v>
      </c>
      <c r="C1193" t="s">
        <v>3117</v>
      </c>
      <c r="D1193" t="s">
        <v>211</v>
      </c>
      <c r="E1193">
        <v>1807.400232</v>
      </c>
      <c r="F1193">
        <v>292.8</v>
      </c>
      <c r="G1193">
        <v>-14.9225901015255</v>
      </c>
      <c r="H1193">
        <v>6.45541127219263</v>
      </c>
      <c r="I1193">
        <v>-3.1641268753217502</v>
      </c>
      <c r="J1193">
        <v>7.0949853661506799</v>
      </c>
      <c r="K1193">
        <v>315.39562080640798</v>
      </c>
      <c r="L1193">
        <v>304.73840056012</v>
      </c>
      <c r="M1193">
        <v>43.533209112076399</v>
      </c>
      <c r="N1193">
        <v>0.83109914999134704</v>
      </c>
      <c r="O1193">
        <v>35.177595628415197</v>
      </c>
      <c r="P1193">
        <v>32.970027247956402</v>
      </c>
      <c r="Q1193">
        <v>0.147394618812794</v>
      </c>
    </row>
    <row r="1194" spans="1:17" hidden="1" x14ac:dyDescent="0.3">
      <c r="A1194" t="s">
        <v>2548</v>
      </c>
      <c r="B1194" t="s">
        <v>2549</v>
      </c>
      <c r="C1194" t="s">
        <v>3117</v>
      </c>
      <c r="D1194" t="s">
        <v>481</v>
      </c>
      <c r="E1194">
        <v>1806.69222755999</v>
      </c>
      <c r="F1194">
        <v>536.85</v>
      </c>
      <c r="G1194">
        <v>35.227174102766298</v>
      </c>
      <c r="H1194">
        <v>14.460350107710401</v>
      </c>
      <c r="I1194">
        <v>50.304034086644798</v>
      </c>
      <c r="J1194">
        <v>-9.4373927593685494</v>
      </c>
      <c r="K1194">
        <v>538.16682057723096</v>
      </c>
      <c r="L1194">
        <v>458.63108010513702</v>
      </c>
      <c r="M1194">
        <v>39.153869305550401</v>
      </c>
      <c r="N1194">
        <v>2.4259282147082799</v>
      </c>
      <c r="O1194">
        <v>22.324671696004401</v>
      </c>
      <c r="P1194">
        <v>83.225255972696203</v>
      </c>
      <c r="Q1194">
        <v>-5.2219629606177001E-2</v>
      </c>
    </row>
    <row r="1195" spans="1:17" hidden="1" x14ac:dyDescent="0.3">
      <c r="A1195" t="s">
        <v>2550</v>
      </c>
      <c r="B1195" t="s">
        <v>2551</v>
      </c>
      <c r="C1195" t="s">
        <v>3117</v>
      </c>
      <c r="D1195" t="s">
        <v>250</v>
      </c>
      <c r="E1195">
        <v>1804.8879257599999</v>
      </c>
      <c r="F1195">
        <v>176.2</v>
      </c>
      <c r="G1195">
        <v>-30.967864603170799</v>
      </c>
      <c r="H1195">
        <v>-6.1855935870517502</v>
      </c>
      <c r="I1195">
        <v>-16.334758650208499</v>
      </c>
      <c r="J1195">
        <v>-7.3375034858263</v>
      </c>
      <c r="K1195">
        <v>204.690505046575</v>
      </c>
      <c r="M1195">
        <v>21.0990322779218</v>
      </c>
      <c r="N1195">
        <v>0.458586133273226</v>
      </c>
      <c r="O1195">
        <v>49.824063564131599</v>
      </c>
      <c r="P1195">
        <v>0.19903326698891199</v>
      </c>
    </row>
    <row r="1196" spans="1:17" hidden="1" x14ac:dyDescent="0.3">
      <c r="A1196" t="s">
        <v>2552</v>
      </c>
      <c r="B1196" t="s">
        <v>2553</v>
      </c>
      <c r="C1196" t="s">
        <v>3117</v>
      </c>
      <c r="D1196" t="s">
        <v>1545</v>
      </c>
      <c r="E1196">
        <v>1792.7738734249999</v>
      </c>
      <c r="F1196">
        <v>251.15</v>
      </c>
      <c r="G1196">
        <v>-24.569728986299399</v>
      </c>
      <c r="H1196">
        <v>5.2098351409142696</v>
      </c>
      <c r="I1196">
        <v>46.514244805837301</v>
      </c>
      <c r="J1196">
        <v>-4.3053104347316298</v>
      </c>
      <c r="K1196">
        <v>280.75698610353498</v>
      </c>
      <c r="L1196">
        <v>258.47688688947602</v>
      </c>
      <c r="M1196">
        <v>25.689210627264</v>
      </c>
      <c r="N1196">
        <v>1.0013469859039299</v>
      </c>
      <c r="O1196">
        <v>43.440175194107098</v>
      </c>
      <c r="P1196">
        <v>86.037037037036995</v>
      </c>
      <c r="Q1196">
        <v>6.3293008631138001E-2</v>
      </c>
    </row>
    <row r="1197" spans="1:17" hidden="1" x14ac:dyDescent="0.3">
      <c r="A1197" t="s">
        <v>2554</v>
      </c>
      <c r="B1197" t="s">
        <v>2555</v>
      </c>
      <c r="C1197" t="s">
        <v>3117</v>
      </c>
      <c r="D1197" t="s">
        <v>1475</v>
      </c>
      <c r="E1197">
        <v>1791.7658574</v>
      </c>
      <c r="F1197">
        <v>284.10000000000002</v>
      </c>
      <c r="G1197">
        <v>-33.9302167628435</v>
      </c>
      <c r="H1197">
        <v>-4.8461216939485698</v>
      </c>
      <c r="I1197">
        <v>-17.0642315680211</v>
      </c>
      <c r="J1197">
        <v>-0.63029934724114201</v>
      </c>
      <c r="K1197">
        <v>318.46854491741902</v>
      </c>
      <c r="L1197">
        <v>330.048091643161</v>
      </c>
      <c r="M1197">
        <v>25.942215776655299</v>
      </c>
      <c r="N1197">
        <v>0.49287304989164299</v>
      </c>
      <c r="O1197">
        <v>34.917282646955201</v>
      </c>
      <c r="P1197">
        <v>1.46428571428571</v>
      </c>
      <c r="Q1197">
        <v>5.9889009679834002E-2</v>
      </c>
    </row>
    <row r="1198" spans="1:17" hidden="1" x14ac:dyDescent="0.3">
      <c r="A1198" t="s">
        <v>2556</v>
      </c>
      <c r="B1198" t="s">
        <v>2557</v>
      </c>
      <c r="C1198" t="s">
        <v>3117</v>
      </c>
      <c r="D1198" t="s">
        <v>105</v>
      </c>
      <c r="E1198">
        <v>1779.093648</v>
      </c>
      <c r="F1198">
        <v>324.60000000000002</v>
      </c>
      <c r="G1198">
        <v>-32.071508338585097</v>
      </c>
      <c r="H1198">
        <v>8.8557751521161698</v>
      </c>
      <c r="I1198">
        <v>2.27791603477004</v>
      </c>
      <c r="J1198">
        <v>-1.9060746479697499</v>
      </c>
      <c r="K1198">
        <v>338.65121415236001</v>
      </c>
      <c r="L1198">
        <v>340.94209010586297</v>
      </c>
      <c r="M1198">
        <v>32.792091889943002</v>
      </c>
      <c r="N1198">
        <v>1.5223608131027</v>
      </c>
      <c r="O1198">
        <v>36.783733826247598</v>
      </c>
      <c r="P1198">
        <v>15.0859776635348</v>
      </c>
      <c r="Q1198">
        <v>2.4231511495017E-2</v>
      </c>
    </row>
    <row r="1199" spans="1:17" hidden="1" x14ac:dyDescent="0.3">
      <c r="A1199" t="s">
        <v>2558</v>
      </c>
      <c r="B1199" t="s">
        <v>2559</v>
      </c>
      <c r="C1199" t="s">
        <v>3117</v>
      </c>
      <c r="D1199" t="s">
        <v>178</v>
      </c>
      <c r="E1199">
        <v>1767.42045555</v>
      </c>
      <c r="F1199">
        <v>897.55</v>
      </c>
      <c r="G1199">
        <v>13.066872372551</v>
      </c>
      <c r="H1199">
        <v>32.988729363313297</v>
      </c>
      <c r="I1199">
        <v>27.6999783255133</v>
      </c>
      <c r="J1199">
        <v>5.3932713573080902</v>
      </c>
      <c r="O1199">
        <v>1.3871093532393699</v>
      </c>
      <c r="P1199">
        <v>65.752539242843895</v>
      </c>
    </row>
    <row r="1200" spans="1:17" hidden="1" x14ac:dyDescent="0.3">
      <c r="A1200" t="s">
        <v>2560</v>
      </c>
      <c r="B1200" t="s">
        <v>2561</v>
      </c>
      <c r="C1200" t="s">
        <v>3117</v>
      </c>
      <c r="D1200" t="s">
        <v>239</v>
      </c>
      <c r="E1200">
        <v>1764.2066704900001</v>
      </c>
      <c r="F1200">
        <v>997.7</v>
      </c>
      <c r="G1200">
        <v>152.82952268210599</v>
      </c>
      <c r="H1200">
        <v>-3.4603237716697102</v>
      </c>
      <c r="I1200">
        <v>21.143100987376702</v>
      </c>
      <c r="J1200">
        <v>1.2877006644053399</v>
      </c>
      <c r="K1200">
        <v>1020.65533062413</v>
      </c>
      <c r="L1200">
        <v>855.17457727964904</v>
      </c>
      <c r="M1200">
        <v>41.216467429525501</v>
      </c>
      <c r="N1200">
        <v>0.900681412750718</v>
      </c>
      <c r="O1200">
        <v>20.1764057331863</v>
      </c>
      <c r="P1200">
        <v>175.22758620689601</v>
      </c>
      <c r="Q1200">
        <v>0.14968095901893899</v>
      </c>
    </row>
    <row r="1201" spans="1:17" hidden="1" x14ac:dyDescent="0.3">
      <c r="A1201" t="s">
        <v>2562</v>
      </c>
      <c r="B1201" t="s">
        <v>2563</v>
      </c>
      <c r="C1201" t="s">
        <v>3117</v>
      </c>
      <c r="D1201" t="s">
        <v>141</v>
      </c>
      <c r="E1201">
        <v>1763.4303476499999</v>
      </c>
      <c r="F1201">
        <v>104.05</v>
      </c>
      <c r="G1201">
        <v>5.7030719940757697</v>
      </c>
      <c r="H1201">
        <v>-13.8810347194984</v>
      </c>
      <c r="I1201">
        <v>15.0073013594664</v>
      </c>
      <c r="J1201">
        <v>-5.7925897955162098</v>
      </c>
      <c r="K1201">
        <v>113.80264338220201</v>
      </c>
      <c r="L1201">
        <v>102.404670554901</v>
      </c>
      <c r="M1201">
        <v>39.966809508633602</v>
      </c>
      <c r="N1201">
        <v>1.04234007810209</v>
      </c>
      <c r="O1201">
        <v>41.950985103315602</v>
      </c>
      <c r="P1201">
        <v>42.534246575342401</v>
      </c>
      <c r="Q1201">
        <v>4.3495834367579998E-2</v>
      </c>
    </row>
    <row r="1202" spans="1:17" hidden="1" x14ac:dyDescent="0.3">
      <c r="A1202" t="s">
        <v>2564</v>
      </c>
      <c r="B1202" t="s">
        <v>2565</v>
      </c>
      <c r="C1202" t="s">
        <v>3117</v>
      </c>
      <c r="D1202" t="s">
        <v>460</v>
      </c>
      <c r="E1202">
        <v>1758.5363775000001</v>
      </c>
      <c r="F1202">
        <v>2947.35</v>
      </c>
      <c r="G1202">
        <v>62.206008032311601</v>
      </c>
      <c r="H1202">
        <v>4.4387046434627004</v>
      </c>
      <c r="I1202">
        <v>22.964093547123198</v>
      </c>
      <c r="J1202">
        <v>-13.670441615112701</v>
      </c>
      <c r="K1202">
        <v>3184.6130578740299</v>
      </c>
      <c r="L1202">
        <v>2695.0260572812199</v>
      </c>
      <c r="M1202">
        <v>32.894158076438501</v>
      </c>
      <c r="N1202">
        <v>2.7325314332475799</v>
      </c>
      <c r="O1202">
        <v>40.801058578044596</v>
      </c>
      <c r="P1202">
        <v>124.13307984790799</v>
      </c>
      <c r="Q1202">
        <v>0.11882227402531</v>
      </c>
    </row>
    <row r="1203" spans="1:17" hidden="1" x14ac:dyDescent="0.3">
      <c r="A1203" t="s">
        <v>2566</v>
      </c>
      <c r="B1203" t="s">
        <v>2567</v>
      </c>
      <c r="C1203" t="s">
        <v>3117</v>
      </c>
      <c r="D1203" t="s">
        <v>268</v>
      </c>
      <c r="E1203">
        <v>1757.6708000000001</v>
      </c>
      <c r="F1203">
        <v>487.7</v>
      </c>
      <c r="G1203">
        <v>-55.207010140950601</v>
      </c>
      <c r="H1203">
        <v>-12.378377250873299</v>
      </c>
      <c r="I1203">
        <v>-36.552802103149801</v>
      </c>
      <c r="J1203">
        <v>-7.5597918837986198</v>
      </c>
      <c r="K1203">
        <v>577.19468738641899</v>
      </c>
      <c r="L1203">
        <v>599.50467051044598</v>
      </c>
      <c r="M1203">
        <v>22.1032077658768</v>
      </c>
      <c r="N1203">
        <v>1.01703243408264</v>
      </c>
      <c r="O1203">
        <v>91.7162189870822</v>
      </c>
      <c r="P1203">
        <v>4.6454243106962698</v>
      </c>
      <c r="Q1203">
        <v>5.0156602676018E-2</v>
      </c>
    </row>
    <row r="1204" spans="1:17" hidden="1" x14ac:dyDescent="0.3">
      <c r="A1204" t="s">
        <v>2568</v>
      </c>
      <c r="B1204" t="s">
        <v>2569</v>
      </c>
      <c r="C1204" t="s">
        <v>3117</v>
      </c>
      <c r="D1204" t="s">
        <v>755</v>
      </c>
      <c r="E1204">
        <v>1757.5637260349999</v>
      </c>
      <c r="F1204">
        <v>680.55</v>
      </c>
      <c r="G1204">
        <v>-5.5290745045216596</v>
      </c>
      <c r="H1204">
        <v>-0.582325562580289</v>
      </c>
      <c r="I1204">
        <v>-26.361683543043</v>
      </c>
      <c r="J1204">
        <v>0.59429568509298203</v>
      </c>
      <c r="K1204">
        <v>736.20168950999596</v>
      </c>
      <c r="L1204">
        <v>780.63059714351596</v>
      </c>
      <c r="M1204">
        <v>40.811408165493297</v>
      </c>
      <c r="N1204">
        <v>0.789385404449506</v>
      </c>
      <c r="O1204">
        <v>91.021967526265499</v>
      </c>
      <c r="P1204">
        <v>16.552491865045301</v>
      </c>
      <c r="Q1204">
        <v>0.165654634323983</v>
      </c>
    </row>
    <row r="1205" spans="1:17" hidden="1" x14ac:dyDescent="0.3">
      <c r="A1205" t="s">
        <v>2570</v>
      </c>
      <c r="B1205" t="s">
        <v>2571</v>
      </c>
      <c r="C1205" t="s">
        <v>3117</v>
      </c>
      <c r="D1205" t="s">
        <v>268</v>
      </c>
      <c r="E1205">
        <v>1751.4054414</v>
      </c>
      <c r="F1205">
        <v>269.73</v>
      </c>
      <c r="G1205">
        <v>187.26480360538099</v>
      </c>
      <c r="H1205">
        <v>36.516527931284799</v>
      </c>
      <c r="I1205">
        <v>185.98451603634899</v>
      </c>
      <c r="J1205">
        <v>15.659249192488399</v>
      </c>
      <c r="K1205">
        <v>208.204248176097</v>
      </c>
      <c r="L1205">
        <v>153.62224692253099</v>
      </c>
      <c r="M1205">
        <v>80.989964766214001</v>
      </c>
      <c r="N1205">
        <v>2.4439276746832901</v>
      </c>
      <c r="O1205">
        <v>6.3433804174544797</v>
      </c>
      <c r="P1205">
        <v>322.77429467084602</v>
      </c>
      <c r="Q1205">
        <v>0.17670253675606101</v>
      </c>
    </row>
    <row r="1206" spans="1:17" hidden="1" x14ac:dyDescent="0.3">
      <c r="A1206" t="s">
        <v>2572</v>
      </c>
      <c r="B1206" t="s">
        <v>2573</v>
      </c>
      <c r="C1206" t="s">
        <v>3117</v>
      </c>
      <c r="D1206" t="s">
        <v>472</v>
      </c>
      <c r="E1206">
        <v>1741.1358240249999</v>
      </c>
      <c r="F1206">
        <v>562.25</v>
      </c>
      <c r="G1206">
        <v>-34.863549783533898</v>
      </c>
      <c r="H1206">
        <v>-4.5550857243168297</v>
      </c>
      <c r="I1206">
        <v>-10.0743236999812</v>
      </c>
      <c r="J1206">
        <v>-5.2202093024367802</v>
      </c>
      <c r="K1206">
        <v>641.11179160479003</v>
      </c>
      <c r="L1206">
        <v>635.062827917086</v>
      </c>
      <c r="M1206">
        <v>37.6821683431317</v>
      </c>
      <c r="N1206">
        <v>1.0099991805100299</v>
      </c>
      <c r="O1206">
        <v>58.070253445975901</v>
      </c>
      <c r="P1206">
        <v>27.769571639586399</v>
      </c>
      <c r="Q1206">
        <v>0.10921383986129</v>
      </c>
    </row>
    <row r="1207" spans="1:17" hidden="1" x14ac:dyDescent="0.3">
      <c r="A1207" t="s">
        <v>2574</v>
      </c>
      <c r="B1207" t="s">
        <v>2575</v>
      </c>
      <c r="C1207" t="s">
        <v>3117</v>
      </c>
      <c r="D1207" t="s">
        <v>1377</v>
      </c>
      <c r="E1207">
        <v>1738.5058556450001</v>
      </c>
      <c r="F1207">
        <v>612.95000000000005</v>
      </c>
      <c r="G1207">
        <v>10.143491377973501</v>
      </c>
      <c r="H1207">
        <v>-16.9300519539748</v>
      </c>
      <c r="I1207">
        <v>23.7392259290583</v>
      </c>
      <c r="J1207">
        <v>-10.950794299257501</v>
      </c>
      <c r="K1207">
        <v>732.07543068003702</v>
      </c>
      <c r="L1207">
        <v>623.49629530737104</v>
      </c>
      <c r="M1207">
        <v>21.3673174537726</v>
      </c>
      <c r="N1207">
        <v>1.5598733754349301</v>
      </c>
      <c r="O1207">
        <v>47.157190635451499</v>
      </c>
      <c r="P1207">
        <v>50.251256281407002</v>
      </c>
      <c r="Q1207">
        <v>7.3655543071621005E-2</v>
      </c>
    </row>
    <row r="1208" spans="1:17" hidden="1" x14ac:dyDescent="0.3">
      <c r="A1208" t="s">
        <v>2576</v>
      </c>
      <c r="B1208" t="s">
        <v>2577</v>
      </c>
      <c r="C1208" t="s">
        <v>3117</v>
      </c>
      <c r="D1208" t="s">
        <v>166</v>
      </c>
      <c r="E1208">
        <v>1734.07962513499</v>
      </c>
      <c r="F1208">
        <v>780.65</v>
      </c>
      <c r="G1208">
        <v>66.851333525433105</v>
      </c>
      <c r="H1208">
        <v>42.750566393066102</v>
      </c>
      <c r="I1208">
        <v>46.568397627610103</v>
      </c>
      <c r="J1208">
        <v>4.7698561968009399</v>
      </c>
      <c r="K1208">
        <v>598.63597461382699</v>
      </c>
      <c r="L1208">
        <v>534.63834111120104</v>
      </c>
      <c r="M1208">
        <v>84.5797632212861</v>
      </c>
      <c r="N1208">
        <v>2.2397955138265302</v>
      </c>
      <c r="O1208">
        <v>3.02312175750976</v>
      </c>
      <c r="P1208">
        <v>100.012810658467</v>
      </c>
      <c r="Q1208">
        <v>7.1559603583259995E-2</v>
      </c>
    </row>
    <row r="1209" spans="1:17" hidden="1" x14ac:dyDescent="0.3">
      <c r="A1209" t="s">
        <v>2578</v>
      </c>
      <c r="B1209" t="s">
        <v>2579</v>
      </c>
      <c r="C1209" t="s">
        <v>3117</v>
      </c>
      <c r="D1209" t="s">
        <v>431</v>
      </c>
      <c r="E1209">
        <v>1723.7786775</v>
      </c>
      <c r="F1209">
        <v>893.3</v>
      </c>
      <c r="G1209">
        <v>143.737622523791</v>
      </c>
      <c r="H1209">
        <v>0.43160849595957901</v>
      </c>
      <c r="I1209">
        <v>73.839132719682695</v>
      </c>
      <c r="J1209">
        <v>-7.0289090264107497</v>
      </c>
      <c r="K1209">
        <v>930.26099604867295</v>
      </c>
      <c r="L1209">
        <v>735.64745237785996</v>
      </c>
      <c r="M1209">
        <v>38.555826858915403</v>
      </c>
      <c r="N1209">
        <v>0.70666725747528603</v>
      </c>
      <c r="O1209">
        <v>36.023732228814403</v>
      </c>
      <c r="P1209">
        <v>161.92640375311501</v>
      </c>
      <c r="Q1209">
        <v>0.203799930138237</v>
      </c>
    </row>
    <row r="1210" spans="1:17" hidden="1" x14ac:dyDescent="0.3">
      <c r="A1210" t="s">
        <v>2580</v>
      </c>
      <c r="B1210" t="s">
        <v>2581</v>
      </c>
      <c r="C1210" t="s">
        <v>3117</v>
      </c>
      <c r="D1210" t="s">
        <v>408</v>
      </c>
      <c r="E1210">
        <v>1719.0091626400001</v>
      </c>
      <c r="F1210">
        <v>5386.15</v>
      </c>
      <c r="G1210">
        <v>57.287422275614198</v>
      </c>
      <c r="H1210">
        <v>24.639720885996699</v>
      </c>
      <c r="I1210">
        <v>58.620756693334101</v>
      </c>
      <c r="J1210">
        <v>1.4221283147501</v>
      </c>
      <c r="K1210">
        <v>4356.9741658328003</v>
      </c>
      <c r="L1210">
        <v>3792.3967829520702</v>
      </c>
      <c r="M1210">
        <v>67.760346817791799</v>
      </c>
      <c r="N1210">
        <v>3.06357940376687</v>
      </c>
      <c r="O1210">
        <v>6.94095040056441</v>
      </c>
      <c r="P1210">
        <v>122.109278350515</v>
      </c>
      <c r="Q1210">
        <v>5.7620878993224003E-2</v>
      </c>
    </row>
    <row r="1211" spans="1:17" hidden="1" x14ac:dyDescent="0.3">
      <c r="A1211" t="s">
        <v>2582</v>
      </c>
      <c r="B1211" t="s">
        <v>2583</v>
      </c>
      <c r="C1211" t="s">
        <v>3117</v>
      </c>
      <c r="D1211" t="s">
        <v>414</v>
      </c>
      <c r="E1211">
        <v>1703.5367661</v>
      </c>
      <c r="F1211">
        <v>143.74</v>
      </c>
      <c r="G1211">
        <v>8.5661258253318895</v>
      </c>
      <c r="H1211">
        <v>11.9777344974797</v>
      </c>
      <c r="I1211">
        <v>21.905505500530101</v>
      </c>
      <c r="J1211">
        <v>-1.3715354093919601</v>
      </c>
      <c r="K1211">
        <v>136.17114829064499</v>
      </c>
      <c r="L1211">
        <v>126.248536005193</v>
      </c>
      <c r="M1211">
        <v>54.388425010935499</v>
      </c>
      <c r="N1211">
        <v>2.1789431904078298</v>
      </c>
      <c r="O1211">
        <v>13.733129261165899</v>
      </c>
      <c r="P1211">
        <v>52.266949152542303</v>
      </c>
      <c r="Q1211">
        <v>7.4956203444179997E-2</v>
      </c>
    </row>
    <row r="1212" spans="1:17" hidden="1" x14ac:dyDescent="0.3">
      <c r="A1212" t="s">
        <v>2584</v>
      </c>
      <c r="B1212" t="s">
        <v>2585</v>
      </c>
      <c r="C1212" t="s">
        <v>3117</v>
      </c>
      <c r="D1212" t="s">
        <v>580</v>
      </c>
      <c r="E1212">
        <v>1701.0937799999999</v>
      </c>
      <c r="F1212">
        <v>91.28</v>
      </c>
      <c r="G1212">
        <v>2.6088689569322798</v>
      </c>
      <c r="H1212">
        <v>-8.7973194274964701</v>
      </c>
      <c r="I1212">
        <v>19.640960286256401</v>
      </c>
      <c r="J1212">
        <v>-1.82526011122337</v>
      </c>
      <c r="K1212">
        <v>110.570534746457</v>
      </c>
      <c r="L1212">
        <v>103.270592659115</v>
      </c>
      <c r="M1212">
        <v>54.219977380712301</v>
      </c>
      <c r="N1212">
        <v>0.55076797555826096</v>
      </c>
      <c r="O1212">
        <v>74.780893952672997</v>
      </c>
      <c r="P1212">
        <v>26.7777777777777</v>
      </c>
    </row>
    <row r="1213" spans="1:17" hidden="1" x14ac:dyDescent="0.3">
      <c r="A1213" t="s">
        <v>2586</v>
      </c>
      <c r="B1213" t="s">
        <v>2587</v>
      </c>
      <c r="C1213" t="s">
        <v>3117</v>
      </c>
      <c r="D1213" t="s">
        <v>222</v>
      </c>
      <c r="E1213">
        <v>1700.03954043</v>
      </c>
      <c r="F1213">
        <v>744.1</v>
      </c>
      <c r="G1213">
        <v>24.561659034947301</v>
      </c>
      <c r="H1213">
        <v>-1.23806056587627</v>
      </c>
      <c r="I1213">
        <v>16.5855568776397</v>
      </c>
      <c r="J1213">
        <v>-2.76370287172595</v>
      </c>
      <c r="K1213">
        <v>817.290805418795</v>
      </c>
      <c r="L1213">
        <v>732.21712029832395</v>
      </c>
      <c r="M1213">
        <v>29.438764502830701</v>
      </c>
      <c r="N1213">
        <v>0.16357651484064301</v>
      </c>
      <c r="O1213">
        <v>40.975675312458002</v>
      </c>
      <c r="P1213">
        <v>60.352555814153902</v>
      </c>
      <c r="Q1213">
        <v>2.4075215366753999E-2</v>
      </c>
    </row>
    <row r="1214" spans="1:17" x14ac:dyDescent="0.3">
      <c r="A1214" t="s">
        <v>2588</v>
      </c>
      <c r="B1214" t="s">
        <v>2589</v>
      </c>
      <c r="C1214" t="s">
        <v>3102</v>
      </c>
      <c r="D1214" t="s">
        <v>54</v>
      </c>
      <c r="E1214">
        <v>1699.23584781</v>
      </c>
      <c r="F1214">
        <v>168.82</v>
      </c>
      <c r="G1214">
        <v>-88.724734602148501</v>
      </c>
      <c r="H1214">
        <v>-12.328439694439</v>
      </c>
      <c r="I1214">
        <v>-67.264687629545804</v>
      </c>
      <c r="J1214">
        <v>-8.0521581192068599</v>
      </c>
      <c r="K1214">
        <v>238.67279731603301</v>
      </c>
      <c r="L1214">
        <v>369.87589527842698</v>
      </c>
      <c r="M1214">
        <v>17.129349320510102</v>
      </c>
      <c r="N1214">
        <v>0.655359997465503</v>
      </c>
      <c r="O1214">
        <v>299.74529084231699</v>
      </c>
      <c r="P1214">
        <v>0</v>
      </c>
      <c r="Q1214">
        <v>-0.11359826573459</v>
      </c>
    </row>
    <row r="1215" spans="1:17" hidden="1" x14ac:dyDescent="0.3">
      <c r="A1215" t="s">
        <v>2590</v>
      </c>
      <c r="B1215" t="s">
        <v>2591</v>
      </c>
      <c r="C1215" t="s">
        <v>3117</v>
      </c>
      <c r="D1215" t="s">
        <v>211</v>
      </c>
      <c r="E1215">
        <v>1698.94948942</v>
      </c>
      <c r="F1215">
        <v>695.35</v>
      </c>
      <c r="G1215">
        <v>-15.472869667106901</v>
      </c>
      <c r="H1215">
        <v>-6.6805536473838298</v>
      </c>
      <c r="I1215">
        <v>11.0229532211848</v>
      </c>
      <c r="J1215">
        <v>-2.01212716573749</v>
      </c>
      <c r="K1215">
        <v>737.57964036761496</v>
      </c>
      <c r="L1215">
        <v>731.64526586060504</v>
      </c>
      <c r="M1215">
        <v>45.8970211483092</v>
      </c>
      <c r="N1215">
        <v>0.69500468303574203</v>
      </c>
      <c r="O1215">
        <v>31.581218091608498</v>
      </c>
      <c r="P1215">
        <v>26.888686131386802</v>
      </c>
      <c r="Q1215">
        <v>-1.2295774632792999E-2</v>
      </c>
    </row>
    <row r="1216" spans="1:17" hidden="1" x14ac:dyDescent="0.3">
      <c r="A1216" t="s">
        <v>2592</v>
      </c>
      <c r="B1216" t="s">
        <v>2593</v>
      </c>
      <c r="C1216" t="s">
        <v>3117</v>
      </c>
      <c r="D1216" t="s">
        <v>580</v>
      </c>
      <c r="E1216">
        <v>1692.3029750000001</v>
      </c>
      <c r="F1216">
        <v>64.180000000000007</v>
      </c>
      <c r="G1216">
        <v>4.32322823341236</v>
      </c>
      <c r="H1216">
        <v>22.0404177909186</v>
      </c>
      <c r="I1216">
        <v>11.7242173683501</v>
      </c>
      <c r="J1216">
        <v>11.327155654828699</v>
      </c>
      <c r="K1216">
        <v>59.929051563346498</v>
      </c>
      <c r="L1216">
        <v>58.150327461841499</v>
      </c>
      <c r="M1216">
        <v>29.188193916460101</v>
      </c>
      <c r="N1216">
        <v>1.1864078446275299</v>
      </c>
      <c r="O1216">
        <v>21.5331879090059</v>
      </c>
      <c r="P1216">
        <v>42.780867630700698</v>
      </c>
      <c r="Q1216">
        <v>7.1071011628524999E-2</v>
      </c>
    </row>
    <row r="1217" spans="1:17" hidden="1" x14ac:dyDescent="0.3">
      <c r="A1217" t="s">
        <v>2594</v>
      </c>
      <c r="B1217" t="s">
        <v>2595</v>
      </c>
      <c r="C1217" t="s">
        <v>3117</v>
      </c>
      <c r="D1217" t="s">
        <v>211</v>
      </c>
      <c r="E1217">
        <v>1688.8976720000001</v>
      </c>
      <c r="F1217">
        <v>393.4</v>
      </c>
      <c r="G1217">
        <v>-25.7751741453222</v>
      </c>
      <c r="H1217">
        <v>-3.8544814393873299</v>
      </c>
      <c r="I1217">
        <v>-8.4149767134873805</v>
      </c>
      <c r="J1217">
        <v>-2.24850115937299</v>
      </c>
      <c r="K1217">
        <v>416.418557270164</v>
      </c>
      <c r="L1217">
        <v>421.38562291631598</v>
      </c>
      <c r="M1217">
        <v>35.837509846498001</v>
      </c>
      <c r="N1217">
        <v>0.36622177366660502</v>
      </c>
      <c r="O1217">
        <v>31.926792069140799</v>
      </c>
      <c r="P1217">
        <v>10.13437849944</v>
      </c>
      <c r="Q1217">
        <v>-4.4693713382290001E-3</v>
      </c>
    </row>
    <row r="1218" spans="1:17" hidden="1" x14ac:dyDescent="0.3">
      <c r="A1218" t="s">
        <v>2596</v>
      </c>
      <c r="B1218" t="s">
        <v>2597</v>
      </c>
      <c r="C1218" t="s">
        <v>3117</v>
      </c>
      <c r="D1218" t="s">
        <v>141</v>
      </c>
      <c r="E1218">
        <v>1684.9606031369999</v>
      </c>
      <c r="F1218">
        <v>98.91</v>
      </c>
      <c r="G1218">
        <v>-23.580997301634401</v>
      </c>
      <c r="H1218">
        <v>-6.5836173557155302</v>
      </c>
      <c r="I1218">
        <v>-18.350981348130698</v>
      </c>
      <c r="J1218">
        <v>-1.6997775766221099</v>
      </c>
      <c r="K1218">
        <v>113.814416231233</v>
      </c>
      <c r="L1218">
        <v>113.979139891336</v>
      </c>
      <c r="M1218">
        <v>27.5790708886509</v>
      </c>
      <c r="N1218">
        <v>0.33098956113014799</v>
      </c>
      <c r="O1218">
        <v>49.226569608735197</v>
      </c>
      <c r="P1218">
        <v>8.6326194398681899</v>
      </c>
      <c r="Q1218">
        <v>1.1984404626374E-2</v>
      </c>
    </row>
    <row r="1219" spans="1:17" hidden="1" x14ac:dyDescent="0.3">
      <c r="A1219" t="s">
        <v>2598</v>
      </c>
      <c r="B1219" t="s">
        <v>2599</v>
      </c>
      <c r="C1219" t="s">
        <v>3117</v>
      </c>
      <c r="D1219" t="s">
        <v>108</v>
      </c>
      <c r="E1219">
        <v>1682.9969355799999</v>
      </c>
      <c r="F1219">
        <v>75.7</v>
      </c>
      <c r="G1219">
        <v>58.789261833287597</v>
      </c>
      <c r="H1219">
        <v>0.61539496929561399</v>
      </c>
      <c r="I1219">
        <v>-18.8733167882753</v>
      </c>
      <c r="J1219">
        <v>-4.3449542724838004</v>
      </c>
      <c r="K1219">
        <v>83.117061658785403</v>
      </c>
      <c r="L1219">
        <v>78.853835315832697</v>
      </c>
      <c r="M1219">
        <v>30.803810337903201</v>
      </c>
      <c r="N1219">
        <v>0.54695931819242005</v>
      </c>
      <c r="O1219">
        <v>42.536327608982802</v>
      </c>
      <c r="P1219">
        <v>78.075746883086296</v>
      </c>
      <c r="Q1219">
        <v>6.9594543321179994E-2</v>
      </c>
    </row>
    <row r="1220" spans="1:17" hidden="1" x14ac:dyDescent="0.3">
      <c r="A1220" t="s">
        <v>2600</v>
      </c>
      <c r="B1220" t="s">
        <v>2601</v>
      </c>
      <c r="C1220" t="s">
        <v>3117</v>
      </c>
      <c r="D1220" t="s">
        <v>292</v>
      </c>
      <c r="E1220">
        <v>1673.9047934</v>
      </c>
      <c r="F1220">
        <v>50.2</v>
      </c>
      <c r="G1220">
        <v>-25.441899557273501</v>
      </c>
      <c r="H1220">
        <v>2.8751350285136401</v>
      </c>
      <c r="I1220">
        <v>-32.409036987335199</v>
      </c>
      <c r="J1220">
        <v>2.68710970056387</v>
      </c>
      <c r="K1220">
        <v>52.488402298118501</v>
      </c>
      <c r="L1220">
        <v>56.845623894611101</v>
      </c>
      <c r="M1220">
        <v>49.815036003991203</v>
      </c>
      <c r="N1220">
        <v>0.94205710752727001</v>
      </c>
      <c r="O1220">
        <v>91.035856573705104</v>
      </c>
      <c r="P1220">
        <v>15.801614763552401</v>
      </c>
      <c r="Q1220">
        <v>4.9128405894890001E-3</v>
      </c>
    </row>
    <row r="1221" spans="1:17" hidden="1" x14ac:dyDescent="0.3">
      <c r="A1221" t="s">
        <v>2602</v>
      </c>
      <c r="B1221" t="s">
        <v>2603</v>
      </c>
      <c r="C1221" t="s">
        <v>3117</v>
      </c>
      <c r="D1221" t="s">
        <v>85</v>
      </c>
      <c r="E1221">
        <v>1667.9728344719999</v>
      </c>
      <c r="F1221">
        <v>173.46</v>
      </c>
      <c r="G1221">
        <v>55.907828667570598</v>
      </c>
      <c r="H1221">
        <v>4.5317310922618601</v>
      </c>
      <c r="I1221">
        <v>61.751374421386799</v>
      </c>
      <c r="J1221">
        <v>-1.5388123530101401</v>
      </c>
      <c r="K1221">
        <v>156.351433132556</v>
      </c>
      <c r="L1221">
        <v>125.432014033024</v>
      </c>
      <c r="M1221">
        <v>42.557487725615502</v>
      </c>
      <c r="N1221">
        <v>0.71168844064447001</v>
      </c>
      <c r="O1221">
        <v>12.8213997463392</v>
      </c>
      <c r="P1221">
        <v>98.466819221967896</v>
      </c>
      <c r="Q1221">
        <v>-3.4756873066399998E-4</v>
      </c>
    </row>
    <row r="1222" spans="1:17" hidden="1" x14ac:dyDescent="0.3">
      <c r="A1222" t="s">
        <v>2604</v>
      </c>
      <c r="B1222" t="s">
        <v>2605</v>
      </c>
      <c r="C1222" t="s">
        <v>3117</v>
      </c>
      <c r="D1222" t="s">
        <v>289</v>
      </c>
      <c r="E1222">
        <v>1665.7194400000001</v>
      </c>
      <c r="F1222">
        <v>124.3</v>
      </c>
      <c r="G1222">
        <v>324.98636043389303</v>
      </c>
      <c r="H1222">
        <v>-5.0875388703005804</v>
      </c>
      <c r="I1222">
        <v>25.618873702046201</v>
      </c>
      <c r="J1222">
        <v>-10.2971901611948</v>
      </c>
      <c r="K1222">
        <v>145.05461081241401</v>
      </c>
      <c r="L1222">
        <v>111.416936680132</v>
      </c>
      <c r="M1222">
        <v>16.996852542353601</v>
      </c>
      <c r="N1222">
        <v>0.98736778276088299</v>
      </c>
      <c r="O1222">
        <v>35.156878519710297</v>
      </c>
      <c r="P1222">
        <v>371.90584662110803</v>
      </c>
      <c r="Q1222">
        <v>0.18408742815043999</v>
      </c>
    </row>
    <row r="1223" spans="1:17" hidden="1" x14ac:dyDescent="0.3">
      <c r="A1223" t="s">
        <v>2606</v>
      </c>
      <c r="B1223" t="s">
        <v>2607</v>
      </c>
      <c r="C1223" t="s">
        <v>3117</v>
      </c>
      <c r="D1223" t="s">
        <v>2608</v>
      </c>
      <c r="E1223">
        <v>1659.2410996250001</v>
      </c>
      <c r="F1223">
        <v>1536.25</v>
      </c>
      <c r="G1223">
        <v>245.67717405100299</v>
      </c>
      <c r="H1223">
        <v>-3.4156031596374099</v>
      </c>
      <c r="I1223">
        <v>12.3263019549704</v>
      </c>
      <c r="J1223">
        <v>-3.40725565191457</v>
      </c>
      <c r="K1223">
        <v>1767.9137073945701</v>
      </c>
      <c r="L1223">
        <v>1571.3711007080899</v>
      </c>
      <c r="M1223">
        <v>18.571175533643501</v>
      </c>
      <c r="N1223">
        <v>0.70599213387830595</v>
      </c>
      <c r="O1223">
        <v>47.111472742066702</v>
      </c>
      <c r="P1223">
        <v>261.47058823529397</v>
      </c>
      <c r="Q1223">
        <v>0.234896377364575</v>
      </c>
    </row>
    <row r="1224" spans="1:17" hidden="1" x14ac:dyDescent="0.3">
      <c r="A1224" t="s">
        <v>2609</v>
      </c>
      <c r="B1224" t="s">
        <v>2610</v>
      </c>
      <c r="C1224" t="s">
        <v>3117</v>
      </c>
      <c r="D1224" t="s">
        <v>111</v>
      </c>
      <c r="E1224">
        <v>1654.838171378</v>
      </c>
      <c r="F1224">
        <v>105.46</v>
      </c>
      <c r="G1224">
        <v>-36.472327188852503</v>
      </c>
      <c r="H1224">
        <v>-3.0431489446187698</v>
      </c>
      <c r="I1224">
        <v>-27.805457672335098</v>
      </c>
      <c r="J1224">
        <v>1.46102687497027</v>
      </c>
      <c r="K1224">
        <v>120.817167329081</v>
      </c>
      <c r="L1224">
        <v>134.668112641796</v>
      </c>
      <c r="M1224">
        <v>32.061795318578802</v>
      </c>
      <c r="N1224">
        <v>0.484411854578015</v>
      </c>
      <c r="O1224">
        <v>83.956002275744297</v>
      </c>
      <c r="P1224">
        <v>2.2890397672163001</v>
      </c>
    </row>
    <row r="1225" spans="1:17" hidden="1" x14ac:dyDescent="0.3">
      <c r="A1225" t="s">
        <v>2611</v>
      </c>
      <c r="B1225" t="s">
        <v>2612</v>
      </c>
      <c r="C1225" t="s">
        <v>3117</v>
      </c>
      <c r="D1225" t="s">
        <v>292</v>
      </c>
      <c r="E1225">
        <v>1651.4966251349999</v>
      </c>
      <c r="F1225">
        <v>421.45</v>
      </c>
      <c r="G1225">
        <v>95.963887637987298</v>
      </c>
      <c r="H1225">
        <v>1.6667885733262999</v>
      </c>
      <c r="I1225">
        <v>60.705758251022999</v>
      </c>
      <c r="J1225">
        <v>15.7762764904198</v>
      </c>
      <c r="K1225">
        <v>367.94079595029001</v>
      </c>
      <c r="M1225">
        <v>74.716827638583993</v>
      </c>
      <c r="N1225">
        <v>0.81892101039043597</v>
      </c>
      <c r="O1225">
        <v>10.096096808636799</v>
      </c>
      <c r="P1225">
        <v>145.95856434199001</v>
      </c>
    </row>
    <row r="1226" spans="1:17" hidden="1" x14ac:dyDescent="0.3">
      <c r="A1226" t="s">
        <v>2613</v>
      </c>
      <c r="B1226" t="s">
        <v>2614</v>
      </c>
      <c r="C1226" t="s">
        <v>3117</v>
      </c>
      <c r="D1226" t="s">
        <v>481</v>
      </c>
      <c r="E1226">
        <v>1648.756269</v>
      </c>
      <c r="F1226">
        <v>535.4</v>
      </c>
      <c r="G1226">
        <v>2.73595764535143</v>
      </c>
      <c r="H1226">
        <v>2.2448219733051</v>
      </c>
      <c r="I1226">
        <v>5.5118059646612796</v>
      </c>
      <c r="J1226">
        <v>-5.4150939862685101</v>
      </c>
      <c r="K1226">
        <v>580.72824428768899</v>
      </c>
      <c r="L1226">
        <v>562.77200468170497</v>
      </c>
      <c r="M1226">
        <v>29.970442462790501</v>
      </c>
      <c r="N1226">
        <v>0.44516153896044602</v>
      </c>
      <c r="O1226">
        <v>35.786327979081001</v>
      </c>
      <c r="P1226">
        <v>33.018633540372598</v>
      </c>
      <c r="Q1226">
        <v>-6.0100620540128998E-2</v>
      </c>
    </row>
    <row r="1227" spans="1:17" hidden="1" x14ac:dyDescent="0.3">
      <c r="A1227" t="s">
        <v>2615</v>
      </c>
      <c r="B1227" t="s">
        <v>2616</v>
      </c>
      <c r="C1227" t="s">
        <v>3117</v>
      </c>
      <c r="D1227" t="s">
        <v>268</v>
      </c>
      <c r="E1227">
        <v>1645.384</v>
      </c>
      <c r="F1227">
        <v>791.05</v>
      </c>
      <c r="G1227">
        <v>203.993920028633</v>
      </c>
      <c r="H1227">
        <v>12.418357342233399</v>
      </c>
      <c r="I1227">
        <v>165.817295545989</v>
      </c>
      <c r="J1227">
        <v>-0.59694239494531798</v>
      </c>
      <c r="K1227">
        <v>754.78894785213095</v>
      </c>
      <c r="L1227">
        <v>530.12755963853101</v>
      </c>
      <c r="M1227">
        <v>36.607124698231303</v>
      </c>
      <c r="N1227">
        <v>1.2401120047326799</v>
      </c>
      <c r="O1227">
        <v>24.138802856962201</v>
      </c>
      <c r="P1227">
        <v>207.02503396079899</v>
      </c>
      <c r="Q1227">
        <v>0.12670950768565201</v>
      </c>
    </row>
    <row r="1228" spans="1:17" hidden="1" x14ac:dyDescent="0.3">
      <c r="A1228" t="s">
        <v>2617</v>
      </c>
      <c r="B1228" t="s">
        <v>2618</v>
      </c>
      <c r="C1228" t="s">
        <v>3117</v>
      </c>
      <c r="D1228" t="s">
        <v>21</v>
      </c>
      <c r="E1228">
        <v>1645.3278259199999</v>
      </c>
      <c r="F1228">
        <v>1399.15</v>
      </c>
      <c r="G1228">
        <v>192.448652638033</v>
      </c>
      <c r="H1228">
        <v>-3.0890774040322002</v>
      </c>
      <c r="I1228">
        <v>16.920033070671199</v>
      </c>
      <c r="J1228">
        <v>-8.2790344437807004</v>
      </c>
      <c r="K1228">
        <v>1484.24427711365</v>
      </c>
      <c r="L1228">
        <v>1243.24656444736</v>
      </c>
      <c r="M1228">
        <v>37.156497594089799</v>
      </c>
      <c r="N1228">
        <v>0.61965586320733901</v>
      </c>
      <c r="O1228">
        <v>33.223742986813399</v>
      </c>
      <c r="P1228">
        <v>218.024775542675</v>
      </c>
      <c r="Q1228">
        <v>0.136398043722883</v>
      </c>
    </row>
    <row r="1229" spans="1:17" hidden="1" x14ac:dyDescent="0.3">
      <c r="A1229" t="s">
        <v>2619</v>
      </c>
      <c r="B1229" t="s">
        <v>2620</v>
      </c>
      <c r="C1229" t="s">
        <v>3117</v>
      </c>
      <c r="D1229" t="s">
        <v>292</v>
      </c>
      <c r="E1229">
        <v>1639.808241746</v>
      </c>
      <c r="F1229">
        <v>45.41</v>
      </c>
      <c r="G1229">
        <v>-55.133319120635903</v>
      </c>
      <c r="H1229">
        <v>-9.3642891789086597</v>
      </c>
      <c r="I1229">
        <v>-14.487408560937901</v>
      </c>
      <c r="J1229">
        <v>-9.0389756409766306</v>
      </c>
      <c r="K1229">
        <v>52.893327147940198</v>
      </c>
      <c r="L1229">
        <v>57.190211261731399</v>
      </c>
      <c r="M1229">
        <v>44.038609720498698</v>
      </c>
      <c r="N1229">
        <v>0.60393132933978899</v>
      </c>
      <c r="O1229">
        <v>81.033787157215599</v>
      </c>
      <c r="P1229">
        <v>20.3205088680992</v>
      </c>
    </row>
    <row r="1230" spans="1:17" hidden="1" x14ac:dyDescent="0.3">
      <c r="A1230" t="s">
        <v>2621</v>
      </c>
      <c r="B1230" t="s">
        <v>2622</v>
      </c>
      <c r="C1230" t="s">
        <v>3117</v>
      </c>
      <c r="D1230" t="s">
        <v>114</v>
      </c>
      <c r="E1230">
        <v>1639.5346830190001</v>
      </c>
      <c r="F1230">
        <v>41.89</v>
      </c>
      <c r="G1230">
        <v>67.729475428073997</v>
      </c>
      <c r="H1230">
        <v>-13.5184806884427</v>
      </c>
      <c r="I1230">
        <v>47.225730323656101</v>
      </c>
      <c r="J1230">
        <v>-8.1299609659242194</v>
      </c>
      <c r="K1230">
        <v>45.395673200913002</v>
      </c>
      <c r="L1230">
        <v>35.8728284645548</v>
      </c>
      <c r="M1230">
        <v>39.818656680252197</v>
      </c>
      <c r="N1230">
        <v>0.27447553597036201</v>
      </c>
      <c r="O1230">
        <v>54.022439723084197</v>
      </c>
      <c r="P1230">
        <v>99.476190476190396</v>
      </c>
      <c r="Q1230">
        <v>0.124734035174804</v>
      </c>
    </row>
    <row r="1231" spans="1:17" hidden="1" x14ac:dyDescent="0.3">
      <c r="A1231" t="s">
        <v>2623</v>
      </c>
      <c r="B1231" t="s">
        <v>2624</v>
      </c>
      <c r="C1231" t="s">
        <v>3117</v>
      </c>
      <c r="D1231" t="s">
        <v>123</v>
      </c>
      <c r="E1231">
        <v>1634.729742945</v>
      </c>
      <c r="F1231">
        <v>1275</v>
      </c>
      <c r="G1231">
        <v>410.18269096467401</v>
      </c>
      <c r="H1231">
        <v>-2.33803917092547</v>
      </c>
      <c r="I1231">
        <v>231.55302407520901</v>
      </c>
      <c r="J1231">
        <v>-7.0835018694651204</v>
      </c>
      <c r="K1231">
        <v>1496.6477710393201</v>
      </c>
      <c r="L1231">
        <v>1062.6202765834</v>
      </c>
      <c r="M1231">
        <v>18.0745200454847</v>
      </c>
      <c r="N1231">
        <v>0.25388449155498999</v>
      </c>
      <c r="O1231">
        <v>104.6</v>
      </c>
      <c r="P1231">
        <v>498.59154929577397</v>
      </c>
      <c r="Q1231">
        <v>0.209847065468734</v>
      </c>
    </row>
    <row r="1232" spans="1:17" hidden="1" x14ac:dyDescent="0.3">
      <c r="A1232" t="s">
        <v>2625</v>
      </c>
      <c r="B1232" t="s">
        <v>2626</v>
      </c>
      <c r="C1232" t="s">
        <v>3117</v>
      </c>
      <c r="D1232" t="s">
        <v>411</v>
      </c>
      <c r="E1232">
        <v>1633.9995915</v>
      </c>
      <c r="F1232">
        <v>3063.75</v>
      </c>
      <c r="G1232">
        <v>173.98871621275299</v>
      </c>
      <c r="H1232">
        <v>-1.58000363149846</v>
      </c>
      <c r="I1232">
        <v>62.710480983010001</v>
      </c>
      <c r="J1232">
        <v>1.9528028756503799</v>
      </c>
      <c r="K1232">
        <v>3294.9775172984801</v>
      </c>
      <c r="L1232">
        <v>2749.9785394023602</v>
      </c>
      <c r="M1232">
        <v>36.271672340589298</v>
      </c>
      <c r="N1232">
        <v>0.51182421547780099</v>
      </c>
      <c r="O1232">
        <v>57.165238678090503</v>
      </c>
      <c r="P1232">
        <v>190.52676497083999</v>
      </c>
      <c r="Q1232">
        <v>0.219314277845195</v>
      </c>
    </row>
    <row r="1233" spans="1:17" hidden="1" x14ac:dyDescent="0.3">
      <c r="A1233" t="s">
        <v>2627</v>
      </c>
      <c r="B1233" t="s">
        <v>2628</v>
      </c>
      <c r="C1233" t="s">
        <v>3117</v>
      </c>
      <c r="D1233" t="s">
        <v>54</v>
      </c>
      <c r="E1233">
        <v>1633.4320701690001</v>
      </c>
      <c r="F1233">
        <v>148.51</v>
      </c>
      <c r="G1233">
        <v>-59.130352896677898</v>
      </c>
      <c r="H1233">
        <v>-14.422948460094901</v>
      </c>
      <c r="I1233">
        <v>-41.096014149439597</v>
      </c>
      <c r="J1233">
        <v>2.3564967987516701</v>
      </c>
      <c r="K1233">
        <v>177.15032550035201</v>
      </c>
      <c r="L1233">
        <v>205.99125536399399</v>
      </c>
      <c r="M1233">
        <v>28.811242059878101</v>
      </c>
      <c r="N1233">
        <v>1.1368334298774401</v>
      </c>
      <c r="O1233">
        <v>90.929903710187801</v>
      </c>
      <c r="P1233">
        <v>1.02721088435373</v>
      </c>
      <c r="Q1233">
        <v>7.7761582991485001E-2</v>
      </c>
    </row>
    <row r="1234" spans="1:17" hidden="1" x14ac:dyDescent="0.3">
      <c r="A1234" t="s">
        <v>2629</v>
      </c>
      <c r="B1234" t="s">
        <v>2630</v>
      </c>
      <c r="C1234" t="s">
        <v>3117</v>
      </c>
      <c r="D1234" t="s">
        <v>506</v>
      </c>
      <c r="E1234">
        <v>1633.380705</v>
      </c>
      <c r="F1234">
        <v>648.45000000000005</v>
      </c>
      <c r="G1234">
        <v>1091.60932707192</v>
      </c>
      <c r="H1234">
        <v>39.475995916793799</v>
      </c>
      <c r="I1234">
        <v>981.40881496629504</v>
      </c>
      <c r="J1234">
        <v>0.81376179991117004</v>
      </c>
      <c r="K1234">
        <v>470.699852658461</v>
      </c>
      <c r="L1234">
        <v>246.488907464162</v>
      </c>
      <c r="M1234">
        <v>79.129227194269305</v>
      </c>
      <c r="N1234">
        <v>1.7613593525820701</v>
      </c>
      <c r="O1234">
        <v>1.7734597887269601</v>
      </c>
      <c r="P1234">
        <v>1337.80487804878</v>
      </c>
    </row>
    <row r="1235" spans="1:17" hidden="1" x14ac:dyDescent="0.3">
      <c r="A1235" t="s">
        <v>2631</v>
      </c>
      <c r="B1235" t="s">
        <v>2632</v>
      </c>
      <c r="C1235" t="s">
        <v>3117</v>
      </c>
      <c r="D1235" t="s">
        <v>21</v>
      </c>
      <c r="E1235">
        <v>1621.6232971500001</v>
      </c>
      <c r="F1235">
        <v>1275.55</v>
      </c>
      <c r="G1235">
        <v>74.241279133530298</v>
      </c>
      <c r="H1235">
        <v>2.6381702542065302</v>
      </c>
      <c r="I1235">
        <v>0.24173134961968101</v>
      </c>
      <c r="J1235">
        <v>-3.1817126084679299</v>
      </c>
      <c r="K1235">
        <v>1327.94603559081</v>
      </c>
      <c r="L1235">
        <v>1184.3673462531699</v>
      </c>
      <c r="M1235">
        <v>43.325411524384499</v>
      </c>
      <c r="N1235">
        <v>0.83887748034701504</v>
      </c>
      <c r="O1235">
        <v>36.1687115362</v>
      </c>
      <c r="P1235">
        <v>115.119318660932</v>
      </c>
      <c r="Q1235">
        <v>0.169066789308813</v>
      </c>
    </row>
    <row r="1236" spans="1:17" hidden="1" x14ac:dyDescent="0.3">
      <c r="A1236" t="s">
        <v>2633</v>
      </c>
      <c r="B1236" t="s">
        <v>2634</v>
      </c>
      <c r="C1236" t="s">
        <v>3117</v>
      </c>
      <c r="D1236" t="s">
        <v>268</v>
      </c>
      <c r="E1236">
        <v>1617.88877753</v>
      </c>
      <c r="F1236">
        <v>1497.7</v>
      </c>
      <c r="G1236">
        <v>260.57057030810699</v>
      </c>
      <c r="H1236">
        <v>12.6122128564144</v>
      </c>
      <c r="I1236">
        <v>38.125588505394099</v>
      </c>
      <c r="J1236">
        <v>-13.008924761180101</v>
      </c>
      <c r="K1236">
        <v>1464.2799915547</v>
      </c>
      <c r="L1236">
        <v>1143.68658245031</v>
      </c>
      <c r="M1236">
        <v>42.018324526082601</v>
      </c>
      <c r="N1236">
        <v>1.8776645903337601</v>
      </c>
      <c r="O1236">
        <v>19.296254256526598</v>
      </c>
      <c r="P1236">
        <v>351.11445783132501</v>
      </c>
      <c r="Q1236">
        <v>0.26289664891571601</v>
      </c>
    </row>
    <row r="1237" spans="1:17" hidden="1" x14ac:dyDescent="0.3">
      <c r="A1237" t="s">
        <v>2635</v>
      </c>
      <c r="B1237" t="s">
        <v>2636</v>
      </c>
      <c r="C1237" t="s">
        <v>3117</v>
      </c>
      <c r="D1237" t="s">
        <v>292</v>
      </c>
      <c r="E1237">
        <v>1613.64</v>
      </c>
      <c r="F1237">
        <v>1344.7</v>
      </c>
      <c r="G1237">
        <v>-36.590628165480702</v>
      </c>
      <c r="H1237">
        <v>1.3847324044776801</v>
      </c>
      <c r="I1237">
        <v>3.7557242976204002</v>
      </c>
      <c r="J1237">
        <v>-2.6015298650091601</v>
      </c>
      <c r="K1237">
        <v>1463.60010870211</v>
      </c>
      <c r="L1237">
        <v>1444.30850483576</v>
      </c>
      <c r="M1237">
        <v>24.656698382055001</v>
      </c>
      <c r="N1237">
        <v>0.78882830442995999</v>
      </c>
      <c r="O1237">
        <v>23.8900870082546</v>
      </c>
      <c r="P1237">
        <v>13.8563142966004</v>
      </c>
      <c r="Q1237">
        <v>0.16333607853352999</v>
      </c>
    </row>
    <row r="1238" spans="1:17" hidden="1" x14ac:dyDescent="0.3">
      <c r="A1238" t="s">
        <v>2637</v>
      </c>
      <c r="B1238" t="s">
        <v>2638</v>
      </c>
      <c r="C1238" t="s">
        <v>3117</v>
      </c>
      <c r="D1238" t="s">
        <v>21</v>
      </c>
      <c r="E1238">
        <v>1605.5864396659999</v>
      </c>
      <c r="F1238">
        <v>151.54</v>
      </c>
      <c r="G1238">
        <v>367.621799014999</v>
      </c>
      <c r="H1238">
        <v>1.7776406536359299</v>
      </c>
      <c r="I1238">
        <v>153.87418060974699</v>
      </c>
      <c r="J1238">
        <v>-4.0403860814337804</v>
      </c>
      <c r="K1238">
        <v>146.19619339041</v>
      </c>
      <c r="L1238">
        <v>101.519206762772</v>
      </c>
      <c r="M1238">
        <v>42.383399154826897</v>
      </c>
      <c r="N1238">
        <v>0.16385952542591201</v>
      </c>
      <c r="O1238">
        <v>19.130262636927501</v>
      </c>
      <c r="P1238">
        <v>409.37815126050401</v>
      </c>
    </row>
    <row r="1239" spans="1:17" hidden="1" x14ac:dyDescent="0.3">
      <c r="A1239" t="s">
        <v>2639</v>
      </c>
      <c r="B1239" t="s">
        <v>2640</v>
      </c>
      <c r="C1239" t="s">
        <v>3117</v>
      </c>
      <c r="D1239" t="s">
        <v>57</v>
      </c>
      <c r="E1239">
        <v>1601.8839578</v>
      </c>
      <c r="F1239">
        <v>16.45</v>
      </c>
      <c r="G1239">
        <v>-45.751841077741403</v>
      </c>
      <c r="H1239">
        <v>-5.5856215414860202</v>
      </c>
      <c r="I1239">
        <v>-11.948156095045</v>
      </c>
      <c r="J1239">
        <v>-5.2845443771537397</v>
      </c>
      <c r="K1239">
        <v>18.209021595359701</v>
      </c>
      <c r="L1239">
        <v>18.419902221994199</v>
      </c>
      <c r="M1239">
        <v>24.080045754234501</v>
      </c>
      <c r="N1239">
        <v>0.34845314768424601</v>
      </c>
      <c r="O1239">
        <v>70.516717325227901</v>
      </c>
      <c r="P1239">
        <v>12.671232876712301</v>
      </c>
      <c r="Q1239">
        <v>-2.5257488585145E-2</v>
      </c>
    </row>
    <row r="1240" spans="1:17" hidden="1" x14ac:dyDescent="0.3">
      <c r="A1240" t="s">
        <v>2641</v>
      </c>
      <c r="B1240" t="s">
        <v>2642</v>
      </c>
      <c r="C1240" t="s">
        <v>3117</v>
      </c>
      <c r="D1240" t="s">
        <v>2003</v>
      </c>
      <c r="E1240">
        <v>1599.6742525120001</v>
      </c>
      <c r="F1240">
        <v>142.24</v>
      </c>
      <c r="G1240">
        <v>-39.348037218124801</v>
      </c>
      <c r="H1240">
        <v>-4.1066156754779799</v>
      </c>
      <c r="I1240">
        <v>-22.010186391554502</v>
      </c>
      <c r="J1240">
        <v>-1.11851315447641</v>
      </c>
      <c r="K1240">
        <v>155.64120017875001</v>
      </c>
      <c r="L1240">
        <v>165.04798755575499</v>
      </c>
      <c r="M1240">
        <v>22.079463695259498</v>
      </c>
      <c r="N1240">
        <v>0.44911303904956601</v>
      </c>
      <c r="O1240">
        <v>53.121484814398201</v>
      </c>
      <c r="P1240">
        <v>0.80793763288449205</v>
      </c>
      <c r="Q1240">
        <v>-9.4559366776141004E-2</v>
      </c>
    </row>
    <row r="1241" spans="1:17" hidden="1" x14ac:dyDescent="0.3">
      <c r="A1241" t="s">
        <v>2643</v>
      </c>
      <c r="B1241" t="s">
        <v>2644</v>
      </c>
      <c r="C1241" t="s">
        <v>3117</v>
      </c>
      <c r="D1241" t="s">
        <v>222</v>
      </c>
      <c r="E1241">
        <v>1591.2407880000001</v>
      </c>
      <c r="F1241">
        <v>880.15</v>
      </c>
      <c r="G1241">
        <v>77.030821522372605</v>
      </c>
      <c r="H1241">
        <v>-0.96822670551713597</v>
      </c>
      <c r="I1241">
        <v>43.163319745135801</v>
      </c>
      <c r="J1241">
        <v>-3.7443619590961799</v>
      </c>
      <c r="K1241">
        <v>903.69280910644602</v>
      </c>
      <c r="L1241">
        <v>744.10841546732297</v>
      </c>
      <c r="M1241">
        <v>38.879007797098502</v>
      </c>
      <c r="N1241">
        <v>0.44983346225759901</v>
      </c>
      <c r="O1241">
        <v>17.866272794410001</v>
      </c>
      <c r="P1241">
        <v>121.143216080402</v>
      </c>
      <c r="Q1241">
        <v>5.1766921441973E-2</v>
      </c>
    </row>
    <row r="1242" spans="1:17" hidden="1" x14ac:dyDescent="0.3">
      <c r="A1242" t="s">
        <v>2645</v>
      </c>
      <c r="B1242" t="s">
        <v>2646</v>
      </c>
      <c r="C1242" t="s">
        <v>3117</v>
      </c>
      <c r="D1242" t="s">
        <v>350</v>
      </c>
      <c r="E1242">
        <v>1589.4915900000001</v>
      </c>
      <c r="F1242">
        <v>319.64999999999998</v>
      </c>
      <c r="G1242">
        <v>21.272953115838401</v>
      </c>
      <c r="H1242">
        <v>0.95933444061817197</v>
      </c>
      <c r="I1242">
        <v>38.3680736578916</v>
      </c>
      <c r="J1242">
        <v>-5.0950403310035997</v>
      </c>
      <c r="K1242">
        <v>304.90862012244799</v>
      </c>
      <c r="L1242">
        <v>254.184167101132</v>
      </c>
      <c r="M1242">
        <v>41.949215838517901</v>
      </c>
      <c r="N1242">
        <v>1.0796572050083</v>
      </c>
      <c r="O1242">
        <v>19.443140935397999</v>
      </c>
      <c r="P1242">
        <v>74.338696482137905</v>
      </c>
      <c r="Q1242">
        <v>0.13385096435820801</v>
      </c>
    </row>
    <row r="1243" spans="1:17" hidden="1" x14ac:dyDescent="0.3">
      <c r="A1243" t="s">
        <v>2647</v>
      </c>
      <c r="B1243" t="s">
        <v>2648</v>
      </c>
      <c r="C1243" t="s">
        <v>3117</v>
      </c>
      <c r="D1243" t="s">
        <v>1652</v>
      </c>
      <c r="E1243">
        <v>1582.8121249999999</v>
      </c>
      <c r="F1243">
        <v>152.44999999999999</v>
      </c>
      <c r="G1243">
        <v>1207.94296600087</v>
      </c>
      <c r="H1243">
        <v>37.693917938765502</v>
      </c>
      <c r="I1243">
        <v>301.13028776745898</v>
      </c>
      <c r="J1243">
        <v>19.007816811853498</v>
      </c>
      <c r="K1243">
        <v>106.839917665447</v>
      </c>
      <c r="L1243">
        <v>64.127351776591894</v>
      </c>
      <c r="M1243">
        <v>94.180479092347099</v>
      </c>
      <c r="N1243">
        <v>0.868429072112331</v>
      </c>
      <c r="O1243">
        <v>0</v>
      </c>
      <c r="P1243">
        <v>1351.9047619047601</v>
      </c>
    </row>
    <row r="1244" spans="1:17" hidden="1" x14ac:dyDescent="0.3">
      <c r="A1244" t="s">
        <v>2649</v>
      </c>
      <c r="B1244" t="s">
        <v>2650</v>
      </c>
      <c r="C1244" t="s">
        <v>3117</v>
      </c>
      <c r="D1244" t="s">
        <v>350</v>
      </c>
      <c r="E1244">
        <v>1582.5618295199999</v>
      </c>
      <c r="F1244">
        <v>181.92</v>
      </c>
      <c r="G1244">
        <v>4.3473424267925704</v>
      </c>
      <c r="H1244">
        <v>1.7871361900473499</v>
      </c>
      <c r="I1244">
        <v>-20.151557660560101</v>
      </c>
      <c r="J1244">
        <v>0.58326654730327998</v>
      </c>
      <c r="K1244">
        <v>190.92223293923399</v>
      </c>
      <c r="L1244">
        <v>189.96223133407699</v>
      </c>
      <c r="M1244">
        <v>44.363680793231197</v>
      </c>
      <c r="N1244">
        <v>0.74471386746066104</v>
      </c>
      <c r="O1244">
        <v>33.300351802990299</v>
      </c>
      <c r="P1244">
        <v>28.747346072186801</v>
      </c>
      <c r="Q1244">
        <v>7.1996203574425002E-2</v>
      </c>
    </row>
    <row r="1245" spans="1:17" hidden="1" x14ac:dyDescent="0.3">
      <c r="A1245" t="s">
        <v>2651</v>
      </c>
      <c r="B1245" t="s">
        <v>2652</v>
      </c>
      <c r="C1245" t="s">
        <v>3117</v>
      </c>
      <c r="D1245" t="s">
        <v>506</v>
      </c>
      <c r="E1245">
        <v>1575.11861316</v>
      </c>
      <c r="F1245">
        <v>78.28</v>
      </c>
      <c r="G1245">
        <v>24.838555962136901</v>
      </c>
      <c r="H1245">
        <v>-5.2634066436613596</v>
      </c>
      <c r="I1245">
        <v>-6.9963182467436704</v>
      </c>
      <c r="J1245">
        <v>-6.6006560512534502</v>
      </c>
      <c r="K1245">
        <v>92.1312732105865</v>
      </c>
      <c r="L1245">
        <v>83.071945035365303</v>
      </c>
      <c r="M1245">
        <v>20.8393294674676</v>
      </c>
      <c r="N1245">
        <v>0.34479614507891598</v>
      </c>
      <c r="O1245">
        <v>66.070516096065404</v>
      </c>
      <c r="P1245">
        <v>63.0833333333333</v>
      </c>
      <c r="Q1245">
        <v>0.16516900454854999</v>
      </c>
    </row>
    <row r="1246" spans="1:17" hidden="1" x14ac:dyDescent="0.3">
      <c r="A1246" t="s">
        <v>2653</v>
      </c>
      <c r="B1246" t="s">
        <v>2654</v>
      </c>
      <c r="C1246" t="s">
        <v>3117</v>
      </c>
      <c r="D1246" t="s">
        <v>239</v>
      </c>
      <c r="E1246">
        <v>1573.479288</v>
      </c>
      <c r="F1246">
        <v>1038</v>
      </c>
      <c r="G1246">
        <v>61.523429167813802</v>
      </c>
      <c r="H1246">
        <v>-2.0700100555839298</v>
      </c>
      <c r="I1246">
        <v>-25.543427975743501</v>
      </c>
      <c r="J1246">
        <v>-7.7758686412090796</v>
      </c>
      <c r="K1246">
        <v>1142.4436837729299</v>
      </c>
      <c r="L1246">
        <v>1070.5219632446201</v>
      </c>
      <c r="M1246">
        <v>26.1275839971292</v>
      </c>
      <c r="N1246">
        <v>0.433390008662351</v>
      </c>
      <c r="O1246">
        <v>43.810211946050103</v>
      </c>
      <c r="P1246">
        <v>114.59582385776299</v>
      </c>
      <c r="Q1246">
        <v>0.13330300467855899</v>
      </c>
    </row>
    <row r="1247" spans="1:17" hidden="1" x14ac:dyDescent="0.3">
      <c r="A1247" t="s">
        <v>2655</v>
      </c>
      <c r="B1247" t="s">
        <v>2656</v>
      </c>
      <c r="C1247" t="s">
        <v>3117</v>
      </c>
      <c r="D1247" t="s">
        <v>163</v>
      </c>
      <c r="E1247">
        <v>1572.893653095</v>
      </c>
      <c r="F1247">
        <v>307.35000000000002</v>
      </c>
      <c r="G1247">
        <v>-27.647917223817501</v>
      </c>
      <c r="H1247">
        <v>7.2735010432463199</v>
      </c>
      <c r="I1247">
        <v>-13.0148112708551</v>
      </c>
      <c r="J1247">
        <v>-7.1952866364223098</v>
      </c>
      <c r="O1247">
        <v>21.3600130144786</v>
      </c>
      <c r="P1247">
        <v>1.1851851851852</v>
      </c>
    </row>
    <row r="1248" spans="1:17" hidden="1" x14ac:dyDescent="0.3">
      <c r="A1248" t="s">
        <v>2657</v>
      </c>
      <c r="B1248" t="s">
        <v>2658</v>
      </c>
      <c r="C1248" t="s">
        <v>3117</v>
      </c>
      <c r="D1248" t="s">
        <v>48</v>
      </c>
      <c r="E1248">
        <v>1571.8492593999999</v>
      </c>
      <c r="F1248">
        <v>124.39</v>
      </c>
      <c r="G1248">
        <v>59.986796193606096</v>
      </c>
      <c r="H1248">
        <v>-9.7079896882444103</v>
      </c>
      <c r="I1248">
        <v>-10.841513884682101</v>
      </c>
      <c r="J1248">
        <v>-8.9771090041702006</v>
      </c>
      <c r="K1248">
        <v>141.74201011494401</v>
      </c>
      <c r="L1248">
        <v>128.804480909597</v>
      </c>
      <c r="M1248">
        <v>38.693065295135803</v>
      </c>
      <c r="N1248">
        <v>1.2574132250466401</v>
      </c>
      <c r="O1248">
        <v>64.000321569257906</v>
      </c>
      <c r="P1248">
        <v>89.908396946564807</v>
      </c>
      <c r="Q1248">
        <v>0.178083394630247</v>
      </c>
    </row>
    <row r="1249" spans="1:17" hidden="1" x14ac:dyDescent="0.3">
      <c r="A1249" t="s">
        <v>2659</v>
      </c>
      <c r="B1249" t="s">
        <v>2660</v>
      </c>
      <c r="C1249" t="s">
        <v>3117</v>
      </c>
      <c r="D1249" t="s">
        <v>1014</v>
      </c>
      <c r="E1249">
        <v>1569.8825999999999</v>
      </c>
      <c r="F1249">
        <v>228</v>
      </c>
      <c r="G1249">
        <v>308.50349579615198</v>
      </c>
      <c r="H1249">
        <v>10.2252790543389</v>
      </c>
      <c r="I1249">
        <v>27.231386368483602</v>
      </c>
      <c r="J1249">
        <v>0.60962379337305705</v>
      </c>
      <c r="K1249">
        <v>224.10025266500401</v>
      </c>
      <c r="L1249">
        <v>183.99672207218001</v>
      </c>
      <c r="M1249">
        <v>39.6455019434189</v>
      </c>
      <c r="N1249">
        <v>0.96023069379679804</v>
      </c>
      <c r="O1249">
        <v>13.574561403508699</v>
      </c>
      <c r="P1249">
        <v>345.3125</v>
      </c>
      <c r="Q1249">
        <v>0.213007650567616</v>
      </c>
    </row>
    <row r="1250" spans="1:17" hidden="1" x14ac:dyDescent="0.3">
      <c r="A1250" t="s">
        <v>2661</v>
      </c>
      <c r="B1250" t="s">
        <v>2662</v>
      </c>
      <c r="C1250" t="s">
        <v>3117</v>
      </c>
      <c r="D1250" t="s">
        <v>48</v>
      </c>
      <c r="E1250">
        <v>1567.70976</v>
      </c>
      <c r="F1250">
        <v>69.540000000000006</v>
      </c>
      <c r="G1250">
        <v>-11.1325106706495</v>
      </c>
      <c r="H1250">
        <v>-11.1381521099001</v>
      </c>
      <c r="I1250">
        <v>8.1052972862200203</v>
      </c>
      <c r="J1250">
        <v>-4.4861138165862204</v>
      </c>
      <c r="K1250">
        <v>86.384324191763497</v>
      </c>
      <c r="L1250">
        <v>84.235029420184404</v>
      </c>
      <c r="M1250">
        <v>23.704526524098199</v>
      </c>
      <c r="N1250">
        <v>0.68554540141957199</v>
      </c>
      <c r="O1250">
        <v>73.511647972389895</v>
      </c>
      <c r="P1250">
        <v>15.323383084577101</v>
      </c>
      <c r="Q1250">
        <v>0.10934074249911099</v>
      </c>
    </row>
    <row r="1251" spans="1:17" hidden="1" x14ac:dyDescent="0.3">
      <c r="A1251" t="s">
        <v>2663</v>
      </c>
      <c r="B1251" t="s">
        <v>2664</v>
      </c>
      <c r="C1251" t="s">
        <v>3117</v>
      </c>
      <c r="D1251" t="s">
        <v>51</v>
      </c>
      <c r="E1251">
        <v>1567.2970394199999</v>
      </c>
      <c r="F1251">
        <v>591.1</v>
      </c>
      <c r="G1251">
        <v>35.370576839197</v>
      </c>
      <c r="H1251">
        <v>19.1445289515082</v>
      </c>
      <c r="I1251">
        <v>43.533621427868297</v>
      </c>
      <c r="J1251">
        <v>-4.53065541036867</v>
      </c>
      <c r="K1251">
        <v>484.22543517791797</v>
      </c>
      <c r="L1251">
        <v>404.474278901557</v>
      </c>
      <c r="M1251">
        <v>64.620259788395003</v>
      </c>
      <c r="N1251">
        <v>1.1169716234479099</v>
      </c>
      <c r="O1251">
        <v>6.3863982405684299</v>
      </c>
      <c r="P1251">
        <v>116.045321637426</v>
      </c>
      <c r="Q1251">
        <v>0.140174022927018</v>
      </c>
    </row>
    <row r="1252" spans="1:17" hidden="1" x14ac:dyDescent="0.3">
      <c r="A1252" t="s">
        <v>2665</v>
      </c>
      <c r="B1252" t="s">
        <v>2666</v>
      </c>
      <c r="C1252" t="s">
        <v>3117</v>
      </c>
      <c r="D1252" t="s">
        <v>211</v>
      </c>
      <c r="E1252">
        <v>1567.0991475999999</v>
      </c>
      <c r="F1252">
        <v>692.75</v>
      </c>
      <c r="G1252">
        <v>20.919258273186902</v>
      </c>
      <c r="H1252">
        <v>0.87033497481190403</v>
      </c>
      <c r="I1252">
        <v>-1.3767685063709001</v>
      </c>
      <c r="J1252">
        <v>2.23995806664766</v>
      </c>
      <c r="K1252">
        <v>720.904760231414</v>
      </c>
      <c r="L1252">
        <v>704.06614136759401</v>
      </c>
      <c r="M1252">
        <v>49.391488958292399</v>
      </c>
      <c r="N1252">
        <v>0.74067818824626297</v>
      </c>
      <c r="O1252">
        <v>25.153374233128801</v>
      </c>
      <c r="P1252">
        <v>45.949647108395602</v>
      </c>
      <c r="Q1252">
        <v>6.4022642694024995E-2</v>
      </c>
    </row>
    <row r="1253" spans="1:17" hidden="1" x14ac:dyDescent="0.3">
      <c r="A1253" t="s">
        <v>2667</v>
      </c>
      <c r="B1253" t="s">
        <v>2668</v>
      </c>
      <c r="C1253" t="s">
        <v>3117</v>
      </c>
      <c r="D1253" t="s">
        <v>292</v>
      </c>
      <c r="E1253">
        <v>1562.0247315970901</v>
      </c>
      <c r="F1253">
        <v>277.8</v>
      </c>
      <c r="G1253">
        <v>58.815333708173398</v>
      </c>
      <c r="H1253">
        <v>-9.1558991361538595</v>
      </c>
      <c r="I1253">
        <v>40.7995429795455</v>
      </c>
      <c r="J1253">
        <v>0.69264439806044198</v>
      </c>
      <c r="K1253">
        <v>294.99978397629798</v>
      </c>
      <c r="L1253">
        <v>256.61210051878697</v>
      </c>
      <c r="M1253">
        <v>45.834310447955403</v>
      </c>
      <c r="N1253">
        <v>0.225645896430543</v>
      </c>
      <c r="O1253">
        <v>29.5716342692584</v>
      </c>
      <c r="P1253">
        <v>86.442953020134198</v>
      </c>
    </row>
    <row r="1254" spans="1:17" hidden="1" x14ac:dyDescent="0.3">
      <c r="A1254" t="s">
        <v>2669</v>
      </c>
      <c r="B1254" t="s">
        <v>2670</v>
      </c>
      <c r="C1254" t="s">
        <v>3117</v>
      </c>
      <c r="D1254" t="s">
        <v>21</v>
      </c>
      <c r="E1254">
        <v>1559.35681004</v>
      </c>
      <c r="F1254">
        <v>902.35</v>
      </c>
      <c r="G1254">
        <v>756.779939611244</v>
      </c>
      <c r="H1254">
        <v>26.7606512170162</v>
      </c>
      <c r="I1254">
        <v>66.405074399030497</v>
      </c>
      <c r="J1254">
        <v>-3.7754188016100798</v>
      </c>
      <c r="K1254">
        <v>791.35352402273804</v>
      </c>
      <c r="L1254">
        <v>551.29884592279802</v>
      </c>
      <c r="M1254">
        <v>63.658044716539301</v>
      </c>
      <c r="N1254">
        <v>1.7088068181818099</v>
      </c>
      <c r="O1254">
        <v>10.600099739568901</v>
      </c>
      <c r="P1254">
        <v>867.66756032171497</v>
      </c>
    </row>
    <row r="1255" spans="1:17" hidden="1" x14ac:dyDescent="0.3">
      <c r="A1255" t="s">
        <v>2671</v>
      </c>
      <c r="B1255" t="s">
        <v>2672</v>
      </c>
      <c r="C1255" t="s">
        <v>3117</v>
      </c>
      <c r="D1255" t="s">
        <v>123</v>
      </c>
      <c r="E1255">
        <v>1559.0527618799999</v>
      </c>
      <c r="F1255">
        <v>52.82</v>
      </c>
      <c r="G1255">
        <v>-30.089842945154999</v>
      </c>
      <c r="H1255">
        <v>-0.116109346364071</v>
      </c>
      <c r="I1255">
        <v>-8.7004344711842503</v>
      </c>
      <c r="J1255">
        <v>-4.14777790180284</v>
      </c>
      <c r="K1255">
        <v>56.843697616529603</v>
      </c>
      <c r="L1255">
        <v>57.751047996695803</v>
      </c>
      <c r="M1255">
        <v>28.265255554283399</v>
      </c>
      <c r="N1255">
        <v>0.36223837975020301</v>
      </c>
      <c r="O1255">
        <v>63.385081408557298</v>
      </c>
      <c r="P1255">
        <v>15.2017448200654</v>
      </c>
      <c r="Q1255">
        <v>8.2648735397756995E-2</v>
      </c>
    </row>
    <row r="1256" spans="1:17" hidden="1" x14ac:dyDescent="0.3">
      <c r="A1256" t="s">
        <v>2673</v>
      </c>
      <c r="B1256" t="s">
        <v>2674</v>
      </c>
      <c r="C1256" t="s">
        <v>3117</v>
      </c>
      <c r="D1256" t="s">
        <v>662</v>
      </c>
      <c r="E1256">
        <v>1558.3365991989999</v>
      </c>
      <c r="F1256">
        <v>175.33</v>
      </c>
      <c r="G1256">
        <v>-6.9739923930643597</v>
      </c>
      <c r="H1256">
        <v>3.2733059216381002</v>
      </c>
      <c r="I1256">
        <v>10.856305646688</v>
      </c>
      <c r="J1256">
        <v>-0.19519394083462399</v>
      </c>
      <c r="K1256">
        <v>185.85536144394399</v>
      </c>
      <c r="M1256">
        <v>33.715353079283801</v>
      </c>
      <c r="N1256">
        <v>0.62253420948777405</v>
      </c>
      <c r="O1256">
        <v>31.1812011635202</v>
      </c>
      <c r="P1256">
        <v>27.0507246376811</v>
      </c>
    </row>
    <row r="1257" spans="1:17" hidden="1" x14ac:dyDescent="0.3">
      <c r="A1257" t="s">
        <v>2675</v>
      </c>
      <c r="B1257" t="s">
        <v>2676</v>
      </c>
      <c r="C1257" t="s">
        <v>3117</v>
      </c>
      <c r="D1257" t="s">
        <v>755</v>
      </c>
      <c r="E1257">
        <v>1558.298885956</v>
      </c>
      <c r="F1257">
        <v>7.72</v>
      </c>
      <c r="G1257">
        <v>-70.214303540203801</v>
      </c>
      <c r="H1257">
        <v>0.59285900064648001</v>
      </c>
      <c r="I1257">
        <v>-27.452595051056001</v>
      </c>
      <c r="J1257">
        <v>-5.0020125396822799</v>
      </c>
      <c r="K1257">
        <v>10.0682957863943</v>
      </c>
      <c r="L1257">
        <v>15.325850260014199</v>
      </c>
      <c r="M1257">
        <v>14.130843075690899</v>
      </c>
      <c r="N1257">
        <v>0.95422460136754905</v>
      </c>
      <c r="O1257">
        <v>197.279792746113</v>
      </c>
      <c r="P1257">
        <v>13.529411764705801</v>
      </c>
      <c r="Q1257">
        <v>-9.3455639095956999E-2</v>
      </c>
    </row>
    <row r="1258" spans="1:17" hidden="1" x14ac:dyDescent="0.3">
      <c r="A1258" t="s">
        <v>2677</v>
      </c>
      <c r="B1258" t="s">
        <v>2678</v>
      </c>
      <c r="C1258" t="s">
        <v>3117</v>
      </c>
      <c r="D1258" t="s">
        <v>481</v>
      </c>
      <c r="E1258">
        <v>1556.9452976699999</v>
      </c>
      <c r="F1258">
        <v>5035</v>
      </c>
      <c r="G1258">
        <v>-34.6240718047165</v>
      </c>
      <c r="H1258">
        <v>1.3427860408635499</v>
      </c>
      <c r="I1258">
        <v>-6.9144808033177201</v>
      </c>
      <c r="J1258">
        <v>0.94411382432575197</v>
      </c>
      <c r="K1258">
        <v>5356.0345726174601</v>
      </c>
      <c r="L1258">
        <v>5618.5568128463701</v>
      </c>
      <c r="M1258">
        <v>34.795029705433201</v>
      </c>
      <c r="N1258">
        <v>0.57722707334071199</v>
      </c>
      <c r="O1258">
        <v>27.090367428003901</v>
      </c>
      <c r="P1258">
        <v>12.791218637992801</v>
      </c>
      <c r="Q1258">
        <v>-0.120970148443652</v>
      </c>
    </row>
    <row r="1259" spans="1:17" hidden="1" x14ac:dyDescent="0.3">
      <c r="A1259" t="s">
        <v>2679</v>
      </c>
      <c r="B1259" t="s">
        <v>2680</v>
      </c>
      <c r="C1259" t="s">
        <v>3117</v>
      </c>
      <c r="D1259" t="s">
        <v>408</v>
      </c>
      <c r="E1259">
        <v>1556.6422250000001</v>
      </c>
      <c r="F1259">
        <v>1460.95</v>
      </c>
      <c r="G1259">
        <v>249.134528919459</v>
      </c>
      <c r="H1259">
        <v>-11.0705869583043</v>
      </c>
      <c r="I1259">
        <v>55.963046582296897</v>
      </c>
      <c r="J1259">
        <v>-8.7924618455245298</v>
      </c>
      <c r="K1259">
        <v>1417.5239164965601</v>
      </c>
      <c r="L1259">
        <v>1037.3139915670999</v>
      </c>
      <c r="M1259">
        <v>43.144751439091102</v>
      </c>
      <c r="N1259">
        <v>0.91888298160554305</v>
      </c>
      <c r="O1259">
        <v>17.403059652965499</v>
      </c>
      <c r="P1259">
        <v>279.41825736917201</v>
      </c>
      <c r="Q1259">
        <v>0.15593233194075901</v>
      </c>
    </row>
    <row r="1260" spans="1:17" hidden="1" x14ac:dyDescent="0.3">
      <c r="A1260" t="s">
        <v>2681</v>
      </c>
      <c r="B1260" t="s">
        <v>2682</v>
      </c>
      <c r="C1260" t="s">
        <v>3117</v>
      </c>
      <c r="D1260" t="s">
        <v>75</v>
      </c>
      <c r="E1260">
        <v>1548.76558221</v>
      </c>
      <c r="F1260">
        <v>27.63</v>
      </c>
      <c r="G1260">
        <v>-34.633344938097203</v>
      </c>
      <c r="H1260">
        <v>-4.16876220951516</v>
      </c>
      <c r="I1260">
        <v>-35.8965129025568</v>
      </c>
      <c r="J1260">
        <v>-3.6578840600445099</v>
      </c>
      <c r="K1260">
        <v>31.208105490741701</v>
      </c>
      <c r="L1260">
        <v>34.542862848456302</v>
      </c>
      <c r="M1260">
        <v>20.644524891527698</v>
      </c>
      <c r="N1260">
        <v>0.42070379524596901</v>
      </c>
      <c r="O1260">
        <v>75.895765472312704</v>
      </c>
      <c r="P1260">
        <v>1.88053097345131</v>
      </c>
    </row>
    <row r="1261" spans="1:17" hidden="1" x14ac:dyDescent="0.3">
      <c r="A1261" t="s">
        <v>2683</v>
      </c>
      <c r="B1261" t="s">
        <v>2684</v>
      </c>
      <c r="C1261" t="s">
        <v>3117</v>
      </c>
      <c r="D1261" t="s">
        <v>1786</v>
      </c>
      <c r="E1261">
        <v>1542.26320416</v>
      </c>
      <c r="F1261">
        <v>146.97</v>
      </c>
      <c r="G1261">
        <v>-53.571970402979503</v>
      </c>
      <c r="H1261">
        <v>-5.6938661795403096</v>
      </c>
      <c r="I1261">
        <v>-33.558484733542699</v>
      </c>
      <c r="J1261">
        <v>-5.1074234963279297</v>
      </c>
      <c r="K1261">
        <v>170.687305116875</v>
      </c>
      <c r="L1261">
        <v>199.20764184416899</v>
      </c>
      <c r="M1261">
        <v>16.9192529310038</v>
      </c>
      <c r="N1261">
        <v>0.470163495166805</v>
      </c>
      <c r="O1261">
        <v>105.45009185548</v>
      </c>
      <c r="P1261">
        <v>14.195804195804101</v>
      </c>
      <c r="Q1261">
        <v>0.13769378790501899</v>
      </c>
    </row>
    <row r="1262" spans="1:17" hidden="1" x14ac:dyDescent="0.3">
      <c r="A1262" t="s">
        <v>2685</v>
      </c>
      <c r="B1262" t="s">
        <v>2686</v>
      </c>
      <c r="C1262" t="s">
        <v>3117</v>
      </c>
      <c r="D1262" t="s">
        <v>198</v>
      </c>
      <c r="E1262">
        <v>1540.5712000000001</v>
      </c>
      <c r="F1262">
        <v>375.2</v>
      </c>
      <c r="G1262">
        <v>-33.793232202456402</v>
      </c>
      <c r="H1262">
        <v>-4.2955267407892403</v>
      </c>
      <c r="I1262">
        <v>-38.462900044415598</v>
      </c>
      <c r="J1262">
        <v>-7.5105591852889697</v>
      </c>
      <c r="K1262">
        <v>411.79043536204102</v>
      </c>
      <c r="L1262">
        <v>458.79472154533801</v>
      </c>
      <c r="M1262">
        <v>25.040637114261202</v>
      </c>
      <c r="N1262">
        <v>0.30339257614506099</v>
      </c>
      <c r="O1262">
        <v>70.842217484008501</v>
      </c>
      <c r="P1262">
        <v>3.77541142303967</v>
      </c>
    </row>
    <row r="1263" spans="1:17" hidden="1" x14ac:dyDescent="0.3">
      <c r="A1263" t="s">
        <v>2687</v>
      </c>
      <c r="B1263" t="s">
        <v>2688</v>
      </c>
      <c r="C1263" t="s">
        <v>3117</v>
      </c>
      <c r="D1263" t="s">
        <v>108</v>
      </c>
      <c r="E1263">
        <v>1539.0314662799999</v>
      </c>
      <c r="F1263">
        <v>6.27</v>
      </c>
      <c r="G1263">
        <v>-84.694014859152205</v>
      </c>
      <c r="H1263">
        <v>-8.7629965058971493</v>
      </c>
      <c r="I1263">
        <v>-65.406316824125398</v>
      </c>
      <c r="J1263">
        <v>2.8478168118535399</v>
      </c>
      <c r="K1263">
        <v>8.7442952011126707</v>
      </c>
      <c r="L1263">
        <v>13.0470990144096</v>
      </c>
      <c r="M1263">
        <v>4.3545546011762797</v>
      </c>
      <c r="N1263">
        <v>0.51138912838652795</v>
      </c>
      <c r="O1263">
        <v>333.01435406698499</v>
      </c>
      <c r="P1263">
        <v>3.125</v>
      </c>
      <c r="Q1263">
        <v>-1.3350032236072E-2</v>
      </c>
    </row>
    <row r="1264" spans="1:17" hidden="1" x14ac:dyDescent="0.3">
      <c r="A1264" t="s">
        <v>2689</v>
      </c>
      <c r="B1264" t="s">
        <v>2690</v>
      </c>
      <c r="C1264" t="s">
        <v>3117</v>
      </c>
      <c r="D1264" t="s">
        <v>268</v>
      </c>
      <c r="E1264">
        <v>1537.40587056</v>
      </c>
      <c r="F1264">
        <v>439.6</v>
      </c>
      <c r="G1264">
        <v>-16.535205447697901</v>
      </c>
      <c r="H1264">
        <v>1.6223658309408899</v>
      </c>
      <c r="I1264">
        <v>8.7920744321683202</v>
      </c>
      <c r="J1264">
        <v>-3.1022374769629502</v>
      </c>
      <c r="K1264">
        <v>433.85749569873002</v>
      </c>
      <c r="L1264">
        <v>415.84138444452702</v>
      </c>
      <c r="M1264">
        <v>48.941367305453902</v>
      </c>
      <c r="N1264">
        <v>0.83593847097519403</v>
      </c>
      <c r="O1264">
        <v>13.8307552320291</v>
      </c>
      <c r="P1264">
        <v>51.247204541544797</v>
      </c>
      <c r="Q1264">
        <v>4.4779758740178997E-2</v>
      </c>
    </row>
    <row r="1265" spans="1:17" hidden="1" x14ac:dyDescent="0.3">
      <c r="A1265" t="s">
        <v>2691</v>
      </c>
      <c r="B1265" t="s">
        <v>2692</v>
      </c>
      <c r="C1265" t="s">
        <v>3117</v>
      </c>
      <c r="D1265" t="s">
        <v>440</v>
      </c>
      <c r="E1265">
        <v>1534.27639632</v>
      </c>
      <c r="F1265">
        <v>740.05</v>
      </c>
      <c r="G1265">
        <v>-12.5033661008962</v>
      </c>
      <c r="H1265">
        <v>0.41145351630516702</v>
      </c>
      <c r="I1265">
        <v>10.0808631028865</v>
      </c>
      <c r="J1265">
        <v>1.8877359629399499</v>
      </c>
      <c r="K1265">
        <v>782.71171723812495</v>
      </c>
      <c r="L1265">
        <v>726.36823542273896</v>
      </c>
      <c r="M1265">
        <v>33.103474453666998</v>
      </c>
      <c r="N1265">
        <v>0.313497765957446</v>
      </c>
      <c r="O1265">
        <v>25.532058644686099</v>
      </c>
      <c r="P1265">
        <v>30.982300884955698</v>
      </c>
      <c r="Q1265">
        <v>2.6874700836647999E-2</v>
      </c>
    </row>
    <row r="1266" spans="1:17" hidden="1" x14ac:dyDescent="0.3">
      <c r="A1266" t="s">
        <v>2693</v>
      </c>
      <c r="B1266" t="s">
        <v>2694</v>
      </c>
      <c r="C1266" t="s">
        <v>3117</v>
      </c>
      <c r="D1266" t="s">
        <v>506</v>
      </c>
      <c r="E1266">
        <v>1527.3635999999999</v>
      </c>
      <c r="F1266">
        <v>145.88</v>
      </c>
      <c r="G1266">
        <v>21.744276726810099</v>
      </c>
      <c r="H1266">
        <v>-9.6226714761726608</v>
      </c>
      <c r="I1266">
        <v>-22.743035684331399</v>
      </c>
      <c r="J1266">
        <v>-2.9986780620727602</v>
      </c>
      <c r="K1266">
        <v>148.889344676376</v>
      </c>
      <c r="L1266">
        <v>142.145158034715</v>
      </c>
      <c r="M1266">
        <v>55.494629570206001</v>
      </c>
      <c r="N1266">
        <v>0.44080505475284398</v>
      </c>
      <c r="O1266">
        <v>25.445571702769399</v>
      </c>
      <c r="P1266">
        <v>51.170984455958497</v>
      </c>
      <c r="Q1266">
        <v>7.3763250507006994E-2</v>
      </c>
    </row>
    <row r="1267" spans="1:17" hidden="1" x14ac:dyDescent="0.3">
      <c r="A1267" t="s">
        <v>2695</v>
      </c>
      <c r="B1267" t="s">
        <v>2696</v>
      </c>
      <c r="C1267" t="s">
        <v>3117</v>
      </c>
      <c r="D1267" t="s">
        <v>1552</v>
      </c>
      <c r="E1267">
        <v>1523.508504782</v>
      </c>
      <c r="F1267">
        <v>115.24</v>
      </c>
      <c r="G1267">
        <v>110.28797244825201</v>
      </c>
      <c r="H1267">
        <v>-7.0278740522464203</v>
      </c>
      <c r="I1267">
        <v>89.222922493751497</v>
      </c>
      <c r="J1267">
        <v>-4.7667122384692302</v>
      </c>
      <c r="K1267">
        <v>119.565200210553</v>
      </c>
      <c r="L1267">
        <v>87.378500453636093</v>
      </c>
      <c r="N1267">
        <v>0.52395048020062196</v>
      </c>
      <c r="O1267">
        <v>24.0888580354043</v>
      </c>
      <c r="P1267">
        <v>169.88290398126401</v>
      </c>
    </row>
    <row r="1268" spans="1:17" hidden="1" x14ac:dyDescent="0.3">
      <c r="A1268" t="s">
        <v>2697</v>
      </c>
      <c r="B1268" t="s">
        <v>2698</v>
      </c>
      <c r="C1268" t="s">
        <v>3117</v>
      </c>
      <c r="D1268" t="s">
        <v>211</v>
      </c>
      <c r="E1268">
        <v>1518.9295134399999</v>
      </c>
      <c r="F1268">
        <v>638.6</v>
      </c>
      <c r="G1268">
        <v>52.321258337463199</v>
      </c>
      <c r="H1268">
        <v>-12.1284355157698</v>
      </c>
      <c r="I1268">
        <v>53.0192019299405</v>
      </c>
      <c r="J1268">
        <v>-7.27308128831916</v>
      </c>
      <c r="K1268">
        <v>750.33691649559398</v>
      </c>
      <c r="L1268">
        <v>589.38669472364995</v>
      </c>
      <c r="M1268">
        <v>19.2615488809416</v>
      </c>
      <c r="N1268">
        <v>0.38811626302013802</v>
      </c>
      <c r="O1268">
        <v>62.848418415283398</v>
      </c>
      <c r="P1268">
        <v>82.157883477144694</v>
      </c>
      <c r="Q1268">
        <v>0.19511398003358801</v>
      </c>
    </row>
    <row r="1269" spans="1:17" hidden="1" x14ac:dyDescent="0.3">
      <c r="A1269" t="s">
        <v>2699</v>
      </c>
      <c r="B1269" t="s">
        <v>2700</v>
      </c>
      <c r="C1269" t="s">
        <v>3117</v>
      </c>
      <c r="D1269" t="s">
        <v>467</v>
      </c>
      <c r="E1269">
        <v>1516.644</v>
      </c>
      <c r="F1269">
        <v>1004.4</v>
      </c>
      <c r="G1269">
        <v>-28.9716916169636</v>
      </c>
      <c r="H1269">
        <v>-8.5878666685397995</v>
      </c>
      <c r="I1269">
        <v>-21.0682366301786</v>
      </c>
      <c r="J1269">
        <v>-3.28313556909883</v>
      </c>
      <c r="K1269">
        <v>1148.6173048799301</v>
      </c>
      <c r="L1269">
        <v>1204.3000697994</v>
      </c>
      <c r="M1269">
        <v>22.336446971863701</v>
      </c>
      <c r="N1269">
        <v>0.44024350889241598</v>
      </c>
      <c r="O1269">
        <v>59.796893667861397</v>
      </c>
      <c r="P1269">
        <v>0.43999999999999501</v>
      </c>
      <c r="Q1269">
        <v>3.8738512888872999E-2</v>
      </c>
    </row>
    <row r="1270" spans="1:17" hidden="1" x14ac:dyDescent="0.3">
      <c r="A1270" t="s">
        <v>2701</v>
      </c>
      <c r="B1270" t="s">
        <v>2702</v>
      </c>
      <c r="C1270" t="s">
        <v>3117</v>
      </c>
      <c r="D1270" t="s">
        <v>141</v>
      </c>
      <c r="E1270">
        <v>1513.95531579</v>
      </c>
      <c r="F1270">
        <v>118.81</v>
      </c>
      <c r="G1270">
        <v>-6.9364331120743703</v>
      </c>
      <c r="H1270">
        <v>11.7227599893156</v>
      </c>
      <c r="I1270">
        <v>7.8761509747095699</v>
      </c>
      <c r="J1270">
        <v>8.1687779595475796E-2</v>
      </c>
      <c r="K1270">
        <v>120.879136958654</v>
      </c>
      <c r="L1270">
        <v>116.536544113171</v>
      </c>
      <c r="M1270">
        <v>47.437047763238603</v>
      </c>
      <c r="N1270">
        <v>0.74793069251199895</v>
      </c>
      <c r="O1270">
        <v>27.051594983587201</v>
      </c>
      <c r="P1270">
        <v>38.959064327485301</v>
      </c>
      <c r="Q1270">
        <v>7.6490870817331996E-2</v>
      </c>
    </row>
    <row r="1271" spans="1:17" hidden="1" x14ac:dyDescent="0.3">
      <c r="A1271" t="s">
        <v>2703</v>
      </c>
      <c r="B1271" t="s">
        <v>2704</v>
      </c>
      <c r="C1271" t="s">
        <v>3117</v>
      </c>
      <c r="D1271" t="s">
        <v>141</v>
      </c>
      <c r="E1271">
        <v>1506.605673</v>
      </c>
      <c r="F1271">
        <v>46.5</v>
      </c>
      <c r="G1271">
        <v>-6.2721531573754996</v>
      </c>
      <c r="H1271">
        <v>-6.5058306672268298</v>
      </c>
      <c r="I1271">
        <v>-34.698124181509399</v>
      </c>
      <c r="J1271">
        <v>-9.8087296777100192</v>
      </c>
      <c r="K1271">
        <v>51.551907073243697</v>
      </c>
      <c r="L1271">
        <v>53.897643436841697</v>
      </c>
      <c r="M1271">
        <v>38.989749385482497</v>
      </c>
      <c r="N1271">
        <v>1.31718701820899</v>
      </c>
      <c r="O1271">
        <v>68.236559139784902</v>
      </c>
      <c r="P1271">
        <v>13.5531135531135</v>
      </c>
      <c r="Q1271">
        <v>0.12350141646773199</v>
      </c>
    </row>
    <row r="1272" spans="1:17" hidden="1" x14ac:dyDescent="0.3">
      <c r="A1272" t="s">
        <v>2705</v>
      </c>
      <c r="B1272" t="s">
        <v>2706</v>
      </c>
      <c r="C1272" t="s">
        <v>3117</v>
      </c>
      <c r="D1272" t="s">
        <v>21</v>
      </c>
      <c r="E1272">
        <v>1506.3954621</v>
      </c>
      <c r="F1272">
        <v>405.25</v>
      </c>
      <c r="G1272">
        <v>29.2337463498449</v>
      </c>
      <c r="H1272">
        <v>7.8375759126000597</v>
      </c>
      <c r="I1272">
        <v>8.8262066493873608</v>
      </c>
      <c r="J1272">
        <v>-3.0122749312657202</v>
      </c>
      <c r="K1272">
        <v>401.13187984605003</v>
      </c>
      <c r="L1272">
        <v>364.66563603543</v>
      </c>
      <c r="M1272">
        <v>46.534493379007401</v>
      </c>
      <c r="N1272">
        <v>1.3691586841337</v>
      </c>
      <c r="O1272">
        <v>12.276372609500299</v>
      </c>
      <c r="P1272">
        <v>54.380952380952301</v>
      </c>
      <c r="Q1272">
        <v>5.6223784892619998E-3</v>
      </c>
    </row>
    <row r="1273" spans="1:17" hidden="1" x14ac:dyDescent="0.3">
      <c r="A1273" t="s">
        <v>2707</v>
      </c>
      <c r="B1273" t="s">
        <v>2708</v>
      </c>
      <c r="C1273" t="s">
        <v>3117</v>
      </c>
      <c r="D1273" t="s">
        <v>85</v>
      </c>
      <c r="E1273">
        <v>1503.4408685999999</v>
      </c>
      <c r="F1273">
        <v>225.3</v>
      </c>
      <c r="G1273">
        <v>64.233350127279095</v>
      </c>
      <c r="H1273">
        <v>-15.2528429798936</v>
      </c>
      <c r="I1273">
        <v>96.121030957092302</v>
      </c>
      <c r="J1273">
        <v>-7.5835557371660602</v>
      </c>
      <c r="K1273">
        <v>253.85719975668201</v>
      </c>
      <c r="L1273">
        <v>188.086676686473</v>
      </c>
      <c r="M1273">
        <v>20.644284101776599</v>
      </c>
      <c r="N1273">
        <v>0.16411347649503899</v>
      </c>
      <c r="O1273">
        <v>59.946737683089196</v>
      </c>
      <c r="P1273">
        <v>142.12788823213299</v>
      </c>
      <c r="Q1273">
        <v>0.103597179234967</v>
      </c>
    </row>
    <row r="1274" spans="1:17" hidden="1" x14ac:dyDescent="0.3">
      <c r="A1274" t="s">
        <v>2709</v>
      </c>
      <c r="B1274" t="s">
        <v>2710</v>
      </c>
      <c r="C1274" t="s">
        <v>3117</v>
      </c>
      <c r="D1274" t="s">
        <v>72</v>
      </c>
      <c r="E1274">
        <v>1503.08266944</v>
      </c>
      <c r="F1274">
        <v>337.15</v>
      </c>
      <c r="G1274">
        <v>71.134230116022096</v>
      </c>
      <c r="H1274">
        <v>3.3979182165666</v>
      </c>
      <c r="I1274">
        <v>14.0819304829662</v>
      </c>
      <c r="J1274">
        <v>4.3368679067440601</v>
      </c>
      <c r="K1274">
        <v>355.60375161936298</v>
      </c>
      <c r="L1274">
        <v>316.97956610102102</v>
      </c>
      <c r="M1274">
        <v>40.301595539816603</v>
      </c>
      <c r="N1274">
        <v>0.74718416205306504</v>
      </c>
      <c r="O1274">
        <v>31.736615749666299</v>
      </c>
      <c r="P1274">
        <v>99.970344009489907</v>
      </c>
      <c r="Q1274">
        <v>8.5638713619996004E-2</v>
      </c>
    </row>
    <row r="1275" spans="1:17" hidden="1" x14ac:dyDescent="0.3">
      <c r="A1275" t="s">
        <v>2711</v>
      </c>
      <c r="B1275" t="s">
        <v>2712</v>
      </c>
      <c r="C1275" t="s">
        <v>3117</v>
      </c>
      <c r="D1275" t="s">
        <v>268</v>
      </c>
      <c r="E1275">
        <v>1502.8541385000001</v>
      </c>
      <c r="F1275">
        <v>239.25</v>
      </c>
      <c r="G1275">
        <v>-0.48348206885727701</v>
      </c>
      <c r="H1275">
        <v>-0.86010334035806102</v>
      </c>
      <c r="I1275">
        <v>5.2887292752111996</v>
      </c>
      <c r="J1275">
        <v>-8.1561131631375101</v>
      </c>
      <c r="K1275">
        <v>272.65131722355198</v>
      </c>
      <c r="L1275">
        <v>254.48445444276399</v>
      </c>
      <c r="M1275">
        <v>29.995864328229601</v>
      </c>
      <c r="N1275">
        <v>0.92955220669261196</v>
      </c>
      <c r="O1275">
        <v>56.0292580982236</v>
      </c>
      <c r="P1275">
        <v>60.462776659959701</v>
      </c>
      <c r="Q1275">
        <v>9.1214541715774006E-2</v>
      </c>
    </row>
    <row r="1276" spans="1:17" hidden="1" x14ac:dyDescent="0.3">
      <c r="A1276" t="s">
        <v>2713</v>
      </c>
      <c r="B1276" t="s">
        <v>2714</v>
      </c>
      <c r="C1276" t="s">
        <v>3117</v>
      </c>
      <c r="D1276" t="s">
        <v>728</v>
      </c>
      <c r="E1276">
        <v>1502.0466694199999</v>
      </c>
      <c r="F1276">
        <v>255.58</v>
      </c>
      <c r="G1276">
        <v>1.6084124116659899</v>
      </c>
      <c r="H1276">
        <v>1.80873374792791</v>
      </c>
      <c r="I1276">
        <v>1.71340213497515</v>
      </c>
      <c r="J1276">
        <v>1.7366208442347999</v>
      </c>
      <c r="K1276">
        <v>266.98513070941601</v>
      </c>
      <c r="L1276">
        <v>255.23201568285401</v>
      </c>
      <c r="M1276">
        <v>57.335343564974302</v>
      </c>
      <c r="N1276">
        <v>1.9908008708529199</v>
      </c>
      <c r="O1276">
        <v>12.5596682056498</v>
      </c>
      <c r="P1276">
        <v>20.984615384615399</v>
      </c>
      <c r="Q1276">
        <v>2.5420345253382999E-2</v>
      </c>
    </row>
    <row r="1277" spans="1:17" hidden="1" x14ac:dyDescent="0.3">
      <c r="A1277" t="s">
        <v>2715</v>
      </c>
      <c r="B1277" t="s">
        <v>2716</v>
      </c>
      <c r="C1277" t="s">
        <v>3117</v>
      </c>
      <c r="D1277" t="s">
        <v>114</v>
      </c>
      <c r="E1277">
        <v>1495.0275999999999</v>
      </c>
      <c r="F1277">
        <v>738.65</v>
      </c>
      <c r="G1277">
        <v>5.1338375382742898</v>
      </c>
      <c r="H1277">
        <v>4.7994875727630104</v>
      </c>
      <c r="I1277">
        <v>11.5525278648292</v>
      </c>
      <c r="J1277">
        <v>3.5648963424923901</v>
      </c>
      <c r="K1277">
        <v>762.06142411763005</v>
      </c>
      <c r="L1277">
        <v>693.883064373813</v>
      </c>
      <c r="M1277">
        <v>34.472210295595602</v>
      </c>
      <c r="N1277">
        <v>0.55914433682587095</v>
      </c>
      <c r="O1277">
        <v>14.384349827387799</v>
      </c>
      <c r="P1277">
        <v>28.349261511728901</v>
      </c>
      <c r="Q1277">
        <v>0.107440661748234</v>
      </c>
    </row>
    <row r="1278" spans="1:17" hidden="1" x14ac:dyDescent="0.3">
      <c r="A1278" t="s">
        <v>2717</v>
      </c>
      <c r="B1278" t="s">
        <v>2718</v>
      </c>
      <c r="C1278" t="s">
        <v>3117</v>
      </c>
      <c r="D1278" t="s">
        <v>69</v>
      </c>
      <c r="E1278">
        <v>1493.2819186199999</v>
      </c>
      <c r="F1278">
        <v>270.3</v>
      </c>
      <c r="G1278">
        <v>61.818865992965598</v>
      </c>
      <c r="H1278">
        <v>3.2946049393501999</v>
      </c>
      <c r="I1278">
        <v>77.223372078642001</v>
      </c>
      <c r="J1278">
        <v>-5.0504654380622398</v>
      </c>
      <c r="K1278">
        <v>276.03323034486698</v>
      </c>
      <c r="L1278">
        <v>225.12609740908999</v>
      </c>
      <c r="M1278">
        <v>45.650111634739098</v>
      </c>
      <c r="N1278">
        <v>0.43201074723953797</v>
      </c>
      <c r="O1278">
        <v>37.476877543470202</v>
      </c>
      <c r="P1278">
        <v>90.352112676056294</v>
      </c>
      <c r="Q1278">
        <v>7.0637029214268995E-2</v>
      </c>
    </row>
    <row r="1279" spans="1:17" hidden="1" x14ac:dyDescent="0.3">
      <c r="A1279" t="s">
        <v>2719</v>
      </c>
      <c r="B1279" t="s">
        <v>2720</v>
      </c>
      <c r="C1279" t="s">
        <v>3117</v>
      </c>
      <c r="D1279" t="s">
        <v>163</v>
      </c>
      <c r="E1279">
        <v>1491.2737517999999</v>
      </c>
      <c r="F1279">
        <v>579.85</v>
      </c>
      <c r="G1279">
        <v>-51.067289322767103</v>
      </c>
      <c r="H1279">
        <v>5.88182453793344</v>
      </c>
      <c r="I1279">
        <v>1.7182715036504199</v>
      </c>
      <c r="J1279">
        <v>1.88439421224545</v>
      </c>
      <c r="K1279">
        <v>585.21115383853396</v>
      </c>
      <c r="L1279">
        <v>652.69344612221403</v>
      </c>
      <c r="M1279">
        <v>75.369582671560806</v>
      </c>
      <c r="N1279">
        <v>1.02263307911334</v>
      </c>
      <c r="O1279">
        <v>58.316806070535399</v>
      </c>
      <c r="P1279">
        <v>27.790633608815401</v>
      </c>
      <c r="Q1279">
        <v>-5.4245752333829996E-3</v>
      </c>
    </row>
    <row r="1280" spans="1:17" hidden="1" x14ac:dyDescent="0.3">
      <c r="A1280" t="s">
        <v>2721</v>
      </c>
      <c r="B1280" t="s">
        <v>2722</v>
      </c>
      <c r="C1280" t="s">
        <v>3117</v>
      </c>
      <c r="D1280" t="s">
        <v>408</v>
      </c>
      <c r="E1280">
        <v>1480.02382539</v>
      </c>
      <c r="F1280">
        <v>474.05</v>
      </c>
      <c r="G1280">
        <v>-13.5068015054432</v>
      </c>
      <c r="H1280">
        <v>-9.3359568100036601</v>
      </c>
      <c r="I1280">
        <v>-16.153417795691698</v>
      </c>
      <c r="J1280">
        <v>-1.5303621050707601</v>
      </c>
      <c r="K1280">
        <v>512.94945756868901</v>
      </c>
      <c r="L1280">
        <v>511.36020461059098</v>
      </c>
      <c r="M1280">
        <v>23.4515313236185</v>
      </c>
      <c r="N1280">
        <v>0.258916900940239</v>
      </c>
      <c r="O1280">
        <v>59.993671553633597</v>
      </c>
      <c r="P1280">
        <v>7.1178397921138803</v>
      </c>
      <c r="Q1280">
        <v>1.5136260116279001E-2</v>
      </c>
    </row>
    <row r="1281" spans="1:17" hidden="1" x14ac:dyDescent="0.3">
      <c r="A1281" t="s">
        <v>2723</v>
      </c>
      <c r="B1281" t="s">
        <v>2724</v>
      </c>
      <c r="C1281" t="s">
        <v>3117</v>
      </c>
      <c r="D1281" t="s">
        <v>385</v>
      </c>
      <c r="E1281">
        <v>1479.9928</v>
      </c>
      <c r="F1281">
        <v>715</v>
      </c>
      <c r="G1281">
        <v>301.10767923552299</v>
      </c>
      <c r="H1281">
        <v>13.1974138775784</v>
      </c>
      <c r="I1281">
        <v>328.17039200115499</v>
      </c>
      <c r="J1281">
        <v>7.1581616394397498</v>
      </c>
      <c r="K1281">
        <v>552.16283531506599</v>
      </c>
      <c r="L1281">
        <v>324.89633525249099</v>
      </c>
      <c r="M1281">
        <v>71.520922358673005</v>
      </c>
      <c r="N1281">
        <v>0.25972036008427501</v>
      </c>
      <c r="O1281">
        <v>2.0979020979021001</v>
      </c>
      <c r="P1281">
        <v>429.62962962962899</v>
      </c>
    </row>
    <row r="1282" spans="1:17" hidden="1" x14ac:dyDescent="0.3">
      <c r="A1282" t="s">
        <v>2725</v>
      </c>
      <c r="B1282" t="s">
        <v>2726</v>
      </c>
      <c r="C1282" t="s">
        <v>3117</v>
      </c>
      <c r="D1282" t="s">
        <v>24</v>
      </c>
      <c r="E1282">
        <v>1479.6973197279999</v>
      </c>
      <c r="F1282">
        <v>139.22</v>
      </c>
      <c r="G1282">
        <v>-31.808094695748</v>
      </c>
      <c r="H1282">
        <v>-10.7649556586838</v>
      </c>
      <c r="I1282">
        <v>-32.732237376086402</v>
      </c>
      <c r="J1282">
        <v>-6.9744054103686697</v>
      </c>
      <c r="K1282">
        <v>163.26014673618701</v>
      </c>
      <c r="L1282">
        <v>175.30545234369299</v>
      </c>
      <c r="M1282">
        <v>28.561281837546701</v>
      </c>
      <c r="N1282">
        <v>0.75377653079681795</v>
      </c>
      <c r="O1282">
        <v>56.371211032897499</v>
      </c>
      <c r="P1282">
        <v>6.5758248488096003</v>
      </c>
      <c r="Q1282">
        <v>-8.8922147386589993E-3</v>
      </c>
    </row>
    <row r="1283" spans="1:17" hidden="1" x14ac:dyDescent="0.3">
      <c r="A1283" t="s">
        <v>2727</v>
      </c>
      <c r="B1283" t="s">
        <v>2728</v>
      </c>
      <c r="C1283" t="s">
        <v>3117</v>
      </c>
      <c r="D1283" t="s">
        <v>2729</v>
      </c>
      <c r="E1283">
        <v>1477.40625</v>
      </c>
      <c r="F1283">
        <v>18.54</v>
      </c>
      <c r="G1283">
        <v>109.779023119789</v>
      </c>
      <c r="H1283">
        <v>9.7958704061668502</v>
      </c>
      <c r="I1283">
        <v>31.846568165285401</v>
      </c>
      <c r="J1283">
        <v>-1.6882656623732499</v>
      </c>
      <c r="K1283">
        <v>17.227760631398102</v>
      </c>
      <c r="L1283">
        <v>15.266631931443699</v>
      </c>
      <c r="M1283">
        <v>47.274924104232198</v>
      </c>
      <c r="N1283">
        <v>0.68928071442722305</v>
      </c>
      <c r="O1283">
        <v>7.0658036677454197</v>
      </c>
      <c r="P1283">
        <v>143.30708661417299</v>
      </c>
      <c r="Q1283">
        <v>0.23853854082508399</v>
      </c>
    </row>
    <row r="1284" spans="1:17" hidden="1" x14ac:dyDescent="0.3">
      <c r="A1284" t="s">
        <v>2730</v>
      </c>
      <c r="B1284" t="s">
        <v>2731</v>
      </c>
      <c r="C1284" t="s">
        <v>3117</v>
      </c>
      <c r="D1284" t="s">
        <v>2732</v>
      </c>
      <c r="E1284">
        <v>1476.2763195</v>
      </c>
      <c r="F1284">
        <v>594</v>
      </c>
      <c r="G1284">
        <v>88.358397889640401</v>
      </c>
      <c r="H1284">
        <v>22.310247242783198</v>
      </c>
      <c r="I1284">
        <v>43.875934821920403</v>
      </c>
      <c r="J1284">
        <v>6.0269084999426497</v>
      </c>
      <c r="K1284">
        <v>534.08234206280201</v>
      </c>
      <c r="L1284">
        <v>435.92511926745601</v>
      </c>
      <c r="M1284">
        <v>79.584306776415403</v>
      </c>
      <c r="N1284">
        <v>1.0091589411370401</v>
      </c>
      <c r="O1284">
        <v>6.3973063973063997</v>
      </c>
      <c r="P1284">
        <v>125.855513307984</v>
      </c>
    </row>
    <row r="1285" spans="1:17" hidden="1" x14ac:dyDescent="0.3">
      <c r="A1285" t="s">
        <v>2733</v>
      </c>
      <c r="B1285" t="s">
        <v>2734</v>
      </c>
      <c r="C1285" t="s">
        <v>3117</v>
      </c>
      <c r="D1285" t="s">
        <v>2735</v>
      </c>
      <c r="E1285">
        <v>1474.980532</v>
      </c>
      <c r="F1285">
        <v>531.5</v>
      </c>
      <c r="G1285">
        <v>-32.0521854678084</v>
      </c>
      <c r="H1285">
        <v>-10.957018437273099</v>
      </c>
      <c r="I1285">
        <v>-9.4484765680657592</v>
      </c>
      <c r="J1285">
        <v>-7.5646411006043603</v>
      </c>
      <c r="K1285">
        <v>612.88384825091498</v>
      </c>
      <c r="L1285">
        <v>601.37096504975398</v>
      </c>
      <c r="M1285">
        <v>21.629184906524699</v>
      </c>
      <c r="N1285">
        <v>1.29235382407758</v>
      </c>
      <c r="O1285">
        <v>58.871119473188998</v>
      </c>
      <c r="P1285">
        <v>13.085106382978701</v>
      </c>
      <c r="Q1285">
        <v>8.5657024586905994E-2</v>
      </c>
    </row>
    <row r="1286" spans="1:17" hidden="1" x14ac:dyDescent="0.3">
      <c r="A1286" t="s">
        <v>2736</v>
      </c>
      <c r="B1286" t="s">
        <v>2737</v>
      </c>
      <c r="C1286" t="s">
        <v>3117</v>
      </c>
      <c r="D1286" t="s">
        <v>250</v>
      </c>
      <c r="E1286">
        <v>1473.40458513</v>
      </c>
      <c r="F1286">
        <v>879.15</v>
      </c>
      <c r="G1286">
        <v>20.673592529820599</v>
      </c>
      <c r="H1286">
        <v>19.576229919413802</v>
      </c>
      <c r="I1286">
        <v>79.309770816897299</v>
      </c>
      <c r="J1286">
        <v>11.1499391589197</v>
      </c>
      <c r="K1286">
        <v>771.32885406174796</v>
      </c>
      <c r="L1286">
        <v>654.01670923125096</v>
      </c>
      <c r="M1286">
        <v>79.026477779352106</v>
      </c>
      <c r="N1286">
        <v>0.86310467195578899</v>
      </c>
      <c r="O1286">
        <v>14.9064437240516</v>
      </c>
      <c r="P1286">
        <v>162.43283582089501</v>
      </c>
      <c r="Q1286">
        <v>0.19881727109267699</v>
      </c>
    </row>
    <row r="1287" spans="1:17" hidden="1" x14ac:dyDescent="0.3">
      <c r="A1287" t="s">
        <v>2738</v>
      </c>
      <c r="B1287" t="s">
        <v>2739</v>
      </c>
      <c r="C1287" t="s">
        <v>3117</v>
      </c>
      <c r="D1287" t="s">
        <v>51</v>
      </c>
      <c r="E1287">
        <v>1473.18583504</v>
      </c>
      <c r="F1287">
        <v>555.20000000000005</v>
      </c>
      <c r="G1287">
        <v>13.8488919607829</v>
      </c>
      <c r="H1287">
        <v>-2.5124508097787102</v>
      </c>
      <c r="I1287">
        <v>13.6787323489564</v>
      </c>
      <c r="J1287">
        <v>-0.42273113335193702</v>
      </c>
      <c r="K1287">
        <v>606.70325782078396</v>
      </c>
      <c r="L1287">
        <v>562.21998243864698</v>
      </c>
      <c r="M1287">
        <v>23.190919903174802</v>
      </c>
      <c r="N1287">
        <v>0.37674327579338901</v>
      </c>
      <c r="O1287">
        <v>30.592579250720402</v>
      </c>
      <c r="P1287">
        <v>38.799999999999997</v>
      </c>
      <c r="Q1287">
        <v>4.0024610805877998E-2</v>
      </c>
    </row>
    <row r="1288" spans="1:17" hidden="1" x14ac:dyDescent="0.3">
      <c r="A1288" t="s">
        <v>2740</v>
      </c>
      <c r="B1288" t="s">
        <v>2741</v>
      </c>
      <c r="C1288" t="s">
        <v>3117</v>
      </c>
      <c r="D1288" t="s">
        <v>123</v>
      </c>
      <c r="E1288">
        <v>1473.096838401</v>
      </c>
      <c r="F1288">
        <v>13.67</v>
      </c>
      <c r="G1288">
        <v>-32.158481074751997</v>
      </c>
      <c r="H1288">
        <v>4.49103351077878</v>
      </c>
      <c r="I1288">
        <v>-30.4165129025568</v>
      </c>
      <c r="J1288">
        <v>-1.9664885526581399</v>
      </c>
      <c r="K1288">
        <v>14.6132003406724</v>
      </c>
      <c r="L1288">
        <v>15.757798427087</v>
      </c>
      <c r="M1288">
        <v>31.302640388749602</v>
      </c>
      <c r="N1288">
        <v>0.59191413014300398</v>
      </c>
      <c r="O1288">
        <v>92.795511720155204</v>
      </c>
      <c r="P1288">
        <v>5.1538461538461497</v>
      </c>
      <c r="Q1288">
        <v>4.2308203892835003E-2</v>
      </c>
    </row>
    <row r="1289" spans="1:17" hidden="1" x14ac:dyDescent="0.3">
      <c r="A1289" t="s">
        <v>2742</v>
      </c>
      <c r="B1289" t="s">
        <v>2743</v>
      </c>
      <c r="C1289" t="s">
        <v>3117</v>
      </c>
      <c r="D1289" t="s">
        <v>408</v>
      </c>
      <c r="E1289">
        <v>1468.4001714000001</v>
      </c>
      <c r="F1289">
        <v>188.9</v>
      </c>
      <c r="G1289">
        <v>28.772843043660099</v>
      </c>
      <c r="H1289">
        <v>-17.143887124141798</v>
      </c>
      <c r="I1289">
        <v>45.890153764109797</v>
      </c>
      <c r="J1289">
        <v>-5.6155978222927896</v>
      </c>
      <c r="K1289">
        <v>179.29663698879301</v>
      </c>
      <c r="L1289">
        <v>142.93206357430401</v>
      </c>
      <c r="M1289">
        <v>39.285237921470703</v>
      </c>
      <c r="N1289">
        <v>0.19531110267510099</v>
      </c>
      <c r="O1289">
        <v>47.379565907887702</v>
      </c>
      <c r="P1289">
        <v>93.644284982060498</v>
      </c>
      <c r="Q1289">
        <v>3.3977552931894001E-2</v>
      </c>
    </row>
    <row r="1290" spans="1:17" hidden="1" x14ac:dyDescent="0.3">
      <c r="A1290" t="s">
        <v>2744</v>
      </c>
      <c r="B1290" t="s">
        <v>2745</v>
      </c>
      <c r="C1290" t="s">
        <v>3117</v>
      </c>
      <c r="D1290" t="s">
        <v>292</v>
      </c>
      <c r="E1290">
        <v>1466.8620000000001</v>
      </c>
      <c r="F1290">
        <v>502.35</v>
      </c>
      <c r="G1290">
        <v>14.512909000226299</v>
      </c>
      <c r="H1290">
        <v>6.96179605249218</v>
      </c>
      <c r="I1290">
        <v>28.468808244942501</v>
      </c>
      <c r="J1290">
        <v>0.203003997549218</v>
      </c>
      <c r="K1290">
        <v>521.25441614046895</v>
      </c>
      <c r="L1290">
        <v>469.76059305514298</v>
      </c>
      <c r="M1290">
        <v>35.579573641708201</v>
      </c>
      <c r="N1290">
        <v>1.0639241175006799</v>
      </c>
      <c r="O1290">
        <v>14.661092863541301</v>
      </c>
      <c r="P1290">
        <v>53.062157221206597</v>
      </c>
      <c r="Q1290">
        <v>1.8876701067319999E-2</v>
      </c>
    </row>
    <row r="1291" spans="1:17" hidden="1" x14ac:dyDescent="0.3">
      <c r="A1291" t="s">
        <v>2746</v>
      </c>
      <c r="B1291" t="s">
        <v>2747</v>
      </c>
      <c r="C1291" t="s">
        <v>3117</v>
      </c>
      <c r="D1291" t="s">
        <v>292</v>
      </c>
      <c r="E1291">
        <v>1466.6112114499999</v>
      </c>
      <c r="F1291">
        <v>980.5</v>
      </c>
      <c r="G1291">
        <v>-16.1766663847995</v>
      </c>
      <c r="H1291">
        <v>-3.7453266203181901</v>
      </c>
      <c r="I1291">
        <v>6.3718886932852099</v>
      </c>
      <c r="J1291">
        <v>-3.5763749384251602</v>
      </c>
      <c r="K1291">
        <v>1103.3249821543</v>
      </c>
      <c r="L1291">
        <v>1059.77816389747</v>
      </c>
      <c r="M1291">
        <v>27.1473868344202</v>
      </c>
      <c r="N1291">
        <v>0.73588765194130801</v>
      </c>
      <c r="O1291">
        <v>36.777154513003502</v>
      </c>
      <c r="P1291">
        <v>26.304263815535201</v>
      </c>
      <c r="Q1291">
        <v>9.3543424522969001E-2</v>
      </c>
    </row>
    <row r="1292" spans="1:17" hidden="1" x14ac:dyDescent="0.3">
      <c r="A1292" t="s">
        <v>2748</v>
      </c>
      <c r="B1292" t="s">
        <v>2749</v>
      </c>
      <c r="C1292" t="s">
        <v>3117</v>
      </c>
      <c r="D1292" t="s">
        <v>414</v>
      </c>
      <c r="E1292">
        <v>1466.3440326</v>
      </c>
      <c r="F1292">
        <v>91.02</v>
      </c>
      <c r="G1292">
        <v>-1.5691377558628099</v>
      </c>
      <c r="H1292">
        <v>-1.04284650648491</v>
      </c>
      <c r="I1292">
        <v>0.422892329891909</v>
      </c>
      <c r="J1292">
        <v>-3.1091549762528099</v>
      </c>
      <c r="K1292">
        <v>99.252606115124095</v>
      </c>
      <c r="L1292">
        <v>99.248129903440997</v>
      </c>
      <c r="M1292">
        <v>32.952561470555601</v>
      </c>
      <c r="N1292">
        <v>0.64013157986939095</v>
      </c>
      <c r="O1292">
        <v>47.220391122830101</v>
      </c>
      <c r="P1292">
        <v>20.636182902584402</v>
      </c>
      <c r="Q1292">
        <v>0.112425393852349</v>
      </c>
    </row>
    <row r="1293" spans="1:17" hidden="1" x14ac:dyDescent="0.3">
      <c r="A1293" t="s">
        <v>2750</v>
      </c>
      <c r="B1293" t="s">
        <v>2751</v>
      </c>
      <c r="C1293" t="s">
        <v>3117</v>
      </c>
      <c r="D1293" t="s">
        <v>114</v>
      </c>
      <c r="E1293">
        <v>1462.88946336</v>
      </c>
      <c r="F1293">
        <v>213.72</v>
      </c>
      <c r="G1293">
        <v>-41.026098583608501</v>
      </c>
      <c r="H1293">
        <v>-9.7166043958690196</v>
      </c>
      <c r="I1293">
        <v>-25.242410906991399</v>
      </c>
      <c r="J1293">
        <v>-5.0824007199147001</v>
      </c>
      <c r="K1293">
        <v>245.85538990684401</v>
      </c>
      <c r="L1293">
        <v>262.295163178481</v>
      </c>
      <c r="M1293">
        <v>27.003820123461399</v>
      </c>
      <c r="N1293">
        <v>0.52975776344021597</v>
      </c>
      <c r="O1293">
        <v>87.441512259030503</v>
      </c>
      <c r="P1293">
        <v>1.77142857142857</v>
      </c>
      <c r="Q1293">
        <v>0.122289872765121</v>
      </c>
    </row>
    <row r="1294" spans="1:17" hidden="1" x14ac:dyDescent="0.3">
      <c r="A1294" t="s">
        <v>2752</v>
      </c>
      <c r="B1294" t="s">
        <v>2753</v>
      </c>
      <c r="C1294" t="s">
        <v>3117</v>
      </c>
      <c r="D1294" t="s">
        <v>21</v>
      </c>
      <c r="E1294">
        <v>1460.72752644</v>
      </c>
      <c r="F1294">
        <v>259.8</v>
      </c>
      <c r="G1294">
        <v>80.542045827807499</v>
      </c>
      <c r="H1294">
        <v>-6.48149396174869</v>
      </c>
      <c r="I1294">
        <v>71.293896780869602</v>
      </c>
      <c r="J1294">
        <v>-3.7135214781092798</v>
      </c>
      <c r="K1294">
        <v>268.83328880569201</v>
      </c>
      <c r="L1294">
        <v>215.23650814383001</v>
      </c>
      <c r="M1294">
        <v>42.157641799991701</v>
      </c>
      <c r="N1294">
        <v>0.25576874194780802</v>
      </c>
      <c r="O1294">
        <v>23.1331793687451</v>
      </c>
      <c r="P1294">
        <v>123.676280671545</v>
      </c>
      <c r="Q1294">
        <v>8.5143123512301994E-2</v>
      </c>
    </row>
    <row r="1295" spans="1:17" hidden="1" x14ac:dyDescent="0.3">
      <c r="A1295" t="s">
        <v>2754</v>
      </c>
      <c r="B1295" t="s">
        <v>2755</v>
      </c>
      <c r="C1295" t="s">
        <v>3117</v>
      </c>
      <c r="D1295" t="s">
        <v>414</v>
      </c>
      <c r="E1295">
        <v>1460.5084897920001</v>
      </c>
      <c r="F1295">
        <v>71.72</v>
      </c>
      <c r="G1295">
        <v>-9.9362312414061709</v>
      </c>
      <c r="H1295">
        <v>-3.71685469563104</v>
      </c>
      <c r="I1295">
        <v>-8.8571955553976007</v>
      </c>
      <c r="J1295">
        <v>-4.2950403310035901</v>
      </c>
      <c r="K1295">
        <v>80.748683584295605</v>
      </c>
      <c r="L1295">
        <v>81.0286108273975</v>
      </c>
      <c r="M1295">
        <v>24.758120069303601</v>
      </c>
      <c r="N1295">
        <v>0.37976185099109999</v>
      </c>
      <c r="O1295">
        <v>49.888455103178998</v>
      </c>
      <c r="P1295">
        <v>11.3664596273291</v>
      </c>
      <c r="Q1295">
        <v>4.7488871897728997E-2</v>
      </c>
    </row>
    <row r="1296" spans="1:17" hidden="1" x14ac:dyDescent="0.3">
      <c r="A1296" t="s">
        <v>2756</v>
      </c>
      <c r="B1296" t="s">
        <v>2757</v>
      </c>
      <c r="C1296" t="s">
        <v>3117</v>
      </c>
      <c r="D1296" t="s">
        <v>69</v>
      </c>
      <c r="E1296">
        <v>1456.6027349999999</v>
      </c>
      <c r="F1296">
        <v>47390</v>
      </c>
      <c r="G1296">
        <v>130.03410663467599</v>
      </c>
      <c r="H1296">
        <v>0.50876552851080104</v>
      </c>
      <c r="I1296">
        <v>50.395117261329098</v>
      </c>
      <c r="J1296">
        <v>5.8695559422883203</v>
      </c>
      <c r="K1296">
        <v>49004.206110823703</v>
      </c>
      <c r="L1296">
        <v>41691.307348945702</v>
      </c>
      <c r="M1296">
        <v>47.987309357017601</v>
      </c>
      <c r="N1296">
        <v>0.44999999999999901</v>
      </c>
      <c r="O1296">
        <v>41.377927832876097</v>
      </c>
      <c r="P1296">
        <v>155.402856372945</v>
      </c>
      <c r="Q1296">
        <v>9.1024820107977994E-2</v>
      </c>
    </row>
    <row r="1297" spans="1:17" hidden="1" x14ac:dyDescent="0.3">
      <c r="A1297" t="s">
        <v>2758</v>
      </c>
      <c r="B1297" t="s">
        <v>2759</v>
      </c>
      <c r="C1297" t="s">
        <v>3117</v>
      </c>
      <c r="D1297" t="s">
        <v>204</v>
      </c>
      <c r="E1297">
        <v>1454.51229779</v>
      </c>
      <c r="F1297">
        <v>2385.5500000000002</v>
      </c>
      <c r="G1297">
        <v>116.40999026393099</v>
      </c>
      <c r="H1297">
        <v>-8.0634638274442894E-2</v>
      </c>
      <c r="I1297">
        <v>80.215509515596395</v>
      </c>
      <c r="J1297">
        <v>0.50925772903772404</v>
      </c>
      <c r="K1297">
        <v>2152.4063642966498</v>
      </c>
      <c r="L1297">
        <v>1650.3736856528899</v>
      </c>
      <c r="M1297">
        <v>62.423090548618198</v>
      </c>
      <c r="N1297">
        <v>0.39414218272975199</v>
      </c>
      <c r="O1297">
        <v>11.8609964159208</v>
      </c>
      <c r="P1297">
        <v>141.45242914979701</v>
      </c>
      <c r="Q1297">
        <v>0.12880966184558201</v>
      </c>
    </row>
    <row r="1298" spans="1:17" hidden="1" x14ac:dyDescent="0.3">
      <c r="A1298" t="s">
        <v>2760</v>
      </c>
      <c r="B1298" t="s">
        <v>2761</v>
      </c>
      <c r="C1298" t="s">
        <v>3117</v>
      </c>
      <c r="D1298" t="s">
        <v>481</v>
      </c>
      <c r="E1298">
        <v>1454.40290985</v>
      </c>
      <c r="F1298">
        <v>415.25</v>
      </c>
      <c r="G1298">
        <v>9.4987170538058994</v>
      </c>
      <c r="H1298">
        <v>-6.56467549887331</v>
      </c>
      <c r="I1298">
        <v>16.321980758889801</v>
      </c>
      <c r="J1298">
        <v>-5.5081922584412402</v>
      </c>
      <c r="K1298">
        <v>443.09453417164798</v>
      </c>
      <c r="L1298">
        <v>400.54530085859699</v>
      </c>
      <c r="M1298">
        <v>40.568936810507203</v>
      </c>
      <c r="N1298">
        <v>0.315394620882465</v>
      </c>
      <c r="O1298">
        <v>34.545454545454497</v>
      </c>
      <c r="P1298">
        <v>37.409000661813302</v>
      </c>
      <c r="Q1298">
        <v>5.3986552335196003E-2</v>
      </c>
    </row>
    <row r="1299" spans="1:17" hidden="1" x14ac:dyDescent="0.3">
      <c r="A1299" t="s">
        <v>2762</v>
      </c>
      <c r="B1299" t="s">
        <v>2763</v>
      </c>
      <c r="C1299" t="s">
        <v>3117</v>
      </c>
      <c r="D1299" t="s">
        <v>1458</v>
      </c>
      <c r="E1299">
        <v>1445.205256</v>
      </c>
      <c r="F1299">
        <v>102.08</v>
      </c>
      <c r="G1299">
        <v>14.7059061690146</v>
      </c>
      <c r="H1299">
        <v>-15.4240803608568</v>
      </c>
      <c r="I1299">
        <v>-15.912051343308001</v>
      </c>
      <c r="J1299">
        <v>-10.0001831881464</v>
      </c>
      <c r="K1299">
        <v>123.87387059325501</v>
      </c>
      <c r="L1299">
        <v>116.449712614299</v>
      </c>
      <c r="M1299">
        <v>14.601861351064301</v>
      </c>
      <c r="N1299">
        <v>0.67909043783501299</v>
      </c>
      <c r="O1299">
        <v>45.474137931034399</v>
      </c>
      <c r="P1299">
        <v>35.654485049833802</v>
      </c>
      <c r="Q1299">
        <v>0.14568682925134099</v>
      </c>
    </row>
    <row r="1300" spans="1:17" hidden="1" x14ac:dyDescent="0.3">
      <c r="A1300" t="s">
        <v>2764</v>
      </c>
      <c r="B1300" t="s">
        <v>2765</v>
      </c>
      <c r="C1300" t="s">
        <v>3117</v>
      </c>
      <c r="D1300" t="s">
        <v>268</v>
      </c>
      <c r="E1300">
        <v>1443.39</v>
      </c>
      <c r="F1300">
        <v>1110.3</v>
      </c>
      <c r="G1300">
        <v>44.356452441797899</v>
      </c>
      <c r="H1300">
        <v>0.84587124844714801</v>
      </c>
      <c r="I1300">
        <v>-17.6552394081187</v>
      </c>
      <c r="J1300">
        <v>1.40676877691904</v>
      </c>
      <c r="K1300">
        <v>1179.04540859178</v>
      </c>
      <c r="L1300">
        <v>1102.91030355418</v>
      </c>
      <c r="M1300">
        <v>39.844114870568703</v>
      </c>
      <c r="N1300">
        <v>0.603772857775979</v>
      </c>
      <c r="O1300">
        <v>41.3942177789786</v>
      </c>
      <c r="P1300">
        <v>76.364069573504906</v>
      </c>
      <c r="Q1300">
        <v>6.3025926123542006E-2</v>
      </c>
    </row>
    <row r="1301" spans="1:17" hidden="1" x14ac:dyDescent="0.3">
      <c r="A1301" t="s">
        <v>2766</v>
      </c>
      <c r="B1301" t="s">
        <v>2767</v>
      </c>
      <c r="C1301" t="s">
        <v>3117</v>
      </c>
      <c r="D1301" t="s">
        <v>2768</v>
      </c>
      <c r="E1301">
        <v>1442.27478015</v>
      </c>
      <c r="F1301">
        <v>1663.3</v>
      </c>
      <c r="G1301">
        <v>111.542921200813</v>
      </c>
      <c r="H1301">
        <v>34.181469952467303</v>
      </c>
      <c r="I1301">
        <v>107.99766566588799</v>
      </c>
      <c r="J1301">
        <v>28.329298293335</v>
      </c>
      <c r="K1301">
        <v>1393.74234573281</v>
      </c>
      <c r="L1301">
        <v>1135.1698525377501</v>
      </c>
      <c r="M1301">
        <v>75.604994346672797</v>
      </c>
      <c r="N1301">
        <v>2.32111483704213</v>
      </c>
      <c r="O1301">
        <v>14.831960560331799</v>
      </c>
      <c r="P1301">
        <v>152.01515151515099</v>
      </c>
      <c r="Q1301">
        <v>0.12355788014649401</v>
      </c>
    </row>
    <row r="1302" spans="1:17" hidden="1" x14ac:dyDescent="0.3">
      <c r="A1302" t="s">
        <v>2769</v>
      </c>
      <c r="B1302" t="s">
        <v>2770</v>
      </c>
      <c r="C1302" t="s">
        <v>3117</v>
      </c>
      <c r="D1302" t="s">
        <v>719</v>
      </c>
      <c r="E1302">
        <v>1435.3050373200001</v>
      </c>
      <c r="F1302">
        <v>65.7</v>
      </c>
      <c r="G1302">
        <v>18.715995179568498</v>
      </c>
      <c r="H1302">
        <v>6.4826560857346802</v>
      </c>
      <c r="I1302">
        <v>7.7667261719933096</v>
      </c>
      <c r="J1302">
        <v>6.5906666063595395E-2</v>
      </c>
      <c r="K1302">
        <v>66.262984597688202</v>
      </c>
      <c r="L1302">
        <v>60.852116482751697</v>
      </c>
      <c r="M1302">
        <v>51.3774269438697</v>
      </c>
      <c r="N1302">
        <v>0.544010864641848</v>
      </c>
      <c r="O1302">
        <v>17.960426179604202</v>
      </c>
      <c r="P1302">
        <v>58.313253012048101</v>
      </c>
      <c r="Q1302">
        <v>0.16887404760473901</v>
      </c>
    </row>
    <row r="1303" spans="1:17" hidden="1" x14ac:dyDescent="0.3">
      <c r="A1303" t="s">
        <v>2771</v>
      </c>
      <c r="B1303" t="s">
        <v>2772</v>
      </c>
      <c r="C1303" t="s">
        <v>3117</v>
      </c>
      <c r="D1303" t="s">
        <v>472</v>
      </c>
      <c r="E1303">
        <v>1432.2864401899999</v>
      </c>
      <c r="F1303">
        <v>590.65</v>
      </c>
      <c r="G1303">
        <v>-34.327386137614504</v>
      </c>
      <c r="H1303">
        <v>28.745001764746998</v>
      </c>
      <c r="I1303">
        <v>-12.6527179768173</v>
      </c>
      <c r="J1303">
        <v>16.3301259366207</v>
      </c>
      <c r="K1303">
        <v>546.80945046993997</v>
      </c>
      <c r="L1303">
        <v>623.23426507125305</v>
      </c>
      <c r="M1303">
        <v>64.801816321666493</v>
      </c>
      <c r="N1303">
        <v>2.46829300643074</v>
      </c>
      <c r="O1303">
        <v>41.327351223228597</v>
      </c>
      <c r="P1303">
        <v>32.760170824904399</v>
      </c>
      <c r="Q1303">
        <v>-1.027440993022E-3</v>
      </c>
    </row>
    <row r="1304" spans="1:17" hidden="1" x14ac:dyDescent="0.3">
      <c r="A1304" t="s">
        <v>2773</v>
      </c>
      <c r="B1304" t="s">
        <v>2774</v>
      </c>
      <c r="C1304" t="s">
        <v>3117</v>
      </c>
      <c r="D1304" t="s">
        <v>800</v>
      </c>
      <c r="E1304">
        <v>1430.7655199999999</v>
      </c>
      <c r="F1304">
        <v>231.55</v>
      </c>
      <c r="G1304">
        <v>73.135389436354799</v>
      </c>
      <c r="H1304">
        <v>-0.92481379980536405</v>
      </c>
      <c r="I1304">
        <v>-19.4392510852655</v>
      </c>
      <c r="J1304">
        <v>-6.8548435950322002</v>
      </c>
      <c r="K1304">
        <v>264.997666083323</v>
      </c>
      <c r="L1304">
        <v>264.064144551921</v>
      </c>
      <c r="M1304">
        <v>33.711203119750799</v>
      </c>
      <c r="N1304">
        <v>1.1114618615498699</v>
      </c>
      <c r="O1304">
        <v>92.183113798315702</v>
      </c>
      <c r="P1304">
        <v>96.228813559322006</v>
      </c>
      <c r="Q1304">
        <v>7.3371751871659993E-2</v>
      </c>
    </row>
    <row r="1305" spans="1:17" hidden="1" x14ac:dyDescent="0.3">
      <c r="A1305" t="s">
        <v>2775</v>
      </c>
      <c r="B1305" t="s">
        <v>2776</v>
      </c>
      <c r="C1305" t="s">
        <v>3117</v>
      </c>
      <c r="D1305" t="s">
        <v>111</v>
      </c>
      <c r="E1305">
        <v>1427.97197454</v>
      </c>
      <c r="F1305">
        <v>641.4</v>
      </c>
      <c r="G1305">
        <v>-0.86092845598524903</v>
      </c>
      <c r="H1305">
        <v>-13.9953612510974</v>
      </c>
      <c r="I1305">
        <v>16.911305767003402</v>
      </c>
      <c r="J1305">
        <v>-5.3919092155437101</v>
      </c>
      <c r="K1305">
        <v>755.53869883217305</v>
      </c>
      <c r="L1305">
        <v>673.20611783092795</v>
      </c>
      <c r="M1305">
        <v>20.538648370624301</v>
      </c>
      <c r="N1305">
        <v>0.37624881074565503</v>
      </c>
      <c r="O1305">
        <v>32.507015902712801</v>
      </c>
      <c r="P1305">
        <v>28.4727090635953</v>
      </c>
      <c r="Q1305">
        <v>-8.1972385814368998E-2</v>
      </c>
    </row>
    <row r="1306" spans="1:17" hidden="1" x14ac:dyDescent="0.3">
      <c r="A1306" t="s">
        <v>2777</v>
      </c>
      <c r="B1306" t="s">
        <v>2778</v>
      </c>
      <c r="C1306" t="s">
        <v>3117</v>
      </c>
      <c r="D1306" t="s">
        <v>2227</v>
      </c>
      <c r="E1306">
        <v>1424.78112336</v>
      </c>
      <c r="F1306">
        <v>276</v>
      </c>
      <c r="G1306">
        <v>4.94657162067129</v>
      </c>
      <c r="H1306">
        <v>-3.7994426796974099</v>
      </c>
      <c r="I1306">
        <v>19.5796775736336</v>
      </c>
      <c r="J1306">
        <v>-3.47867861996856</v>
      </c>
      <c r="K1306">
        <v>302.54481413477703</v>
      </c>
      <c r="M1306">
        <v>33.879224140273699</v>
      </c>
      <c r="N1306">
        <v>9.7993626469741496E-2</v>
      </c>
      <c r="O1306">
        <v>50.996376811594203</v>
      </c>
      <c r="P1306">
        <v>32.0574162679425</v>
      </c>
    </row>
    <row r="1307" spans="1:17" hidden="1" x14ac:dyDescent="0.3">
      <c r="A1307" t="s">
        <v>2779</v>
      </c>
      <c r="B1307" t="s">
        <v>2780</v>
      </c>
      <c r="C1307" t="s">
        <v>3117</v>
      </c>
      <c r="D1307" t="s">
        <v>141</v>
      </c>
      <c r="E1307">
        <v>1423.106688825</v>
      </c>
      <c r="F1307">
        <v>345.75</v>
      </c>
      <c r="G1307">
        <v>17.560101881260302</v>
      </c>
      <c r="H1307">
        <v>-3.0133242004754801</v>
      </c>
      <c r="I1307">
        <v>-4.5482253965268997</v>
      </c>
      <c r="J1307">
        <v>-0.53274147121561199</v>
      </c>
      <c r="K1307">
        <v>355.33393925627797</v>
      </c>
      <c r="L1307">
        <v>333.03443758059598</v>
      </c>
      <c r="M1307">
        <v>46.365777502854201</v>
      </c>
      <c r="N1307">
        <v>0.66397599471830504</v>
      </c>
      <c r="O1307">
        <v>25.798987707881398</v>
      </c>
      <c r="P1307">
        <v>44.002498958767099</v>
      </c>
      <c r="Q1307">
        <v>7.0232247179484994E-2</v>
      </c>
    </row>
    <row r="1308" spans="1:17" hidden="1" x14ac:dyDescent="0.3">
      <c r="A1308" t="s">
        <v>2781</v>
      </c>
      <c r="B1308" t="s">
        <v>2782</v>
      </c>
      <c r="C1308" t="s">
        <v>3117</v>
      </c>
      <c r="D1308" t="s">
        <v>289</v>
      </c>
      <c r="E1308">
        <v>1413.3785065500001</v>
      </c>
      <c r="F1308">
        <v>790.5</v>
      </c>
      <c r="G1308">
        <v>-42.16750249447</v>
      </c>
      <c r="H1308">
        <v>-3.2644858420665499</v>
      </c>
      <c r="I1308">
        <v>-1.97890046035419</v>
      </c>
      <c r="J1308">
        <v>-1.1936033064896401</v>
      </c>
      <c r="K1308">
        <v>887.59275598777003</v>
      </c>
      <c r="L1308">
        <v>920.77492577159705</v>
      </c>
      <c r="M1308">
        <v>32.051347252805897</v>
      </c>
      <c r="N1308">
        <v>0.31253399998503001</v>
      </c>
      <c r="O1308">
        <v>58.127767235926598</v>
      </c>
      <c r="P1308">
        <v>17.1284634760705</v>
      </c>
      <c r="Q1308">
        <v>-2.4604165659486001E-2</v>
      </c>
    </row>
    <row r="1309" spans="1:17" hidden="1" x14ac:dyDescent="0.3">
      <c r="A1309" t="s">
        <v>2783</v>
      </c>
      <c r="B1309" t="s">
        <v>2784</v>
      </c>
      <c r="C1309" t="s">
        <v>3117</v>
      </c>
      <c r="D1309" t="s">
        <v>268</v>
      </c>
      <c r="E1309">
        <v>1413.2118</v>
      </c>
      <c r="F1309">
        <v>1115.4000000000001</v>
      </c>
      <c r="G1309">
        <v>28.4526391734931</v>
      </c>
      <c r="H1309">
        <v>21.107008933205801</v>
      </c>
      <c r="I1309">
        <v>37.604664759289101</v>
      </c>
      <c r="J1309">
        <v>-8.4587573539872096</v>
      </c>
      <c r="M1309">
        <v>51.006150626923798</v>
      </c>
      <c r="O1309">
        <v>20.364891518737601</v>
      </c>
      <c r="P1309">
        <v>63.548387096774199</v>
      </c>
    </row>
    <row r="1310" spans="1:17" hidden="1" x14ac:dyDescent="0.3">
      <c r="A1310" t="s">
        <v>2785</v>
      </c>
      <c r="B1310" t="s">
        <v>2786</v>
      </c>
      <c r="C1310" t="s">
        <v>3117</v>
      </c>
      <c r="D1310" t="s">
        <v>211</v>
      </c>
      <c r="E1310">
        <v>1409.446422</v>
      </c>
      <c r="F1310">
        <v>1569.95</v>
      </c>
      <c r="G1310">
        <v>74.838466688383704</v>
      </c>
      <c r="H1310">
        <v>-4.8362572909287103</v>
      </c>
      <c r="I1310">
        <v>34.540207240045603</v>
      </c>
      <c r="J1310">
        <v>-9.9128669488302101</v>
      </c>
      <c r="K1310">
        <v>1611.5471474141</v>
      </c>
      <c r="L1310">
        <v>1287.15298558738</v>
      </c>
      <c r="M1310">
        <v>35.190145934369397</v>
      </c>
      <c r="N1310">
        <v>0.52732708271584094</v>
      </c>
      <c r="O1310">
        <v>24.0166884295678</v>
      </c>
      <c r="P1310">
        <v>106.572368421052</v>
      </c>
      <c r="Q1310">
        <v>0.129359044741925</v>
      </c>
    </row>
    <row r="1311" spans="1:17" hidden="1" x14ac:dyDescent="0.3">
      <c r="A1311" t="s">
        <v>2787</v>
      </c>
      <c r="B1311" t="s">
        <v>2788</v>
      </c>
      <c r="C1311" t="s">
        <v>3117</v>
      </c>
      <c r="D1311" t="s">
        <v>211</v>
      </c>
      <c r="E1311">
        <v>1404.04496722</v>
      </c>
      <c r="F1311">
        <v>747.7</v>
      </c>
      <c r="G1311">
        <v>44.603854976584699</v>
      </c>
      <c r="H1311">
        <v>2.9489900827809001</v>
      </c>
      <c r="I1311">
        <v>-37.230623639362499</v>
      </c>
      <c r="J1311">
        <v>-6.5018004381902799</v>
      </c>
      <c r="K1311">
        <v>842.09582535296397</v>
      </c>
      <c r="L1311">
        <v>813.33026711397201</v>
      </c>
      <c r="M1311">
        <v>30.6284412818204</v>
      </c>
      <c r="N1311">
        <v>0.81221104539232203</v>
      </c>
      <c r="O1311">
        <v>71.251838972849995</v>
      </c>
      <c r="P1311">
        <v>87.581535373808293</v>
      </c>
      <c r="Q1311">
        <v>0.120462756171045</v>
      </c>
    </row>
    <row r="1312" spans="1:17" hidden="1" x14ac:dyDescent="0.3">
      <c r="A1312" t="s">
        <v>2789</v>
      </c>
      <c r="B1312" t="s">
        <v>2790</v>
      </c>
      <c r="C1312" t="s">
        <v>3117</v>
      </c>
      <c r="D1312" t="s">
        <v>21</v>
      </c>
      <c r="E1312">
        <v>1403.83078275</v>
      </c>
      <c r="F1312">
        <v>921.25</v>
      </c>
      <c r="G1312">
        <v>15.6949225739558</v>
      </c>
      <c r="H1312">
        <v>-13.5565551481691</v>
      </c>
      <c r="I1312">
        <v>-20.119204303926299</v>
      </c>
      <c r="J1312">
        <v>-3.74367905199597</v>
      </c>
      <c r="K1312">
        <v>1003.13268883449</v>
      </c>
      <c r="L1312">
        <v>953.81517887398002</v>
      </c>
      <c r="M1312">
        <v>45.364652587211502</v>
      </c>
      <c r="N1312">
        <v>1.0924221971688199</v>
      </c>
      <c r="O1312">
        <v>35.891451831750302</v>
      </c>
      <c r="P1312">
        <v>49.202364563932299</v>
      </c>
      <c r="Q1312">
        <v>6.5655163019832E-2</v>
      </c>
    </row>
    <row r="1313" spans="1:17" hidden="1" x14ac:dyDescent="0.3">
      <c r="A1313" t="s">
        <v>2791</v>
      </c>
      <c r="B1313" t="s">
        <v>2792</v>
      </c>
      <c r="C1313" t="s">
        <v>3117</v>
      </c>
      <c r="D1313" t="s">
        <v>48</v>
      </c>
      <c r="E1313">
        <v>1401.3284592559901</v>
      </c>
      <c r="F1313">
        <v>197.23</v>
      </c>
      <c r="G1313">
        <v>158.92578020551301</v>
      </c>
      <c r="H1313">
        <v>-13.415492062413399</v>
      </c>
      <c r="I1313">
        <v>37.288139375620602</v>
      </c>
      <c r="J1313">
        <v>-8.54008354401833</v>
      </c>
      <c r="K1313">
        <v>228.32896359733101</v>
      </c>
      <c r="L1313">
        <v>182.588234640011</v>
      </c>
      <c r="M1313">
        <v>25.324131677544401</v>
      </c>
      <c r="N1313">
        <v>0.282036811245371</v>
      </c>
      <c r="O1313">
        <v>53.577042032145201</v>
      </c>
      <c r="P1313">
        <v>177.78873239436601</v>
      </c>
      <c r="Q1313">
        <v>0.17752099617956801</v>
      </c>
    </row>
    <row r="1314" spans="1:17" hidden="1" x14ac:dyDescent="0.3">
      <c r="A1314" t="s">
        <v>2793</v>
      </c>
      <c r="B1314" t="s">
        <v>2794</v>
      </c>
      <c r="C1314" t="s">
        <v>3117</v>
      </c>
      <c r="D1314" t="s">
        <v>48</v>
      </c>
      <c r="E1314">
        <v>1396.2848067</v>
      </c>
      <c r="F1314">
        <v>244.35</v>
      </c>
      <c r="G1314">
        <v>212.23460878675701</v>
      </c>
      <c r="H1314">
        <v>7.3669583827195897</v>
      </c>
      <c r="I1314">
        <v>88.3417978063421</v>
      </c>
      <c r="J1314">
        <v>-6.6346362189865902</v>
      </c>
      <c r="K1314">
        <v>236.83181762625699</v>
      </c>
      <c r="L1314">
        <v>166.971870693873</v>
      </c>
      <c r="M1314">
        <v>33.588969560258199</v>
      </c>
      <c r="N1314">
        <v>0.317280403389402</v>
      </c>
      <c r="O1314">
        <v>25.987313280130898</v>
      </c>
      <c r="P1314">
        <v>247.33475479744101</v>
      </c>
      <c r="Q1314">
        <v>0.13824605404172</v>
      </c>
    </row>
    <row r="1315" spans="1:17" hidden="1" x14ac:dyDescent="0.3">
      <c r="A1315" t="s">
        <v>2795</v>
      </c>
      <c r="B1315" t="s">
        <v>2796</v>
      </c>
      <c r="C1315" t="s">
        <v>3117</v>
      </c>
      <c r="D1315" t="s">
        <v>755</v>
      </c>
      <c r="E1315">
        <v>1393.9760000000001</v>
      </c>
      <c r="F1315">
        <v>260.8</v>
      </c>
      <c r="G1315">
        <v>-38.997694188546198</v>
      </c>
      <c r="H1315">
        <v>15.8515116128583</v>
      </c>
      <c r="I1315">
        <v>-15.782915072784</v>
      </c>
      <c r="J1315">
        <v>12.888739901757701</v>
      </c>
      <c r="K1315">
        <v>239.09569830728501</v>
      </c>
      <c r="M1315">
        <v>72.620901479380905</v>
      </c>
      <c r="N1315">
        <v>0.78738004233857795</v>
      </c>
      <c r="O1315">
        <v>78.680981595092007</v>
      </c>
      <c r="P1315">
        <v>23.0246709750459</v>
      </c>
    </row>
    <row r="1316" spans="1:17" hidden="1" x14ac:dyDescent="0.3">
      <c r="A1316" t="s">
        <v>2797</v>
      </c>
      <c r="B1316" t="s">
        <v>2798</v>
      </c>
      <c r="C1316" t="s">
        <v>3117</v>
      </c>
      <c r="D1316" t="s">
        <v>540</v>
      </c>
      <c r="E1316">
        <v>1390.4113587719901</v>
      </c>
      <c r="F1316">
        <v>138.62</v>
      </c>
      <c r="G1316">
        <v>-12.2743925747932</v>
      </c>
      <c r="H1316">
        <v>-5.4810518750997002</v>
      </c>
      <c r="I1316">
        <v>-5.56317956922347</v>
      </c>
      <c r="J1316">
        <v>-2.7321587681220398</v>
      </c>
      <c r="K1316">
        <v>173.87761352976199</v>
      </c>
      <c r="L1316">
        <v>162.928551114134</v>
      </c>
      <c r="M1316">
        <v>18.432507145020299</v>
      </c>
      <c r="N1316">
        <v>0.42930931095344699</v>
      </c>
      <c r="O1316">
        <v>66.563266483912798</v>
      </c>
      <c r="P1316">
        <v>26.478102189781001</v>
      </c>
      <c r="Q1316">
        <v>8.0576435894927995E-2</v>
      </c>
    </row>
    <row r="1317" spans="1:17" hidden="1" x14ac:dyDescent="0.3">
      <c r="A1317" t="s">
        <v>2799</v>
      </c>
      <c r="B1317" t="s">
        <v>2800</v>
      </c>
      <c r="C1317" t="s">
        <v>3117</v>
      </c>
      <c r="D1317" t="s">
        <v>1336</v>
      </c>
      <c r="E1317">
        <v>1383.2621558399901</v>
      </c>
      <c r="F1317">
        <v>916.8</v>
      </c>
      <c r="G1317">
        <v>68.187176345851796</v>
      </c>
      <c r="H1317">
        <v>15.9288442316059</v>
      </c>
      <c r="I1317">
        <v>64.250616861070796</v>
      </c>
      <c r="J1317">
        <v>-11.933561286916699</v>
      </c>
      <c r="K1317">
        <v>846.03513673166503</v>
      </c>
      <c r="L1317">
        <v>670.63916879343799</v>
      </c>
      <c r="M1317">
        <v>52.252197155757401</v>
      </c>
      <c r="N1317">
        <v>1.8473029419806699</v>
      </c>
      <c r="O1317">
        <v>19.8734729493891</v>
      </c>
      <c r="P1317">
        <v>173.630801372929</v>
      </c>
      <c r="Q1317">
        <v>0.14414988710179499</v>
      </c>
    </row>
    <row r="1318" spans="1:17" hidden="1" x14ac:dyDescent="0.3">
      <c r="A1318" t="s">
        <v>2801</v>
      </c>
      <c r="B1318" t="s">
        <v>2802</v>
      </c>
      <c r="C1318" t="s">
        <v>3117</v>
      </c>
      <c r="D1318" t="s">
        <v>292</v>
      </c>
      <c r="E1318">
        <v>1380.69017942</v>
      </c>
      <c r="F1318">
        <v>967.1</v>
      </c>
      <c r="G1318">
        <v>143.18826038396901</v>
      </c>
      <c r="H1318">
        <v>-11.463701234830401</v>
      </c>
      <c r="I1318">
        <v>55.306739129963503</v>
      </c>
      <c r="J1318">
        <v>0.43098852601137799</v>
      </c>
      <c r="K1318">
        <v>1014.4750944765</v>
      </c>
      <c r="L1318">
        <v>788.43383728452</v>
      </c>
      <c r="M1318">
        <v>28.850667178888099</v>
      </c>
      <c r="N1318">
        <v>1.0159110952183701</v>
      </c>
      <c r="O1318">
        <v>27.184365629200698</v>
      </c>
      <c r="P1318">
        <v>173.50113122171899</v>
      </c>
      <c r="Q1318">
        <v>0.17025491292495701</v>
      </c>
    </row>
    <row r="1319" spans="1:17" hidden="1" x14ac:dyDescent="0.3">
      <c r="A1319" t="s">
        <v>2803</v>
      </c>
      <c r="B1319" t="s">
        <v>2804</v>
      </c>
      <c r="C1319" t="s">
        <v>3117</v>
      </c>
      <c r="D1319" t="s">
        <v>21</v>
      </c>
      <c r="E1319">
        <v>1377.7755688319901</v>
      </c>
      <c r="F1319">
        <v>141.44</v>
      </c>
      <c r="G1319">
        <v>49.718692626403701</v>
      </c>
      <c r="H1319">
        <v>3.2314265879275101</v>
      </c>
      <c r="I1319">
        <v>42.921856550487497</v>
      </c>
      <c r="J1319">
        <v>-3.36765280140611</v>
      </c>
      <c r="K1319">
        <v>144.35331244326099</v>
      </c>
      <c r="L1319">
        <v>126.925377711308</v>
      </c>
      <c r="M1319">
        <v>42.0043454837719</v>
      </c>
      <c r="N1319">
        <v>1.45552204444713</v>
      </c>
      <c r="O1319">
        <v>30.302601809954702</v>
      </c>
      <c r="P1319">
        <v>74.401972872996296</v>
      </c>
      <c r="Q1319">
        <v>0.100121697150033</v>
      </c>
    </row>
    <row r="1320" spans="1:17" hidden="1" x14ac:dyDescent="0.3">
      <c r="A1320" t="s">
        <v>2805</v>
      </c>
      <c r="B1320" t="s">
        <v>2806</v>
      </c>
      <c r="C1320" t="s">
        <v>3117</v>
      </c>
      <c r="D1320" t="s">
        <v>183</v>
      </c>
      <c r="E1320">
        <v>1376.4547755399999</v>
      </c>
      <c r="F1320">
        <v>2244</v>
      </c>
      <c r="G1320">
        <v>33.236549624276499</v>
      </c>
      <c r="H1320">
        <v>-13.3981367446554</v>
      </c>
      <c r="I1320">
        <v>5.0476140815701802</v>
      </c>
      <c r="J1320">
        <v>-3.94737435028226</v>
      </c>
      <c r="K1320">
        <v>2476.3976563693</v>
      </c>
      <c r="L1320">
        <v>2281.9693356011999</v>
      </c>
      <c r="M1320">
        <v>45.477588711074802</v>
      </c>
      <c r="N1320">
        <v>1.64019103699985</v>
      </c>
      <c r="O1320">
        <v>53.698752228163997</v>
      </c>
      <c r="P1320">
        <v>62.021660649819403</v>
      </c>
      <c r="Q1320">
        <v>9.6241731952593002E-2</v>
      </c>
    </row>
    <row r="1321" spans="1:17" hidden="1" x14ac:dyDescent="0.3">
      <c r="A1321" t="s">
        <v>2807</v>
      </c>
      <c r="B1321" t="s">
        <v>2808</v>
      </c>
      <c r="C1321" t="s">
        <v>3117</v>
      </c>
      <c r="D1321" t="s">
        <v>211</v>
      </c>
      <c r="E1321">
        <v>1375.1712</v>
      </c>
      <c r="F1321">
        <v>1101.9000000000001</v>
      </c>
      <c r="G1321">
        <v>10.833375494763301</v>
      </c>
      <c r="H1321">
        <v>-7.9728123078683799</v>
      </c>
      <c r="I1321">
        <v>5.1245352703901004</v>
      </c>
      <c r="J1321">
        <v>-3.9269009082414401</v>
      </c>
      <c r="K1321">
        <v>1243.3069864757299</v>
      </c>
      <c r="L1321">
        <v>1155.4498501315099</v>
      </c>
      <c r="M1321">
        <v>21.409255676670298</v>
      </c>
      <c r="N1321">
        <v>0.54634552837944494</v>
      </c>
      <c r="O1321">
        <v>36.1285053090117</v>
      </c>
      <c r="P1321">
        <v>33.361573373676201</v>
      </c>
      <c r="Q1321">
        <v>2.2349322235985999E-2</v>
      </c>
    </row>
    <row r="1322" spans="1:17" hidden="1" x14ac:dyDescent="0.3">
      <c r="A1322" t="s">
        <v>2809</v>
      </c>
      <c r="B1322" t="s">
        <v>2810</v>
      </c>
      <c r="C1322" t="s">
        <v>3117</v>
      </c>
      <c r="D1322" t="s">
        <v>21</v>
      </c>
      <c r="E1322">
        <v>1375.1420034519999</v>
      </c>
      <c r="F1322">
        <v>215.82</v>
      </c>
      <c r="G1322">
        <v>41.777166903071503</v>
      </c>
      <c r="H1322">
        <v>14.688968976020901</v>
      </c>
      <c r="I1322">
        <v>41.328646824255202</v>
      </c>
      <c r="J1322">
        <v>-3.4803081881464499</v>
      </c>
      <c r="K1322">
        <v>209.57919184347099</v>
      </c>
      <c r="L1322">
        <v>180.11881431711799</v>
      </c>
      <c r="M1322">
        <v>44.295876656414499</v>
      </c>
      <c r="N1322">
        <v>0.637367528436935</v>
      </c>
      <c r="O1322">
        <v>15.790936891854299</v>
      </c>
      <c r="P1322">
        <v>72.517985611510795</v>
      </c>
      <c r="Q1322">
        <v>3.3774998725209997E-2</v>
      </c>
    </row>
    <row r="1323" spans="1:17" hidden="1" x14ac:dyDescent="0.3">
      <c r="A1323" t="s">
        <v>2811</v>
      </c>
      <c r="B1323" t="s">
        <v>2812</v>
      </c>
      <c r="C1323" t="s">
        <v>3117</v>
      </c>
      <c r="D1323" t="s">
        <v>1475</v>
      </c>
      <c r="E1323">
        <v>1375.0714640000001</v>
      </c>
      <c r="F1323">
        <v>306.8</v>
      </c>
      <c r="G1323">
        <v>7.9021312514555699</v>
      </c>
      <c r="H1323">
        <v>4.3838906536359197</v>
      </c>
      <c r="I1323">
        <v>5.5940647928401601</v>
      </c>
      <c r="J1323">
        <v>-1.5876670591141899</v>
      </c>
      <c r="K1323">
        <v>302.63989906337599</v>
      </c>
      <c r="L1323">
        <v>283.875629546933</v>
      </c>
      <c r="M1323">
        <v>57.113467593209002</v>
      </c>
      <c r="N1323">
        <v>0.88420947714977904</v>
      </c>
      <c r="O1323">
        <v>30.0521512385919</v>
      </c>
      <c r="P1323">
        <v>45.333964945523398</v>
      </c>
    </row>
    <row r="1324" spans="1:17" hidden="1" x14ac:dyDescent="0.3">
      <c r="A1324" t="s">
        <v>2813</v>
      </c>
      <c r="B1324" t="s">
        <v>2814</v>
      </c>
      <c r="C1324" t="s">
        <v>3117</v>
      </c>
      <c r="D1324" t="s">
        <v>268</v>
      </c>
      <c r="E1324">
        <v>1373.4775164600001</v>
      </c>
      <c r="F1324">
        <v>247.8</v>
      </c>
      <c r="G1324">
        <v>13.226600049953401</v>
      </c>
      <c r="H1324">
        <v>-7.9881565904585603</v>
      </c>
      <c r="I1324">
        <v>21.371252916846299</v>
      </c>
      <c r="J1324">
        <v>-9.0397333889496601</v>
      </c>
      <c r="K1324">
        <v>301.673261270963</v>
      </c>
      <c r="L1324">
        <v>269.26767944122503</v>
      </c>
      <c r="M1324">
        <v>21.981851399605901</v>
      </c>
      <c r="N1324">
        <v>1.6948379228135899</v>
      </c>
      <c r="O1324">
        <v>77.037933817594805</v>
      </c>
      <c r="P1324">
        <v>47.105966162065897</v>
      </c>
      <c r="Q1324">
        <v>0.14019852995408699</v>
      </c>
    </row>
    <row r="1325" spans="1:17" hidden="1" x14ac:dyDescent="0.3">
      <c r="A1325" t="s">
        <v>2815</v>
      </c>
      <c r="B1325" t="s">
        <v>2816</v>
      </c>
      <c r="C1325" t="s">
        <v>3117</v>
      </c>
      <c r="D1325" t="s">
        <v>755</v>
      </c>
      <c r="E1325">
        <v>1370.4983999999999</v>
      </c>
      <c r="F1325">
        <v>16.079999999999998</v>
      </c>
      <c r="G1325">
        <v>-29.403492729393001</v>
      </c>
      <c r="H1325">
        <v>-14.375775851922301</v>
      </c>
      <c r="I1325">
        <v>-60.967527584733404</v>
      </c>
      <c r="J1325">
        <v>1.7719052756909599</v>
      </c>
      <c r="K1325">
        <v>22.607673161216798</v>
      </c>
      <c r="L1325">
        <v>28.709483484987299</v>
      </c>
      <c r="M1325">
        <v>35.555242520719403</v>
      </c>
      <c r="N1325">
        <v>0.391382645582385</v>
      </c>
      <c r="O1325">
        <v>181.40547263681501</v>
      </c>
      <c r="P1325">
        <v>12.212142358688</v>
      </c>
      <c r="Q1325">
        <v>0.112681862003973</v>
      </c>
    </row>
    <row r="1326" spans="1:17" hidden="1" x14ac:dyDescent="0.3">
      <c r="A1326" t="s">
        <v>2817</v>
      </c>
      <c r="B1326" t="s">
        <v>2818</v>
      </c>
      <c r="C1326" t="s">
        <v>3117</v>
      </c>
      <c r="D1326" t="s">
        <v>72</v>
      </c>
      <c r="E1326">
        <v>1360.4760000000001</v>
      </c>
      <c r="F1326">
        <v>895.05</v>
      </c>
      <c r="G1326">
        <v>75.755443114474303</v>
      </c>
      <c r="H1326">
        <v>3.4343573980933302</v>
      </c>
      <c r="I1326">
        <v>24.855322407264001</v>
      </c>
      <c r="J1326">
        <v>-4.5849514249347898</v>
      </c>
      <c r="K1326">
        <v>868.01240694214596</v>
      </c>
      <c r="L1326">
        <v>737.46063932798597</v>
      </c>
      <c r="M1326">
        <v>54.898536925528603</v>
      </c>
      <c r="N1326">
        <v>0.58840114094046803</v>
      </c>
      <c r="O1326">
        <v>20.468130272051798</v>
      </c>
      <c r="P1326">
        <v>121.79407756163999</v>
      </c>
      <c r="Q1326">
        <v>0.178838391727206</v>
      </c>
    </row>
    <row r="1327" spans="1:17" hidden="1" x14ac:dyDescent="0.3">
      <c r="A1327" t="s">
        <v>2819</v>
      </c>
      <c r="B1327" t="s">
        <v>2820</v>
      </c>
      <c r="C1327" t="s">
        <v>3117</v>
      </c>
      <c r="D1327" t="s">
        <v>144</v>
      </c>
      <c r="E1327">
        <v>1356.245526856</v>
      </c>
      <c r="F1327">
        <v>146.47</v>
      </c>
      <c r="G1327">
        <v>6.7545435229828197</v>
      </c>
      <c r="H1327">
        <v>7.9650239214354004</v>
      </c>
      <c r="I1327">
        <v>-14.044202671533601</v>
      </c>
      <c r="J1327">
        <v>-4.8415675306850803</v>
      </c>
      <c r="K1327">
        <v>157.84972890777399</v>
      </c>
      <c r="L1327">
        <v>163.35813383630801</v>
      </c>
      <c r="M1327">
        <v>38.530925765901301</v>
      </c>
      <c r="N1327">
        <v>0.55989209134414897</v>
      </c>
      <c r="O1327">
        <v>82.665392230490895</v>
      </c>
      <c r="P1327">
        <v>36.951846657316501</v>
      </c>
      <c r="Q1327">
        <v>8.3101023490739001E-2</v>
      </c>
    </row>
    <row r="1328" spans="1:17" hidden="1" x14ac:dyDescent="0.3">
      <c r="A1328" t="s">
        <v>2821</v>
      </c>
      <c r="B1328" t="s">
        <v>2822</v>
      </c>
      <c r="C1328" t="s">
        <v>3117</v>
      </c>
      <c r="D1328" t="s">
        <v>292</v>
      </c>
      <c r="E1328">
        <v>1355.895955602</v>
      </c>
      <c r="F1328">
        <v>144.18</v>
      </c>
      <c r="G1328">
        <v>50.064991572131603</v>
      </c>
      <c r="H1328">
        <v>4.4558084618551002</v>
      </c>
      <c r="I1328">
        <v>11.8441682452039</v>
      </c>
      <c r="J1328">
        <v>-6.9771831881464497</v>
      </c>
      <c r="K1328">
        <v>147.860595291083</v>
      </c>
      <c r="L1328">
        <v>129.926870763267</v>
      </c>
      <c r="M1328">
        <v>38.924091419573301</v>
      </c>
      <c r="N1328">
        <v>0.805921201355558</v>
      </c>
      <c r="O1328">
        <v>23.456790123456699</v>
      </c>
      <c r="P1328">
        <v>76.043956043956001</v>
      </c>
      <c r="Q1328">
        <v>1.9669767243950999E-2</v>
      </c>
    </row>
    <row r="1329" spans="1:17" hidden="1" x14ac:dyDescent="0.3">
      <c r="A1329" t="s">
        <v>2823</v>
      </c>
      <c r="B1329" t="s">
        <v>2824</v>
      </c>
      <c r="C1329" t="s">
        <v>3117</v>
      </c>
      <c r="D1329" t="s">
        <v>580</v>
      </c>
      <c r="E1329">
        <v>1355.3069402879901</v>
      </c>
      <c r="F1329">
        <v>231.68</v>
      </c>
      <c r="G1329">
        <v>228.48337464772899</v>
      </c>
      <c r="H1329">
        <v>1.52972398696926</v>
      </c>
      <c r="I1329">
        <v>147.162835358866</v>
      </c>
      <c r="J1329">
        <v>-5.8228181087813704</v>
      </c>
      <c r="K1329">
        <v>215.19056126106599</v>
      </c>
      <c r="L1329">
        <v>148.68927530385099</v>
      </c>
      <c r="M1329">
        <v>42.0691278533237</v>
      </c>
      <c r="N1329">
        <v>1.49976605998222</v>
      </c>
      <c r="O1329">
        <v>13.1258632596684</v>
      </c>
      <c r="P1329">
        <v>256.15680245964597</v>
      </c>
      <c r="Q1329">
        <v>8.5119774861655007E-2</v>
      </c>
    </row>
    <row r="1330" spans="1:17" hidden="1" x14ac:dyDescent="0.3">
      <c r="A1330" t="s">
        <v>2825</v>
      </c>
      <c r="B1330" t="s">
        <v>2826</v>
      </c>
      <c r="C1330" t="s">
        <v>3117</v>
      </c>
      <c r="D1330" t="s">
        <v>2827</v>
      </c>
      <c r="E1330">
        <v>1353.5859324</v>
      </c>
      <c r="F1330">
        <v>589</v>
      </c>
      <c r="G1330">
        <v>331.78739211107097</v>
      </c>
      <c r="H1330">
        <v>38.988960754711897</v>
      </c>
      <c r="I1330">
        <v>11.6341764269993</v>
      </c>
      <c r="J1330">
        <v>-4.1976377336009998</v>
      </c>
      <c r="K1330">
        <v>569.98105525906897</v>
      </c>
      <c r="L1330">
        <v>493.28930834091102</v>
      </c>
      <c r="M1330">
        <v>48.5957428902177</v>
      </c>
      <c r="N1330">
        <v>1.12113603460819</v>
      </c>
      <c r="O1330">
        <v>35.4838709677419</v>
      </c>
      <c r="P1330">
        <v>350.65034429992301</v>
      </c>
    </row>
    <row r="1331" spans="1:17" hidden="1" x14ac:dyDescent="0.3">
      <c r="A1331" t="s">
        <v>2828</v>
      </c>
      <c r="B1331" t="s">
        <v>2829</v>
      </c>
      <c r="C1331" t="s">
        <v>3117</v>
      </c>
      <c r="D1331" t="s">
        <v>51</v>
      </c>
      <c r="E1331">
        <v>1351.6248000000001</v>
      </c>
      <c r="F1331">
        <v>2294</v>
      </c>
      <c r="G1331">
        <v>51.141679585116897</v>
      </c>
      <c r="H1331">
        <v>-4.5379172339079998</v>
      </c>
      <c r="I1331">
        <v>11.543337967021101</v>
      </c>
      <c r="J1331">
        <v>-8.6714139573772204</v>
      </c>
      <c r="K1331">
        <v>2488.1756255998298</v>
      </c>
      <c r="L1331">
        <v>2097.9791520059298</v>
      </c>
      <c r="M1331">
        <v>23.168131145558799</v>
      </c>
      <c r="N1331">
        <v>0.52235959489675099</v>
      </c>
      <c r="O1331">
        <v>23.572362685265901</v>
      </c>
      <c r="P1331">
        <v>91.1666666666666</v>
      </c>
    </row>
    <row r="1332" spans="1:17" hidden="1" x14ac:dyDescent="0.3">
      <c r="A1332" t="s">
        <v>2830</v>
      </c>
      <c r="B1332" t="s">
        <v>2831</v>
      </c>
      <c r="C1332" t="s">
        <v>3117</v>
      </c>
      <c r="D1332" t="s">
        <v>506</v>
      </c>
      <c r="E1332">
        <v>1350.9571696799901</v>
      </c>
      <c r="F1332">
        <v>115.55</v>
      </c>
      <c r="G1332">
        <v>130.21830986649701</v>
      </c>
      <c r="H1332">
        <v>-17.878758776444698</v>
      </c>
      <c r="I1332">
        <v>42.992275472885702</v>
      </c>
      <c r="J1332">
        <v>-10.327725594458</v>
      </c>
      <c r="K1332">
        <v>117.15536805079699</v>
      </c>
      <c r="L1332">
        <v>92.543979902398704</v>
      </c>
      <c r="M1332">
        <v>37.4749421967065</v>
      </c>
      <c r="N1332">
        <v>0.39480723975607901</v>
      </c>
      <c r="O1332">
        <v>43.825183903072201</v>
      </c>
      <c r="P1332">
        <v>166.134662881667</v>
      </c>
      <c r="Q1332">
        <v>0.115534489653967</v>
      </c>
    </row>
    <row r="1333" spans="1:17" hidden="1" x14ac:dyDescent="0.3">
      <c r="A1333" t="s">
        <v>2832</v>
      </c>
      <c r="B1333" t="s">
        <v>2833</v>
      </c>
      <c r="C1333" t="s">
        <v>3117</v>
      </c>
      <c r="D1333" t="s">
        <v>114</v>
      </c>
      <c r="E1333">
        <v>1348.6361460000001</v>
      </c>
      <c r="F1333">
        <v>486.2</v>
      </c>
      <c r="G1333">
        <v>44.6755610973903</v>
      </c>
      <c r="H1333">
        <v>-1.66530903781137</v>
      </c>
      <c r="I1333">
        <v>-11.3858095386424</v>
      </c>
      <c r="J1333">
        <v>-4.2812403751634598</v>
      </c>
      <c r="K1333">
        <v>520.16806626087396</v>
      </c>
      <c r="L1333">
        <v>507.259558848697</v>
      </c>
      <c r="M1333">
        <v>43.2183720557111</v>
      </c>
      <c r="N1333">
        <v>0.29860708096765098</v>
      </c>
      <c r="O1333">
        <v>38.4204031262854</v>
      </c>
      <c r="P1333">
        <v>85.289634146341399</v>
      </c>
      <c r="Q1333">
        <v>0.13298997950664401</v>
      </c>
    </row>
    <row r="1334" spans="1:17" hidden="1" x14ac:dyDescent="0.3">
      <c r="A1334" t="s">
        <v>2834</v>
      </c>
      <c r="B1334" t="s">
        <v>2835</v>
      </c>
      <c r="C1334" t="s">
        <v>3117</v>
      </c>
      <c r="D1334" t="s">
        <v>460</v>
      </c>
      <c r="E1334">
        <v>1343.55559984</v>
      </c>
      <c r="F1334">
        <v>91.36</v>
      </c>
      <c r="G1334">
        <v>-51.858918452145502</v>
      </c>
      <c r="H1334">
        <v>-8.3848009351491193</v>
      </c>
      <c r="I1334">
        <v>-19.632145086464799</v>
      </c>
      <c r="J1334">
        <v>-3.2746321677382899</v>
      </c>
      <c r="K1334">
        <v>100.846002204383</v>
      </c>
      <c r="L1334">
        <v>107.785482991568</v>
      </c>
      <c r="M1334">
        <v>26.230899452650199</v>
      </c>
      <c r="N1334">
        <v>0.30521363723849498</v>
      </c>
      <c r="O1334">
        <v>63.091068301225903</v>
      </c>
      <c r="P1334">
        <v>1.5111111111111</v>
      </c>
      <c r="Q1334">
        <v>-7.1324130098700006E-2</v>
      </c>
    </row>
    <row r="1335" spans="1:17" hidden="1" x14ac:dyDescent="0.3">
      <c r="A1335" t="s">
        <v>2836</v>
      </c>
      <c r="B1335" t="s">
        <v>2837</v>
      </c>
      <c r="C1335" t="s">
        <v>3117</v>
      </c>
      <c r="D1335" t="s">
        <v>48</v>
      </c>
      <c r="E1335">
        <v>1343.46975</v>
      </c>
      <c r="F1335">
        <v>340.55</v>
      </c>
      <c r="G1335">
        <v>-3.5373470064454202</v>
      </c>
      <c r="H1335">
        <v>-3.3653022438620499</v>
      </c>
      <c r="I1335">
        <v>-10.1669986274363</v>
      </c>
      <c r="J1335">
        <v>-5.7826532043538998</v>
      </c>
      <c r="K1335">
        <v>374.77113467243902</v>
      </c>
      <c r="L1335">
        <v>364.05989285577903</v>
      </c>
      <c r="M1335">
        <v>31.2076175390253</v>
      </c>
      <c r="N1335">
        <v>0.45413562182193201</v>
      </c>
      <c r="O1335">
        <v>46.072529731316898</v>
      </c>
      <c r="P1335">
        <v>47.968716054746899</v>
      </c>
      <c r="Q1335">
        <v>6.9354169475736999E-2</v>
      </c>
    </row>
    <row r="1336" spans="1:17" hidden="1" x14ac:dyDescent="0.3">
      <c r="A1336" t="s">
        <v>2838</v>
      </c>
      <c r="B1336" t="s">
        <v>2839</v>
      </c>
      <c r="C1336" t="s">
        <v>3117</v>
      </c>
      <c r="D1336" t="s">
        <v>580</v>
      </c>
      <c r="E1336">
        <v>1342.1724293249999</v>
      </c>
      <c r="F1336">
        <v>614.25</v>
      </c>
      <c r="G1336">
        <v>32.850781820319497</v>
      </c>
      <c r="H1336">
        <v>5.6020815085066902</v>
      </c>
      <c r="I1336">
        <v>-0.43164625240405202</v>
      </c>
      <c r="J1336">
        <v>-4.7183596587346903</v>
      </c>
      <c r="K1336">
        <v>640.60350672444201</v>
      </c>
      <c r="L1336">
        <v>591.700281664724</v>
      </c>
      <c r="M1336">
        <v>44.784980313517103</v>
      </c>
      <c r="N1336">
        <v>2.0253803680190101</v>
      </c>
      <c r="O1336">
        <v>40.805860805860704</v>
      </c>
      <c r="P1336">
        <v>62.607544672402298</v>
      </c>
      <c r="Q1336">
        <v>4.0086070752944999E-2</v>
      </c>
    </row>
    <row r="1337" spans="1:17" hidden="1" x14ac:dyDescent="0.3">
      <c r="A1337" t="s">
        <v>2840</v>
      </c>
      <c r="B1337" t="s">
        <v>2841</v>
      </c>
      <c r="C1337" t="s">
        <v>3117</v>
      </c>
      <c r="D1337" t="s">
        <v>54</v>
      </c>
      <c r="E1337">
        <v>1340.21868219</v>
      </c>
      <c r="F1337">
        <v>1277.55</v>
      </c>
      <c r="G1337">
        <v>-60.535716044714903</v>
      </c>
      <c r="H1337">
        <v>-9.5561090139062106</v>
      </c>
      <c r="I1337">
        <v>-42.7866167932387</v>
      </c>
      <c r="J1337">
        <v>-8.0467306749605196</v>
      </c>
      <c r="K1337">
        <v>1541.5057851664401</v>
      </c>
      <c r="L1337">
        <v>1830.5380346202301</v>
      </c>
      <c r="M1337">
        <v>10.9722680215556</v>
      </c>
      <c r="N1337">
        <v>0.89400501093280205</v>
      </c>
      <c r="O1337">
        <v>109.77652538061101</v>
      </c>
      <c r="P1337">
        <v>8.8156381755461801</v>
      </c>
      <c r="Q1337">
        <v>2.6069643128666001E-2</v>
      </c>
    </row>
    <row r="1338" spans="1:17" hidden="1" x14ac:dyDescent="0.3">
      <c r="A1338" t="s">
        <v>2842</v>
      </c>
      <c r="B1338" t="s">
        <v>2843</v>
      </c>
      <c r="C1338" t="s">
        <v>3117</v>
      </c>
      <c r="D1338" t="s">
        <v>268</v>
      </c>
      <c r="E1338">
        <v>1339.3324712250001</v>
      </c>
      <c r="F1338">
        <v>2321.85</v>
      </c>
      <c r="G1338">
        <v>33.125395927535301</v>
      </c>
      <c r="H1338">
        <v>-13.1619653246249</v>
      </c>
      <c r="I1338">
        <v>15.5782122987395</v>
      </c>
      <c r="J1338">
        <v>-2.3246311760879901</v>
      </c>
      <c r="K1338">
        <v>2696.30347733597</v>
      </c>
      <c r="L1338">
        <v>2356.2596675242398</v>
      </c>
      <c r="M1338">
        <v>24.571728444763799</v>
      </c>
      <c r="N1338">
        <v>0.58693859413430305</v>
      </c>
      <c r="O1338">
        <v>50.6987962185326</v>
      </c>
      <c r="P1338">
        <v>83.039022467481203</v>
      </c>
      <c r="Q1338">
        <v>0.16209343357206299</v>
      </c>
    </row>
    <row r="1339" spans="1:17" hidden="1" x14ac:dyDescent="0.3">
      <c r="A1339" t="s">
        <v>2844</v>
      </c>
      <c r="B1339" t="s">
        <v>2845</v>
      </c>
      <c r="C1339" t="s">
        <v>3117</v>
      </c>
      <c r="D1339" t="s">
        <v>2196</v>
      </c>
      <c r="E1339">
        <v>1337.9595850000001</v>
      </c>
      <c r="F1339">
        <v>845.75</v>
      </c>
      <c r="G1339">
        <v>-48.445400879581399</v>
      </c>
      <c r="H1339">
        <v>-9.3813757700811902</v>
      </c>
      <c r="I1339">
        <v>-30.889429746302302</v>
      </c>
      <c r="J1339">
        <v>-10.8542384964426</v>
      </c>
      <c r="K1339">
        <v>1034.1481694223</v>
      </c>
      <c r="L1339">
        <v>1099.7393860029299</v>
      </c>
      <c r="M1339">
        <v>20.072360674439899</v>
      </c>
      <c r="N1339">
        <v>1.8602064084351799</v>
      </c>
      <c r="O1339">
        <v>71.557788944723598</v>
      </c>
      <c r="P1339">
        <v>2.1252188613173999</v>
      </c>
      <c r="Q1339">
        <v>8.2293314740504997E-2</v>
      </c>
    </row>
    <row r="1340" spans="1:17" hidden="1" x14ac:dyDescent="0.3">
      <c r="A1340" t="s">
        <v>2846</v>
      </c>
      <c r="B1340" t="s">
        <v>2847</v>
      </c>
      <c r="C1340" t="s">
        <v>3117</v>
      </c>
      <c r="D1340" t="s">
        <v>114</v>
      </c>
      <c r="E1340">
        <v>1337.48575744</v>
      </c>
      <c r="F1340">
        <v>1049.5999999999999</v>
      </c>
      <c r="G1340">
        <v>541.88618221467198</v>
      </c>
      <c r="H1340">
        <v>21.738346307271801</v>
      </c>
      <c r="I1340">
        <v>33.876403764109803</v>
      </c>
      <c r="J1340">
        <v>9.1907592056164606</v>
      </c>
      <c r="K1340">
        <v>977.97801388342396</v>
      </c>
      <c r="L1340">
        <v>769.77707930879103</v>
      </c>
      <c r="M1340">
        <v>51.243527543576803</v>
      </c>
      <c r="N1340">
        <v>3.1560135937487002</v>
      </c>
      <c r="O1340">
        <v>25.476371951219502</v>
      </c>
      <c r="P1340">
        <v>560.95717884130897</v>
      </c>
      <c r="Q1340">
        <v>0.192071208793167</v>
      </c>
    </row>
    <row r="1341" spans="1:17" hidden="1" x14ac:dyDescent="0.3">
      <c r="A1341" t="s">
        <v>2848</v>
      </c>
      <c r="B1341" t="s">
        <v>2849</v>
      </c>
      <c r="C1341" t="s">
        <v>3117</v>
      </c>
      <c r="D1341" t="s">
        <v>268</v>
      </c>
      <c r="E1341">
        <v>1333.9124999999999</v>
      </c>
      <c r="F1341">
        <v>1250</v>
      </c>
      <c r="G1341">
        <v>80.039108436495496</v>
      </c>
      <c r="H1341">
        <v>26.3582367300946</v>
      </c>
      <c r="I1341">
        <v>78.851036117050995</v>
      </c>
      <c r="J1341">
        <v>5.0431233977733001</v>
      </c>
      <c r="K1341">
        <v>1097.54255919145</v>
      </c>
      <c r="L1341">
        <v>868.76082516162899</v>
      </c>
      <c r="M1341">
        <v>52.9096095448296</v>
      </c>
      <c r="N1341">
        <v>1.7453947368420999</v>
      </c>
      <c r="O1341">
        <v>18.396000000000001</v>
      </c>
      <c r="P1341">
        <v>145.09803921568599</v>
      </c>
      <c r="Q1341">
        <v>0.15931293704225599</v>
      </c>
    </row>
    <row r="1342" spans="1:17" hidden="1" x14ac:dyDescent="0.3">
      <c r="A1342" t="s">
        <v>2850</v>
      </c>
      <c r="B1342" t="s">
        <v>2851</v>
      </c>
      <c r="C1342" t="s">
        <v>3117</v>
      </c>
      <c r="D1342" t="s">
        <v>253</v>
      </c>
      <c r="E1342">
        <v>1324.1186787510001</v>
      </c>
      <c r="F1342">
        <v>161.37</v>
      </c>
      <c r="G1342">
        <v>-37.153933753376599</v>
      </c>
      <c r="H1342">
        <v>-0.118982909582459</v>
      </c>
      <c r="I1342">
        <v>-3.3749876873046398</v>
      </c>
      <c r="J1342">
        <v>-2.6715701789858701</v>
      </c>
      <c r="K1342">
        <v>173.11226556422901</v>
      </c>
      <c r="M1342">
        <v>27.1553956000831</v>
      </c>
      <c r="N1342">
        <v>0.27988990863318203</v>
      </c>
      <c r="O1342">
        <v>36.270682282952201</v>
      </c>
      <c r="P1342">
        <v>25.384615384615401</v>
      </c>
    </row>
    <row r="1343" spans="1:17" hidden="1" x14ac:dyDescent="0.3">
      <c r="A1343" t="s">
        <v>2852</v>
      </c>
      <c r="B1343" t="s">
        <v>2853</v>
      </c>
      <c r="C1343" t="s">
        <v>3117</v>
      </c>
      <c r="D1343" t="s">
        <v>211</v>
      </c>
      <c r="E1343">
        <v>1321.540019092</v>
      </c>
      <c r="F1343">
        <v>204.86</v>
      </c>
      <c r="G1343">
        <v>-50.359045487801701</v>
      </c>
      <c r="H1343">
        <v>-0.89412783278810903</v>
      </c>
      <c r="I1343">
        <v>-35.725939534839299</v>
      </c>
      <c r="J1343">
        <v>-6.8070055231718296</v>
      </c>
      <c r="M1343">
        <v>62.036212174802102</v>
      </c>
      <c r="O1343">
        <v>32.231768036707898</v>
      </c>
      <c r="P1343">
        <v>29.658227848101198</v>
      </c>
    </row>
    <row r="1344" spans="1:17" hidden="1" x14ac:dyDescent="0.3">
      <c r="A1344" t="s">
        <v>2854</v>
      </c>
      <c r="B1344" t="s">
        <v>2855</v>
      </c>
      <c r="C1344" t="s">
        <v>3117</v>
      </c>
      <c r="D1344" t="s">
        <v>580</v>
      </c>
      <c r="E1344">
        <v>1320.1398431299999</v>
      </c>
      <c r="F1344">
        <v>23.74</v>
      </c>
      <c r="G1344">
        <v>-45.0215836040935</v>
      </c>
      <c r="H1344">
        <v>6.1733097407728499</v>
      </c>
      <c r="I1344">
        <v>5.6567750793025997</v>
      </c>
      <c r="J1344">
        <v>-1.19178714854249</v>
      </c>
      <c r="K1344">
        <v>23.760510800214298</v>
      </c>
      <c r="L1344">
        <v>24.583447637850899</v>
      </c>
      <c r="M1344">
        <v>44.838536596495999</v>
      </c>
      <c r="N1344">
        <v>0.65919388030625903</v>
      </c>
      <c r="O1344">
        <v>40.690817186183601</v>
      </c>
      <c r="P1344">
        <v>58.266666666666602</v>
      </c>
      <c r="Q1344">
        <v>0.252158690540907</v>
      </c>
    </row>
    <row r="1345" spans="1:17" hidden="1" x14ac:dyDescent="0.3">
      <c r="A1345" t="s">
        <v>2856</v>
      </c>
      <c r="B1345" t="s">
        <v>2857</v>
      </c>
      <c r="C1345" t="s">
        <v>3117</v>
      </c>
      <c r="D1345" t="s">
        <v>408</v>
      </c>
      <c r="E1345">
        <v>1311.9602770899901</v>
      </c>
      <c r="F1345">
        <v>32.65</v>
      </c>
      <c r="G1345">
        <v>-8.7449083439958493</v>
      </c>
      <c r="H1345">
        <v>-1.39313637339109</v>
      </c>
      <c r="I1345">
        <v>-29.617974089771401</v>
      </c>
      <c r="J1345">
        <v>2.29580547913905E-2</v>
      </c>
      <c r="K1345">
        <v>34.428106772308901</v>
      </c>
      <c r="L1345">
        <v>34.975337716245697</v>
      </c>
      <c r="M1345">
        <v>45.905633640172702</v>
      </c>
      <c r="N1345">
        <v>1.0048750012213099</v>
      </c>
      <c r="O1345">
        <v>42.419601837672197</v>
      </c>
      <c r="P1345">
        <v>28.290766208251402</v>
      </c>
      <c r="Q1345">
        <v>-1.9195288168374E-2</v>
      </c>
    </row>
    <row r="1346" spans="1:17" hidden="1" x14ac:dyDescent="0.3">
      <c r="A1346" t="s">
        <v>2858</v>
      </c>
      <c r="B1346" t="s">
        <v>2859</v>
      </c>
      <c r="C1346" t="s">
        <v>3117</v>
      </c>
      <c r="D1346" t="s">
        <v>414</v>
      </c>
      <c r="E1346">
        <v>1308.890292</v>
      </c>
      <c r="F1346">
        <v>211.7</v>
      </c>
      <c r="G1346">
        <v>-36.760954903609097</v>
      </c>
      <c r="H1346">
        <v>-0.53994087174239702</v>
      </c>
      <c r="I1346">
        <v>-7.5509133932038397</v>
      </c>
      <c r="J1346">
        <v>-2.4935631196903101</v>
      </c>
      <c r="K1346">
        <v>229.089841943994</v>
      </c>
      <c r="L1346">
        <v>242.637598380707</v>
      </c>
      <c r="M1346">
        <v>34.195305977836</v>
      </c>
      <c r="N1346">
        <v>0.47961261814373801</v>
      </c>
      <c r="O1346">
        <v>47.354747283892301</v>
      </c>
      <c r="P1346">
        <v>3.2431114362350502</v>
      </c>
      <c r="Q1346">
        <v>9.6026043882142004E-2</v>
      </c>
    </row>
    <row r="1347" spans="1:17" hidden="1" x14ac:dyDescent="0.3">
      <c r="A1347" t="s">
        <v>2860</v>
      </c>
      <c r="B1347" t="s">
        <v>2861</v>
      </c>
      <c r="C1347" t="s">
        <v>3117</v>
      </c>
      <c r="D1347" t="s">
        <v>48</v>
      </c>
      <c r="E1347">
        <v>1306.168561467</v>
      </c>
      <c r="F1347">
        <v>135.63</v>
      </c>
      <c r="G1347">
        <v>-3.3840249857873799</v>
      </c>
      <c r="H1347">
        <v>-12.136355079326099</v>
      </c>
      <c r="I1347">
        <v>0.76242578883938705</v>
      </c>
      <c r="J1347">
        <v>-7.7823634275886198</v>
      </c>
      <c r="K1347">
        <v>162.62382805511399</v>
      </c>
      <c r="L1347">
        <v>153.31705929618201</v>
      </c>
      <c r="M1347">
        <v>20.9063994498994</v>
      </c>
      <c r="N1347">
        <v>1.63621703944137</v>
      </c>
      <c r="O1347">
        <v>68.030671680306696</v>
      </c>
      <c r="P1347">
        <v>39.752704791344598</v>
      </c>
      <c r="Q1347">
        <v>0.13345235415236301</v>
      </c>
    </row>
    <row r="1348" spans="1:17" hidden="1" x14ac:dyDescent="0.3">
      <c r="A1348" t="s">
        <v>2862</v>
      </c>
      <c r="B1348" t="s">
        <v>2863</v>
      </c>
      <c r="C1348" t="s">
        <v>3117</v>
      </c>
      <c r="D1348" t="s">
        <v>268</v>
      </c>
      <c r="E1348">
        <v>1304.6925263999999</v>
      </c>
      <c r="F1348">
        <v>1304.1500000000001</v>
      </c>
      <c r="G1348">
        <v>121.113601152296</v>
      </c>
      <c r="H1348">
        <v>11.2372876138327</v>
      </c>
      <c r="I1348">
        <v>-12.2584630880364</v>
      </c>
      <c r="J1348">
        <v>6.7970355618535399</v>
      </c>
      <c r="K1348">
        <v>1288.75649467977</v>
      </c>
      <c r="L1348">
        <v>1199.2661582631899</v>
      </c>
      <c r="M1348">
        <v>57.832605966215198</v>
      </c>
      <c r="N1348">
        <v>1.4446035597701199</v>
      </c>
      <c r="O1348">
        <v>33.1863665989341</v>
      </c>
      <c r="P1348">
        <v>144.79587048334099</v>
      </c>
      <c r="Q1348">
        <v>0.16584506422044301</v>
      </c>
    </row>
    <row r="1349" spans="1:17" hidden="1" x14ac:dyDescent="0.3">
      <c r="A1349" t="s">
        <v>2864</v>
      </c>
      <c r="B1349" t="s">
        <v>2865</v>
      </c>
      <c r="C1349" t="s">
        <v>3117</v>
      </c>
      <c r="D1349" t="s">
        <v>211</v>
      </c>
      <c r="E1349">
        <v>1299.7574859700001</v>
      </c>
      <c r="F1349">
        <v>799.1</v>
      </c>
      <c r="G1349">
        <v>-20.795823269419401</v>
      </c>
      <c r="H1349">
        <v>-19.536429594776699</v>
      </c>
      <c r="I1349">
        <v>-7.8703332256251599</v>
      </c>
      <c r="J1349">
        <v>-9.4212551290288804</v>
      </c>
      <c r="K1349">
        <v>1004.95745905696</v>
      </c>
      <c r="L1349">
        <v>937.43641202581898</v>
      </c>
      <c r="M1349">
        <v>19.716574344884101</v>
      </c>
      <c r="N1349">
        <v>0.356958085021431</v>
      </c>
      <c r="O1349">
        <v>91.340257790013695</v>
      </c>
      <c r="P1349">
        <v>26.640253565768599</v>
      </c>
      <c r="Q1349">
        <v>8.4541709664329001E-2</v>
      </c>
    </row>
    <row r="1350" spans="1:17" hidden="1" x14ac:dyDescent="0.3">
      <c r="A1350" t="s">
        <v>2866</v>
      </c>
      <c r="B1350" t="s">
        <v>2867</v>
      </c>
      <c r="C1350" t="s">
        <v>3117</v>
      </c>
      <c r="D1350" t="s">
        <v>85</v>
      </c>
      <c r="E1350">
        <v>1299.75216</v>
      </c>
      <c r="F1350">
        <v>812</v>
      </c>
      <c r="G1350">
        <v>-23.215387550181202</v>
      </c>
      <c r="H1350">
        <v>-2.8613541097691799</v>
      </c>
      <c r="I1350">
        <v>-10.878655759699599</v>
      </c>
      <c r="J1350">
        <v>0.50036973837907195</v>
      </c>
      <c r="K1350">
        <v>817.808295824016</v>
      </c>
      <c r="L1350">
        <v>817.126212000701</v>
      </c>
      <c r="M1350">
        <v>53.754033259545601</v>
      </c>
      <c r="N1350">
        <v>0.51845566397963505</v>
      </c>
      <c r="O1350">
        <v>28.866995073891601</v>
      </c>
      <c r="P1350">
        <v>16.357383391846302</v>
      </c>
      <c r="Q1350">
        <v>-7.2326610096681995E-2</v>
      </c>
    </row>
    <row r="1351" spans="1:17" hidden="1" x14ac:dyDescent="0.3">
      <c r="A1351" t="s">
        <v>2868</v>
      </c>
      <c r="B1351" t="s">
        <v>2869</v>
      </c>
      <c r="C1351" t="s">
        <v>3117</v>
      </c>
      <c r="D1351" t="s">
        <v>69</v>
      </c>
      <c r="E1351">
        <v>1287.4727250000001</v>
      </c>
      <c r="F1351">
        <v>105.1</v>
      </c>
      <c r="G1351">
        <v>-6.5888088866718197</v>
      </c>
      <c r="H1351">
        <v>-18.720688510990101</v>
      </c>
      <c r="I1351">
        <v>10.5472238278041</v>
      </c>
      <c r="J1351">
        <v>-7.8263404915172403</v>
      </c>
      <c r="K1351">
        <v>121.54134753421</v>
      </c>
      <c r="L1351">
        <v>110.648939049123</v>
      </c>
      <c r="M1351">
        <v>25.0628304985106</v>
      </c>
      <c r="N1351">
        <v>0.36629426271564097</v>
      </c>
      <c r="O1351">
        <v>44.148430066603197</v>
      </c>
      <c r="P1351">
        <v>26.019184652278099</v>
      </c>
    </row>
    <row r="1352" spans="1:17" hidden="1" x14ac:dyDescent="0.3">
      <c r="A1352" t="s">
        <v>2870</v>
      </c>
      <c r="B1352" t="s">
        <v>2871</v>
      </c>
      <c r="C1352" t="s">
        <v>3117</v>
      </c>
      <c r="D1352" t="s">
        <v>2729</v>
      </c>
      <c r="E1352">
        <v>1287.19011725</v>
      </c>
      <c r="F1352">
        <v>1238.8</v>
      </c>
      <c r="G1352">
        <v>373.99561156686599</v>
      </c>
      <c r="H1352">
        <v>-3.8245663196578401</v>
      </c>
      <c r="I1352">
        <v>50.224722227789897</v>
      </c>
      <c r="J1352">
        <v>-10.5304656579832</v>
      </c>
      <c r="K1352">
        <v>1384.2966841953601</v>
      </c>
      <c r="L1352">
        <v>1075.4370271871401</v>
      </c>
      <c r="M1352">
        <v>30.719280908961601</v>
      </c>
      <c r="N1352">
        <v>0.99264099846932696</v>
      </c>
      <c r="O1352">
        <v>46.064740071036397</v>
      </c>
      <c r="P1352">
        <v>417.46031746031701</v>
      </c>
    </row>
    <row r="1353" spans="1:17" hidden="1" x14ac:dyDescent="0.3">
      <c r="A1353" t="s">
        <v>2872</v>
      </c>
      <c r="B1353" t="s">
        <v>2873</v>
      </c>
      <c r="C1353" t="s">
        <v>3117</v>
      </c>
      <c r="D1353" t="s">
        <v>1475</v>
      </c>
      <c r="E1353">
        <v>1283.8189500000001</v>
      </c>
      <c r="F1353">
        <v>135.21</v>
      </c>
      <c r="G1353">
        <v>159.63344327973601</v>
      </c>
      <c r="H1353">
        <v>15.600554471056199</v>
      </c>
      <c r="I1353">
        <v>28.879310515273801</v>
      </c>
      <c r="J1353">
        <v>-4.4047244613062801</v>
      </c>
      <c r="K1353">
        <v>121.959087540925</v>
      </c>
      <c r="L1353">
        <v>101.61226342862101</v>
      </c>
      <c r="M1353">
        <v>58.895890557468597</v>
      </c>
      <c r="N1353">
        <v>2.6340635058181801</v>
      </c>
      <c r="O1353">
        <v>11.4858368463871</v>
      </c>
      <c r="P1353">
        <v>192.66233766233699</v>
      </c>
      <c r="Q1353">
        <v>0.13946788395833401</v>
      </c>
    </row>
    <row r="1354" spans="1:17" hidden="1" x14ac:dyDescent="0.3">
      <c r="A1354" t="s">
        <v>2874</v>
      </c>
      <c r="B1354" t="s">
        <v>2875</v>
      </c>
      <c r="C1354" t="s">
        <v>3117</v>
      </c>
      <c r="D1354" t="s">
        <v>51</v>
      </c>
      <c r="E1354">
        <v>1282.312035828</v>
      </c>
      <c r="F1354">
        <v>121.74</v>
      </c>
      <c r="G1354">
        <v>-33.834133745048398</v>
      </c>
      <c r="H1354">
        <v>-3.7418292265759998</v>
      </c>
      <c r="I1354">
        <v>2.67232767715333</v>
      </c>
      <c r="J1354">
        <v>-1.6281038680331399</v>
      </c>
      <c r="K1354">
        <v>124.45604634115099</v>
      </c>
      <c r="L1354">
        <v>118.10282525615401</v>
      </c>
      <c r="M1354">
        <v>48.775246762738</v>
      </c>
      <c r="N1354">
        <v>0.32206800542334502</v>
      </c>
      <c r="O1354">
        <v>22.884836536881799</v>
      </c>
      <c r="P1354">
        <v>32.110689093868601</v>
      </c>
      <c r="Q1354">
        <v>1.6357060266254001E-2</v>
      </c>
    </row>
    <row r="1355" spans="1:17" hidden="1" x14ac:dyDescent="0.3">
      <c r="A1355" t="s">
        <v>2876</v>
      </c>
      <c r="B1355" t="s">
        <v>2877</v>
      </c>
      <c r="C1355" t="s">
        <v>3117</v>
      </c>
      <c r="D1355" t="s">
        <v>292</v>
      </c>
      <c r="E1355">
        <v>1280.2672939399999</v>
      </c>
      <c r="F1355">
        <v>94.46</v>
      </c>
      <c r="G1355">
        <v>-33.107164626437601</v>
      </c>
      <c r="H1355">
        <v>-4.5642225539112404</v>
      </c>
      <c r="I1355">
        <v>-13.529512743751001</v>
      </c>
      <c r="J1355">
        <v>-4.6898228190352302</v>
      </c>
      <c r="K1355">
        <v>104.473854744691</v>
      </c>
      <c r="L1355">
        <v>109.07688972033699</v>
      </c>
      <c r="M1355">
        <v>26.204905362171601</v>
      </c>
      <c r="N1355">
        <v>0.44259031669870802</v>
      </c>
      <c r="O1355">
        <v>36.555155621426998</v>
      </c>
      <c r="P1355">
        <v>2.6739130434782599</v>
      </c>
      <c r="Q1355">
        <v>-5.4144729775388999E-2</v>
      </c>
    </row>
    <row r="1356" spans="1:17" hidden="1" x14ac:dyDescent="0.3">
      <c r="A1356" t="s">
        <v>2878</v>
      </c>
      <c r="B1356" t="s">
        <v>2879</v>
      </c>
      <c r="C1356" t="s">
        <v>3117</v>
      </c>
      <c r="D1356" t="s">
        <v>24</v>
      </c>
      <c r="E1356">
        <v>1279.9649108000001</v>
      </c>
      <c r="F1356">
        <v>284</v>
      </c>
      <c r="G1356">
        <v>-53.575595867013398</v>
      </c>
      <c r="H1356">
        <v>2.3214012164211102</v>
      </c>
      <c r="I1356">
        <v>-20.9304868881906</v>
      </c>
      <c r="J1356">
        <v>-1.2105430741098799</v>
      </c>
      <c r="K1356">
        <v>296.88825467494502</v>
      </c>
      <c r="M1356">
        <v>26.8812114244027</v>
      </c>
      <c r="N1356">
        <v>0.44184842332035801</v>
      </c>
      <c r="O1356">
        <v>65.1408450704225</v>
      </c>
      <c r="P1356">
        <v>1.7921146953405001</v>
      </c>
    </row>
    <row r="1357" spans="1:17" hidden="1" x14ac:dyDescent="0.3">
      <c r="A1357" t="s">
        <v>2880</v>
      </c>
      <c r="B1357" t="s">
        <v>2881</v>
      </c>
      <c r="C1357" t="s">
        <v>3117</v>
      </c>
      <c r="D1357" t="s">
        <v>114</v>
      </c>
      <c r="E1357">
        <v>1275.5649688200001</v>
      </c>
      <c r="F1357">
        <v>56.67</v>
      </c>
      <c r="G1357">
        <v>-14.2092125766641</v>
      </c>
      <c r="H1357">
        <v>-4.7370770882995501</v>
      </c>
      <c r="I1357">
        <v>-17.184106887519199</v>
      </c>
      <c r="J1357">
        <v>-8.7353176352427102</v>
      </c>
      <c r="K1357">
        <v>63.0024887289795</v>
      </c>
      <c r="L1357">
        <v>62.018827716341001</v>
      </c>
      <c r="M1357">
        <v>36.900904622651701</v>
      </c>
      <c r="N1357">
        <v>0.88784709712959797</v>
      </c>
      <c r="O1357">
        <v>51.755779071819298</v>
      </c>
      <c r="P1357">
        <v>23.195652173913</v>
      </c>
      <c r="Q1357">
        <v>4.4382273843843002E-2</v>
      </c>
    </row>
    <row r="1358" spans="1:17" hidden="1" x14ac:dyDescent="0.3">
      <c r="A1358" t="s">
        <v>2882</v>
      </c>
      <c r="B1358" t="s">
        <v>2883</v>
      </c>
      <c r="C1358" t="s">
        <v>3117</v>
      </c>
      <c r="D1358" t="s">
        <v>239</v>
      </c>
      <c r="E1358">
        <v>1267.3494165249999</v>
      </c>
      <c r="F1358">
        <v>803.15</v>
      </c>
      <c r="G1358">
        <v>18.355502135856501</v>
      </c>
      <c r="H1358">
        <v>2.2555521122763298</v>
      </c>
      <c r="I1358">
        <v>43.197285826002599</v>
      </c>
      <c r="J1358">
        <v>-3.0061499831140002</v>
      </c>
      <c r="K1358">
        <v>801.71358881118601</v>
      </c>
      <c r="L1358">
        <v>699.68151392643995</v>
      </c>
      <c r="M1358">
        <v>35.4267950455312</v>
      </c>
      <c r="N1358">
        <v>1.95138220449058</v>
      </c>
      <c r="O1358">
        <v>22.455332129739102</v>
      </c>
      <c r="P1358">
        <v>85.036286142149507</v>
      </c>
      <c r="Q1358">
        <v>0.212744268081797</v>
      </c>
    </row>
    <row r="1359" spans="1:17" hidden="1" x14ac:dyDescent="0.3">
      <c r="A1359" t="s">
        <v>2884</v>
      </c>
      <c r="B1359" t="s">
        <v>2885</v>
      </c>
      <c r="C1359" t="s">
        <v>3117</v>
      </c>
      <c r="D1359" t="s">
        <v>2886</v>
      </c>
      <c r="E1359">
        <v>1266.3486660000001</v>
      </c>
      <c r="F1359">
        <v>560</v>
      </c>
      <c r="G1359">
        <v>163.323996664763</v>
      </c>
      <c r="H1359">
        <v>-4.6315960720277802</v>
      </c>
      <c r="I1359">
        <v>83.611177677885493</v>
      </c>
      <c r="J1359">
        <v>-13.148568185886999</v>
      </c>
      <c r="K1359">
        <v>604.23710028822495</v>
      </c>
      <c r="L1359">
        <v>470.33996723641599</v>
      </c>
      <c r="M1359">
        <v>35.530114472016599</v>
      </c>
      <c r="N1359">
        <v>0.48126436447211401</v>
      </c>
      <c r="O1359">
        <v>34.624999999999901</v>
      </c>
      <c r="P1359">
        <v>187.10587028966901</v>
      </c>
    </row>
    <row r="1360" spans="1:17" hidden="1" x14ac:dyDescent="0.3">
      <c r="A1360" t="s">
        <v>2887</v>
      </c>
      <c r="B1360" t="s">
        <v>2888</v>
      </c>
      <c r="C1360" t="s">
        <v>3117</v>
      </c>
      <c r="D1360" t="s">
        <v>204</v>
      </c>
      <c r="E1360">
        <v>1265.048310375</v>
      </c>
      <c r="F1360">
        <v>448.65</v>
      </c>
      <c r="G1360">
        <v>28.7192846532527</v>
      </c>
      <c r="H1360">
        <v>-3.6072354173555001</v>
      </c>
      <c r="I1360">
        <v>8.2606720953361492</v>
      </c>
      <c r="J1360">
        <v>-6.04949044728437</v>
      </c>
      <c r="K1360">
        <v>482.70355525055197</v>
      </c>
      <c r="L1360">
        <v>426.40248932068499</v>
      </c>
      <c r="M1360">
        <v>36.200720253321499</v>
      </c>
      <c r="N1360">
        <v>0.339975807765794</v>
      </c>
      <c r="O1360">
        <v>38.560124818901102</v>
      </c>
      <c r="P1360">
        <v>64.100219458668604</v>
      </c>
      <c r="Q1360">
        <v>0.12099910543469</v>
      </c>
    </row>
    <row r="1361" spans="1:17" hidden="1" x14ac:dyDescent="0.3">
      <c r="A1361" t="s">
        <v>2889</v>
      </c>
      <c r="B1361" t="s">
        <v>2890</v>
      </c>
      <c r="C1361" t="s">
        <v>3117</v>
      </c>
      <c r="D1361" t="s">
        <v>141</v>
      </c>
      <c r="E1361">
        <v>1253.7423142379901</v>
      </c>
      <c r="F1361">
        <v>48.82</v>
      </c>
      <c r="G1361">
        <v>71.840172811147397</v>
      </c>
      <c r="H1361">
        <v>0.24183061018342</v>
      </c>
      <c r="I1361">
        <v>38.9689579494611</v>
      </c>
      <c r="J1361">
        <v>-8.87352487631453</v>
      </c>
      <c r="K1361">
        <v>49.9831971394254</v>
      </c>
      <c r="L1361">
        <v>42.284442050878603</v>
      </c>
      <c r="M1361">
        <v>46.717328706706397</v>
      </c>
      <c r="N1361">
        <v>0.59814606541589699</v>
      </c>
      <c r="O1361">
        <v>41.130684145841798</v>
      </c>
      <c r="P1361">
        <v>98.455284552845498</v>
      </c>
      <c r="Q1361">
        <v>7.9799923549531998E-2</v>
      </c>
    </row>
    <row r="1362" spans="1:17" hidden="1" x14ac:dyDescent="0.3">
      <c r="A1362" t="s">
        <v>2891</v>
      </c>
      <c r="B1362" t="s">
        <v>2892</v>
      </c>
      <c r="C1362" t="s">
        <v>3117</v>
      </c>
      <c r="D1362" t="s">
        <v>253</v>
      </c>
      <c r="E1362">
        <v>1252.1666299999999</v>
      </c>
      <c r="F1362">
        <v>76.72</v>
      </c>
      <c r="G1362">
        <v>-24.385028194263899</v>
      </c>
      <c r="H1362">
        <v>1.3478203820186601</v>
      </c>
      <c r="I1362">
        <v>-17.9637036193825</v>
      </c>
      <c r="J1362">
        <v>-2.3126770153069498</v>
      </c>
      <c r="K1362">
        <v>81.492728591328202</v>
      </c>
      <c r="L1362">
        <v>83.789046872183405</v>
      </c>
      <c r="M1362">
        <v>30.181411473110899</v>
      </c>
      <c r="N1362">
        <v>0.48318446130262799</v>
      </c>
      <c r="O1362">
        <v>36.796141814389898</v>
      </c>
      <c r="P1362">
        <v>11.188405797101399</v>
      </c>
      <c r="Q1362">
        <v>4.6687185600040003E-3</v>
      </c>
    </row>
    <row r="1363" spans="1:17" hidden="1" x14ac:dyDescent="0.3">
      <c r="A1363" t="s">
        <v>2893</v>
      </c>
      <c r="B1363" t="s">
        <v>2894</v>
      </c>
      <c r="C1363" t="s">
        <v>3117</v>
      </c>
      <c r="D1363" t="s">
        <v>481</v>
      </c>
      <c r="E1363">
        <v>1251.72590554</v>
      </c>
      <c r="F1363">
        <v>542.29999999999995</v>
      </c>
      <c r="G1363">
        <v>-13.999759691511301</v>
      </c>
      <c r="H1363">
        <v>5.1009003944923901</v>
      </c>
      <c r="I1363">
        <v>33.287622954809898</v>
      </c>
      <c r="J1363">
        <v>2.69100470964896</v>
      </c>
      <c r="K1363">
        <v>547.28005908495004</v>
      </c>
      <c r="L1363">
        <v>506.78374020815397</v>
      </c>
      <c r="M1363">
        <v>42.417280861001998</v>
      </c>
      <c r="N1363">
        <v>0.21347666608906099</v>
      </c>
      <c r="O1363">
        <v>35.330997602802803</v>
      </c>
      <c r="P1363">
        <v>53.1920903954802</v>
      </c>
      <c r="Q1363">
        <v>5.8210704334010002E-3</v>
      </c>
    </row>
    <row r="1364" spans="1:17" hidden="1" x14ac:dyDescent="0.3">
      <c r="A1364" t="s">
        <v>2895</v>
      </c>
      <c r="B1364" t="s">
        <v>2896</v>
      </c>
      <c r="C1364" t="s">
        <v>3117</v>
      </c>
      <c r="D1364" t="s">
        <v>506</v>
      </c>
      <c r="E1364">
        <v>1246.81543506</v>
      </c>
      <c r="F1364">
        <v>366.6</v>
      </c>
      <c r="G1364">
        <v>74.338628838815396</v>
      </c>
      <c r="H1364">
        <v>-2.4248530215460899</v>
      </c>
      <c r="I1364">
        <v>38.190341108785802</v>
      </c>
      <c r="J1364">
        <v>-6.4864901128148196</v>
      </c>
      <c r="K1364">
        <v>391.747384055162</v>
      </c>
      <c r="L1364">
        <v>324.30115258918698</v>
      </c>
      <c r="M1364">
        <v>19.7443412876381</v>
      </c>
      <c r="N1364">
        <v>0.66063167810717804</v>
      </c>
      <c r="O1364">
        <v>24.0725586470267</v>
      </c>
      <c r="P1364">
        <v>98.108619292083205</v>
      </c>
      <c r="Q1364">
        <v>6.6202986609139994E-2</v>
      </c>
    </row>
    <row r="1365" spans="1:17" hidden="1" x14ac:dyDescent="0.3">
      <c r="A1365" t="s">
        <v>2897</v>
      </c>
      <c r="B1365" t="s">
        <v>2898</v>
      </c>
      <c r="C1365" t="s">
        <v>3117</v>
      </c>
      <c r="D1365" t="s">
        <v>75</v>
      </c>
      <c r="E1365">
        <v>1245.33529215</v>
      </c>
      <c r="F1365">
        <v>84.25</v>
      </c>
      <c r="G1365">
        <v>-21.688788405692101</v>
      </c>
      <c r="H1365">
        <v>-5.3455636348736801</v>
      </c>
      <c r="I1365">
        <v>-28.0176545188124</v>
      </c>
      <c r="J1365">
        <v>-6.0620830769117502</v>
      </c>
      <c r="K1365">
        <v>92.441147936071502</v>
      </c>
      <c r="L1365">
        <v>98.386832709837094</v>
      </c>
      <c r="M1365">
        <v>34.786917203015598</v>
      </c>
      <c r="N1365">
        <v>0.67796558125042095</v>
      </c>
      <c r="O1365">
        <v>47.062314540059297</v>
      </c>
      <c r="P1365">
        <v>3.7689370612144302</v>
      </c>
      <c r="Q1365">
        <v>-1.0654340330129001E-2</v>
      </c>
    </row>
    <row r="1366" spans="1:17" hidden="1" x14ac:dyDescent="0.3">
      <c r="A1366" t="s">
        <v>2899</v>
      </c>
      <c r="B1366" t="s">
        <v>2900</v>
      </c>
      <c r="C1366" t="s">
        <v>3117</v>
      </c>
      <c r="D1366" t="s">
        <v>250</v>
      </c>
      <c r="E1366">
        <v>1242.020210526</v>
      </c>
      <c r="F1366">
        <v>22.41</v>
      </c>
      <c r="G1366">
        <v>-48.831702188852503</v>
      </c>
      <c r="H1366">
        <v>-5.3525696945265402</v>
      </c>
      <c r="I1366">
        <v>-25.697423027698999</v>
      </c>
      <c r="J1366">
        <v>-8.3447729218400006</v>
      </c>
      <c r="K1366">
        <v>25.775293112174801</v>
      </c>
      <c r="L1366">
        <v>29.398505214968399</v>
      </c>
      <c r="M1366">
        <v>31.408410960058699</v>
      </c>
      <c r="N1366">
        <v>1.2149964320865301</v>
      </c>
      <c r="O1366">
        <v>104.373047746541</v>
      </c>
      <c r="P1366">
        <v>1.9099590723055999</v>
      </c>
      <c r="Q1366">
        <v>-6.1208850923384003E-2</v>
      </c>
    </row>
    <row r="1367" spans="1:17" hidden="1" x14ac:dyDescent="0.3">
      <c r="A1367" t="s">
        <v>2901</v>
      </c>
      <c r="B1367" t="s">
        <v>2902</v>
      </c>
      <c r="C1367" t="s">
        <v>3117</v>
      </c>
      <c r="D1367" t="s">
        <v>2903</v>
      </c>
      <c r="E1367">
        <v>1241.14526058</v>
      </c>
      <c r="F1367">
        <v>499.3</v>
      </c>
      <c r="G1367">
        <v>112.884553032776</v>
      </c>
      <c r="H1367">
        <v>-0.61549327933597897</v>
      </c>
      <c r="I1367">
        <v>116.494219672673</v>
      </c>
      <c r="J1367">
        <v>-9.0873683733316302</v>
      </c>
      <c r="K1367">
        <v>468.21311122094801</v>
      </c>
      <c r="M1367">
        <v>48.737120630490999</v>
      </c>
      <c r="N1367">
        <v>0.62741754300485797</v>
      </c>
      <c r="O1367">
        <v>18.195473663128301</v>
      </c>
      <c r="P1367">
        <v>143.32358674463899</v>
      </c>
    </row>
    <row r="1368" spans="1:17" hidden="1" x14ac:dyDescent="0.3">
      <c r="A1368" t="s">
        <v>2904</v>
      </c>
      <c r="B1368" t="s">
        <v>2905</v>
      </c>
      <c r="C1368" t="s">
        <v>3117</v>
      </c>
      <c r="D1368" t="s">
        <v>953</v>
      </c>
      <c r="E1368">
        <v>1240.380327375</v>
      </c>
      <c r="F1368">
        <v>878.85</v>
      </c>
      <c r="G1368">
        <v>-11.7122572364018</v>
      </c>
      <c r="H1368">
        <v>12.3361445089146</v>
      </c>
      <c r="I1368">
        <v>10.906153764109799</v>
      </c>
      <c r="J1368">
        <v>-4.9430596617497304</v>
      </c>
      <c r="K1368">
        <v>862.40929764876</v>
      </c>
      <c r="L1368">
        <v>781.15347109530205</v>
      </c>
      <c r="M1368">
        <v>39.692170894253898</v>
      </c>
      <c r="N1368">
        <v>0.98073099155644405</v>
      </c>
      <c r="O1368">
        <v>15.673892017978</v>
      </c>
      <c r="P1368">
        <v>46.206953917817302</v>
      </c>
      <c r="Q1368">
        <v>7.7852389864939003E-2</v>
      </c>
    </row>
    <row r="1369" spans="1:17" hidden="1" x14ac:dyDescent="0.3">
      <c r="A1369" t="s">
        <v>2906</v>
      </c>
      <c r="B1369" t="s">
        <v>2907</v>
      </c>
      <c r="C1369" t="s">
        <v>3117</v>
      </c>
      <c r="D1369" t="s">
        <v>239</v>
      </c>
      <c r="E1369">
        <v>1237.91094836</v>
      </c>
      <c r="F1369">
        <v>323.89999999999998</v>
      </c>
      <c r="G1369">
        <v>-56.122032092000197</v>
      </c>
      <c r="H1369">
        <v>-2.5775363405677698</v>
      </c>
      <c r="I1369">
        <v>-36.583385698868099</v>
      </c>
      <c r="J1369">
        <v>0.39841816122287099</v>
      </c>
      <c r="K1369">
        <v>359.47681725724902</v>
      </c>
      <c r="L1369">
        <v>421.31232577954802</v>
      </c>
      <c r="M1369">
        <v>31.534944617551901</v>
      </c>
      <c r="N1369">
        <v>0.46299660605330001</v>
      </c>
      <c r="O1369">
        <v>96.1716579191108</v>
      </c>
      <c r="P1369">
        <v>1.8393334381386399</v>
      </c>
    </row>
    <row r="1370" spans="1:17" hidden="1" x14ac:dyDescent="0.3">
      <c r="A1370" t="s">
        <v>2908</v>
      </c>
      <c r="B1370" t="s">
        <v>2909</v>
      </c>
      <c r="C1370" t="s">
        <v>3117</v>
      </c>
      <c r="D1370" t="s">
        <v>268</v>
      </c>
      <c r="E1370">
        <v>1230.7842368280001</v>
      </c>
      <c r="F1370">
        <v>231.96</v>
      </c>
      <c r="G1370">
        <v>79.478219251934107</v>
      </c>
      <c r="H1370">
        <v>21.616010033073199</v>
      </c>
      <c r="I1370">
        <v>66.797683814517001</v>
      </c>
      <c r="J1370">
        <v>4.9024211616915796</v>
      </c>
      <c r="K1370">
        <v>196.270095475761</v>
      </c>
      <c r="L1370">
        <v>165.58655905695099</v>
      </c>
      <c r="M1370">
        <v>76.718457055456796</v>
      </c>
      <c r="N1370">
        <v>1.49449646467321</v>
      </c>
      <c r="O1370">
        <v>2.8410070701844998</v>
      </c>
      <c r="P1370">
        <v>116.582633053221</v>
      </c>
    </row>
    <row r="1371" spans="1:17" hidden="1" x14ac:dyDescent="0.3">
      <c r="A1371" t="s">
        <v>2910</v>
      </c>
      <c r="B1371" t="s">
        <v>2911</v>
      </c>
      <c r="C1371" t="s">
        <v>3117</v>
      </c>
      <c r="D1371" t="s">
        <v>51</v>
      </c>
      <c r="E1371">
        <v>1230.3260424</v>
      </c>
      <c r="F1371">
        <v>614.25</v>
      </c>
      <c r="G1371">
        <v>-16.785677573148298</v>
      </c>
      <c r="H1371">
        <v>-4.65374809206444E-2</v>
      </c>
      <c r="I1371">
        <v>2.8342863684663699</v>
      </c>
      <c r="J1371">
        <v>-4.3369559838130201</v>
      </c>
      <c r="K1371">
        <v>671.23469930048702</v>
      </c>
      <c r="L1371">
        <v>640.75160848009602</v>
      </c>
      <c r="M1371">
        <v>21.143318238593999</v>
      </c>
      <c r="N1371">
        <v>0.56006754575625195</v>
      </c>
      <c r="O1371">
        <v>32.1693121693121</v>
      </c>
      <c r="P1371">
        <v>14.8560209424083</v>
      </c>
      <c r="Q1371">
        <v>6.3546253072421996E-2</v>
      </c>
    </row>
    <row r="1372" spans="1:17" hidden="1" x14ac:dyDescent="0.3">
      <c r="A1372" t="s">
        <v>2912</v>
      </c>
      <c r="B1372" t="s">
        <v>2913</v>
      </c>
      <c r="C1372" t="s">
        <v>3117</v>
      </c>
      <c r="D1372" t="s">
        <v>111</v>
      </c>
      <c r="E1372">
        <v>1223.6610987680001</v>
      </c>
      <c r="F1372">
        <v>21.68</v>
      </c>
      <c r="G1372">
        <v>-30.192195542635702</v>
      </c>
      <c r="H1372">
        <v>-7.3204790292720299</v>
      </c>
      <c r="I1372">
        <v>-22.5238571251823</v>
      </c>
      <c r="J1372">
        <v>-8.0742251351191392</v>
      </c>
      <c r="K1372">
        <v>24.860670924249298</v>
      </c>
      <c r="L1372">
        <v>26.9149270711235</v>
      </c>
      <c r="M1372">
        <v>27.881028233435</v>
      </c>
      <c r="N1372">
        <v>0.99545169578914405</v>
      </c>
      <c r="O1372">
        <v>81.734317343173402</v>
      </c>
      <c r="P1372">
        <v>10.6122448979591</v>
      </c>
      <c r="Q1372">
        <v>0.18649201531548301</v>
      </c>
    </row>
    <row r="1373" spans="1:17" hidden="1" x14ac:dyDescent="0.3">
      <c r="A1373" t="s">
        <v>2914</v>
      </c>
      <c r="B1373" t="s">
        <v>2915</v>
      </c>
      <c r="C1373" t="s">
        <v>3117</v>
      </c>
      <c r="D1373" t="s">
        <v>114</v>
      </c>
      <c r="E1373">
        <v>1221.5859353999999</v>
      </c>
      <c r="F1373">
        <v>10.199999999999999</v>
      </c>
      <c r="G1373">
        <v>-16.3503893747821</v>
      </c>
      <c r="H1373">
        <v>-14.1759350198981</v>
      </c>
      <c r="I1373">
        <v>-28.424602790197198</v>
      </c>
      <c r="J1373">
        <v>-5.0684707222683896</v>
      </c>
      <c r="K1373">
        <v>11.824599431953899</v>
      </c>
      <c r="L1373">
        <v>12.831130919288</v>
      </c>
      <c r="M1373">
        <v>25.2100343307531</v>
      </c>
      <c r="N1373">
        <v>0.42957852422370002</v>
      </c>
      <c r="O1373">
        <v>80.392156862745097</v>
      </c>
      <c r="P1373">
        <v>6.25</v>
      </c>
      <c r="Q1373">
        <v>2.5354867386733999E-2</v>
      </c>
    </row>
    <row r="1374" spans="1:17" hidden="1" x14ac:dyDescent="0.3">
      <c r="A1374" t="s">
        <v>2916</v>
      </c>
      <c r="B1374" t="s">
        <v>2917</v>
      </c>
      <c r="C1374" t="s">
        <v>3117</v>
      </c>
      <c r="D1374" t="s">
        <v>2918</v>
      </c>
      <c r="E1374">
        <v>1220.387371566</v>
      </c>
      <c r="F1374">
        <v>34.979999999999997</v>
      </c>
      <c r="G1374">
        <v>-27.6335478796003</v>
      </c>
      <c r="H1374">
        <v>-2.9977417403727</v>
      </c>
      <c r="I1374">
        <v>18.812888806844899</v>
      </c>
      <c r="J1374">
        <v>0.67331287056515898</v>
      </c>
      <c r="K1374">
        <v>36.636546827889298</v>
      </c>
      <c r="L1374">
        <v>34.890798480804598</v>
      </c>
      <c r="M1374">
        <v>37.1723941440098</v>
      </c>
      <c r="N1374">
        <v>0.75841381236299898</v>
      </c>
      <c r="O1374">
        <v>48.656375071469398</v>
      </c>
      <c r="P1374">
        <v>34.538461538461497</v>
      </c>
      <c r="Q1374">
        <v>0.15061799049258401</v>
      </c>
    </row>
    <row r="1375" spans="1:17" hidden="1" x14ac:dyDescent="0.3">
      <c r="A1375" t="s">
        <v>2919</v>
      </c>
      <c r="B1375" t="s">
        <v>2920</v>
      </c>
      <c r="C1375" t="s">
        <v>3117</v>
      </c>
      <c r="D1375" t="s">
        <v>460</v>
      </c>
      <c r="E1375">
        <v>1218.058929711</v>
      </c>
      <c r="F1375">
        <v>119.47</v>
      </c>
      <c r="G1375">
        <v>-44.1640058767601</v>
      </c>
      <c r="H1375">
        <v>-14.508257663381601</v>
      </c>
      <c r="I1375">
        <v>-29.530899923797801</v>
      </c>
      <c r="J1375">
        <v>-8.0388274081240105</v>
      </c>
      <c r="M1375">
        <v>27.731548087692701</v>
      </c>
      <c r="O1375">
        <v>48.154348371976198</v>
      </c>
      <c r="P1375">
        <v>1.1686002201710399</v>
      </c>
    </row>
    <row r="1376" spans="1:17" hidden="1" x14ac:dyDescent="0.3">
      <c r="A1376" t="s">
        <v>2921</v>
      </c>
      <c r="B1376" t="s">
        <v>2922</v>
      </c>
      <c r="C1376" t="s">
        <v>3117</v>
      </c>
      <c r="D1376" t="s">
        <v>163</v>
      </c>
      <c r="E1376">
        <v>1216.6539957</v>
      </c>
      <c r="F1376">
        <v>992.2</v>
      </c>
      <c r="G1376">
        <v>-30.7065772443833</v>
      </c>
      <c r="H1376">
        <v>-8.4263675960054005</v>
      </c>
      <c r="I1376">
        <v>-5.2023250844751798</v>
      </c>
      <c r="J1376">
        <v>-0.81804573012649295</v>
      </c>
      <c r="K1376">
        <v>1140.3660212098</v>
      </c>
      <c r="L1376">
        <v>1167.92745195159</v>
      </c>
      <c r="M1376">
        <v>26.442179001143401</v>
      </c>
      <c r="N1376">
        <v>0.53150810191859299</v>
      </c>
      <c r="O1376">
        <v>58.738157629510098</v>
      </c>
      <c r="P1376">
        <v>10.262821581374601</v>
      </c>
      <c r="Q1376">
        <v>-5.5509216935020998E-2</v>
      </c>
    </row>
    <row r="1377" spans="1:17" hidden="1" x14ac:dyDescent="0.3">
      <c r="A1377" t="s">
        <v>2923</v>
      </c>
      <c r="B1377" t="s">
        <v>2924</v>
      </c>
      <c r="C1377" t="s">
        <v>3117</v>
      </c>
      <c r="D1377" t="s">
        <v>408</v>
      </c>
      <c r="E1377">
        <v>1216.41898851</v>
      </c>
      <c r="F1377">
        <v>96.1</v>
      </c>
      <c r="G1377">
        <v>9.8538975298723699</v>
      </c>
      <c r="H1377">
        <v>-0.25239697178214299</v>
      </c>
      <c r="I1377">
        <v>49.6607787641098</v>
      </c>
      <c r="J1377">
        <v>-12.247010774353299</v>
      </c>
      <c r="K1377">
        <v>96.947703347116303</v>
      </c>
      <c r="L1377">
        <v>82.264286776622399</v>
      </c>
      <c r="M1377">
        <v>41.283226375269102</v>
      </c>
      <c r="N1377">
        <v>3.0390782980539099</v>
      </c>
      <c r="O1377">
        <v>41.207075962539001</v>
      </c>
      <c r="P1377">
        <v>106.22317596566501</v>
      </c>
      <c r="Q1377">
        <v>9.1635608165353002E-2</v>
      </c>
    </row>
    <row r="1378" spans="1:17" hidden="1" x14ac:dyDescent="0.3">
      <c r="A1378" t="s">
        <v>2925</v>
      </c>
      <c r="B1378" t="s">
        <v>2926</v>
      </c>
      <c r="C1378" t="s">
        <v>3117</v>
      </c>
      <c r="D1378" t="s">
        <v>982</v>
      </c>
      <c r="E1378">
        <v>1214.74720550607</v>
      </c>
      <c r="F1378">
        <v>198.57</v>
      </c>
      <c r="G1378">
        <v>-14.845141816929999</v>
      </c>
      <c r="H1378">
        <v>-7.0521934887588902</v>
      </c>
      <c r="I1378">
        <v>34.1291281230842</v>
      </c>
      <c r="J1378">
        <v>-3.6966132638900402</v>
      </c>
      <c r="K1378">
        <v>225.90647254996901</v>
      </c>
      <c r="L1378">
        <v>210.360647949688</v>
      </c>
      <c r="M1378">
        <v>32.722975390025901</v>
      </c>
      <c r="N1378">
        <v>0.22150770832900599</v>
      </c>
      <c r="O1378">
        <v>45.540615400110802</v>
      </c>
      <c r="P1378">
        <v>75.725663716814097</v>
      </c>
      <c r="Q1378">
        <v>-8.5960851006715994E-2</v>
      </c>
    </row>
    <row r="1379" spans="1:17" hidden="1" x14ac:dyDescent="0.3">
      <c r="A1379" t="s">
        <v>2927</v>
      </c>
      <c r="B1379" t="s">
        <v>2928</v>
      </c>
      <c r="C1379" t="s">
        <v>3117</v>
      </c>
      <c r="D1379" t="s">
        <v>48</v>
      </c>
      <c r="E1379">
        <v>1212.749467398</v>
      </c>
      <c r="F1379">
        <v>54.18</v>
      </c>
      <c r="G1379">
        <v>-48.381024478009103</v>
      </c>
      <c r="H1379">
        <v>-4.5196929641115098</v>
      </c>
      <c r="I1379">
        <v>-29.1763893577718</v>
      </c>
      <c r="J1379">
        <v>-3.9828326307229802</v>
      </c>
      <c r="K1379">
        <v>59.843746288159302</v>
      </c>
      <c r="L1379">
        <v>65.522765719342104</v>
      </c>
      <c r="M1379">
        <v>44.251250725264001</v>
      </c>
      <c r="N1379">
        <v>0.75896314406826104</v>
      </c>
      <c r="O1379">
        <v>71.926910299003296</v>
      </c>
      <c r="P1379">
        <v>9.0140845070422397</v>
      </c>
      <c r="Q1379">
        <v>8.6725434793681999E-2</v>
      </c>
    </row>
    <row r="1380" spans="1:17" hidden="1" x14ac:dyDescent="0.3">
      <c r="A1380" t="s">
        <v>2929</v>
      </c>
      <c r="B1380" t="s">
        <v>2930</v>
      </c>
      <c r="C1380" t="s">
        <v>3117</v>
      </c>
      <c r="D1380" t="s">
        <v>506</v>
      </c>
      <c r="E1380">
        <v>1206.6048000000001</v>
      </c>
      <c r="F1380">
        <v>7200</v>
      </c>
      <c r="G1380">
        <v>57.047138209388301</v>
      </c>
      <c r="H1380">
        <v>2.3322295240678201</v>
      </c>
      <c r="I1380">
        <v>29.530264058227498</v>
      </c>
      <c r="J1380">
        <v>2.29839254561512</v>
      </c>
      <c r="K1380">
        <v>7073.4103817086198</v>
      </c>
      <c r="L1380">
        <v>5983.1983972754097</v>
      </c>
      <c r="M1380">
        <v>45.069309150748403</v>
      </c>
      <c r="N1380">
        <v>0.40261245127988998</v>
      </c>
      <c r="O1380">
        <v>15.2777777777777</v>
      </c>
      <c r="P1380">
        <v>85.996047583988798</v>
      </c>
      <c r="Q1380">
        <v>0.207967072391919</v>
      </c>
    </row>
    <row r="1381" spans="1:17" hidden="1" x14ac:dyDescent="0.3">
      <c r="A1381" t="s">
        <v>2931</v>
      </c>
      <c r="B1381" t="s">
        <v>2932</v>
      </c>
      <c r="C1381" t="s">
        <v>3117</v>
      </c>
      <c r="D1381" t="s">
        <v>51</v>
      </c>
      <c r="E1381">
        <v>1203.6377337199999</v>
      </c>
      <c r="F1381">
        <v>381.1</v>
      </c>
      <c r="G1381">
        <v>-19.837357801428801</v>
      </c>
      <c r="H1381">
        <v>10.570837259485099</v>
      </c>
      <c r="I1381">
        <v>24.0838020580731</v>
      </c>
      <c r="J1381">
        <v>0.62281681185355098</v>
      </c>
      <c r="K1381">
        <v>376.03823277063998</v>
      </c>
      <c r="L1381">
        <v>362.28206355653202</v>
      </c>
      <c r="M1381">
        <v>51.900767324142798</v>
      </c>
      <c r="N1381">
        <v>0.81763232859095802</v>
      </c>
      <c r="O1381">
        <v>12.4376803988454</v>
      </c>
      <c r="P1381">
        <v>44.739840486137403</v>
      </c>
      <c r="Q1381">
        <v>-5.2745550608109997E-3</v>
      </c>
    </row>
    <row r="1382" spans="1:17" hidden="1" x14ac:dyDescent="0.3">
      <c r="A1382" t="s">
        <v>2933</v>
      </c>
      <c r="B1382" t="s">
        <v>2934</v>
      </c>
      <c r="C1382" t="s">
        <v>3117</v>
      </c>
      <c r="D1382" t="s">
        <v>178</v>
      </c>
      <c r="E1382">
        <v>1203.4367999999999</v>
      </c>
      <c r="F1382">
        <v>491.6</v>
      </c>
      <c r="G1382">
        <v>98.900059992764298</v>
      </c>
      <c r="H1382">
        <v>19.4301869499322</v>
      </c>
      <c r="I1382">
        <v>117.96284479401</v>
      </c>
      <c r="J1382">
        <v>-4.90223010126335</v>
      </c>
      <c r="K1382">
        <v>456.23696542856499</v>
      </c>
      <c r="M1382">
        <v>47.221682855712899</v>
      </c>
      <c r="N1382">
        <v>0.95706381144006902</v>
      </c>
      <c r="O1382">
        <v>15.235964198535299</v>
      </c>
      <c r="P1382">
        <v>141.216879293424</v>
      </c>
    </row>
    <row r="1383" spans="1:17" hidden="1" x14ac:dyDescent="0.3">
      <c r="A1383" t="s">
        <v>2935</v>
      </c>
      <c r="B1383" t="s">
        <v>2936</v>
      </c>
      <c r="C1383" t="s">
        <v>3117</v>
      </c>
      <c r="E1383">
        <v>1203.1254532</v>
      </c>
      <c r="F1383">
        <v>278</v>
      </c>
      <c r="G1383">
        <v>714.62370834472597</v>
      </c>
      <c r="H1383">
        <v>-14.8924251358377</v>
      </c>
      <c r="I1383">
        <v>23.917254188438001</v>
      </c>
      <c r="J1383">
        <v>-12.1881319221258</v>
      </c>
      <c r="K1383">
        <v>336.325557277011</v>
      </c>
      <c r="L1383">
        <v>275.77896237011299</v>
      </c>
      <c r="M1383">
        <v>27.172679403105999</v>
      </c>
      <c r="N1383">
        <v>1.02261064330469</v>
      </c>
      <c r="O1383">
        <v>77.985611510791301</v>
      </c>
      <c r="P1383">
        <v>763.35403726708</v>
      </c>
      <c r="Q1383">
        <v>0.19505105275671</v>
      </c>
    </row>
    <row r="1384" spans="1:17" hidden="1" x14ac:dyDescent="0.3">
      <c r="A1384" t="s">
        <v>2937</v>
      </c>
      <c r="B1384" t="s">
        <v>2938</v>
      </c>
      <c r="C1384" t="s">
        <v>3117</v>
      </c>
      <c r="D1384" t="s">
        <v>1652</v>
      </c>
      <c r="E1384">
        <v>1202.2132903249999</v>
      </c>
      <c r="F1384">
        <v>1588.25</v>
      </c>
      <c r="G1384">
        <v>39.843018333255898</v>
      </c>
      <c r="H1384">
        <v>2.64340313877267</v>
      </c>
      <c r="I1384">
        <v>31.074270850224501</v>
      </c>
      <c r="J1384">
        <v>0.41418849326947199</v>
      </c>
      <c r="K1384">
        <v>1670.7562034472901</v>
      </c>
      <c r="L1384">
        <v>1496.75713298797</v>
      </c>
      <c r="M1384">
        <v>36.470253815733599</v>
      </c>
      <c r="N1384">
        <v>0.20405630323125901</v>
      </c>
      <c r="O1384">
        <v>29.595466708641499</v>
      </c>
      <c r="P1384">
        <v>60.307847590209398</v>
      </c>
      <c r="Q1384">
        <v>7.2600805702699001E-2</v>
      </c>
    </row>
    <row r="1385" spans="1:17" hidden="1" x14ac:dyDescent="0.3">
      <c r="A1385" t="s">
        <v>2939</v>
      </c>
      <c r="B1385" t="s">
        <v>2940</v>
      </c>
      <c r="C1385" t="s">
        <v>3117</v>
      </c>
      <c r="D1385" t="s">
        <v>289</v>
      </c>
      <c r="E1385">
        <v>1197.2602380000001</v>
      </c>
      <c r="F1385">
        <v>57.1</v>
      </c>
      <c r="G1385">
        <v>131.35615385847399</v>
      </c>
      <c r="H1385">
        <v>1.5453046229715199</v>
      </c>
      <c r="I1385">
        <v>119.22498736157399</v>
      </c>
      <c r="J1385">
        <v>-2.53033444865066</v>
      </c>
      <c r="K1385">
        <v>55.376529185851098</v>
      </c>
      <c r="L1385">
        <v>39.610646855937198</v>
      </c>
      <c r="M1385">
        <v>43.700295865007803</v>
      </c>
      <c r="N1385">
        <v>0.35834397616006802</v>
      </c>
      <c r="O1385">
        <v>25.744308231173299</v>
      </c>
      <c r="P1385">
        <v>279.780512138343</v>
      </c>
    </row>
    <row r="1386" spans="1:17" hidden="1" x14ac:dyDescent="0.3">
      <c r="A1386" t="s">
        <v>2941</v>
      </c>
      <c r="B1386" t="s">
        <v>2942</v>
      </c>
      <c r="C1386" t="s">
        <v>3117</v>
      </c>
      <c r="D1386" t="s">
        <v>303</v>
      </c>
      <c r="E1386">
        <v>1197.1027750000001</v>
      </c>
      <c r="F1386">
        <v>322.3</v>
      </c>
      <c r="G1386">
        <v>251.84007826724101</v>
      </c>
      <c r="H1386">
        <v>5.1183462074556303</v>
      </c>
      <c r="I1386">
        <v>32.990604434008901</v>
      </c>
      <c r="J1386">
        <v>-6.7233277493506698</v>
      </c>
      <c r="K1386">
        <v>330.52953317502897</v>
      </c>
      <c r="L1386">
        <v>263.60537612747999</v>
      </c>
      <c r="M1386">
        <v>32.894384566050498</v>
      </c>
      <c r="N1386">
        <v>0.57227444596155796</v>
      </c>
      <c r="O1386">
        <v>28.358672044678801</v>
      </c>
      <c r="P1386">
        <v>289.51945848029101</v>
      </c>
    </row>
    <row r="1387" spans="1:17" hidden="1" x14ac:dyDescent="0.3">
      <c r="A1387" t="s">
        <v>2943</v>
      </c>
      <c r="B1387" t="s">
        <v>2944</v>
      </c>
      <c r="C1387" t="s">
        <v>3117</v>
      </c>
      <c r="D1387" t="s">
        <v>114</v>
      </c>
      <c r="E1387">
        <v>1191.5264486999999</v>
      </c>
      <c r="F1387">
        <v>622.20000000000005</v>
      </c>
      <c r="G1387">
        <v>-25.327173475683502</v>
      </c>
      <c r="H1387">
        <v>0.363987155445329</v>
      </c>
      <c r="I1387">
        <v>-1.89233198275444</v>
      </c>
      <c r="J1387">
        <v>-0.49833703430030002</v>
      </c>
      <c r="K1387">
        <v>661.47628771500695</v>
      </c>
      <c r="L1387">
        <v>657.83486357136599</v>
      </c>
      <c r="M1387">
        <v>37.124774932844197</v>
      </c>
      <c r="N1387">
        <v>0.36107549063336303</v>
      </c>
      <c r="O1387">
        <v>35.808421729347401</v>
      </c>
      <c r="P1387">
        <v>13.3333333333333</v>
      </c>
      <c r="Q1387">
        <v>6.1522487536563003E-2</v>
      </c>
    </row>
    <row r="1388" spans="1:17" hidden="1" x14ac:dyDescent="0.3">
      <c r="A1388" t="s">
        <v>2945</v>
      </c>
      <c r="B1388" t="s">
        <v>2946</v>
      </c>
      <c r="C1388" t="s">
        <v>3117</v>
      </c>
      <c r="D1388" t="s">
        <v>481</v>
      </c>
      <c r="E1388">
        <v>1184.25482756</v>
      </c>
      <c r="F1388">
        <v>167.51</v>
      </c>
      <c r="G1388">
        <v>24.984192508442401</v>
      </c>
      <c r="H1388">
        <v>-7.2141873787726896</v>
      </c>
      <c r="I1388">
        <v>21.481197637029599</v>
      </c>
      <c r="J1388">
        <v>-1.6406889352728899</v>
      </c>
      <c r="K1388">
        <v>183.20549827928599</v>
      </c>
      <c r="L1388">
        <v>161.39394108027</v>
      </c>
      <c r="M1388">
        <v>40.556889122233699</v>
      </c>
      <c r="N1388">
        <v>0.26255686299375403</v>
      </c>
      <c r="O1388">
        <v>48.289654348994098</v>
      </c>
      <c r="P1388">
        <v>57.138836772983097</v>
      </c>
      <c r="Q1388">
        <v>4.4702245908351E-2</v>
      </c>
    </row>
    <row r="1389" spans="1:17" hidden="1" x14ac:dyDescent="0.3">
      <c r="A1389" t="s">
        <v>2947</v>
      </c>
      <c r="B1389" t="s">
        <v>2948</v>
      </c>
      <c r="C1389" t="s">
        <v>3117</v>
      </c>
      <c r="D1389" t="s">
        <v>982</v>
      </c>
      <c r="E1389">
        <v>1183.094396</v>
      </c>
      <c r="F1389">
        <v>77.69</v>
      </c>
      <c r="G1389">
        <v>-30.249315825216101</v>
      </c>
      <c r="H1389">
        <v>-1.53277601303073</v>
      </c>
      <c r="I1389">
        <v>-19.422885931376801</v>
      </c>
      <c r="J1389">
        <v>-2.0546222125366902</v>
      </c>
      <c r="K1389">
        <v>84.243787054017801</v>
      </c>
      <c r="L1389">
        <v>87.517509061852095</v>
      </c>
      <c r="M1389">
        <v>28.8800912908243</v>
      </c>
      <c r="N1389">
        <v>0.26221416649588603</v>
      </c>
      <c r="O1389">
        <v>48.860857253185699</v>
      </c>
      <c r="P1389">
        <v>4.98648648648647</v>
      </c>
      <c r="Q1389">
        <v>-1.1184630302096E-2</v>
      </c>
    </row>
    <row r="1390" spans="1:17" hidden="1" x14ac:dyDescent="0.3">
      <c r="A1390" t="s">
        <v>2949</v>
      </c>
      <c r="B1390" t="s">
        <v>2950</v>
      </c>
      <c r="C1390" t="s">
        <v>3117</v>
      </c>
      <c r="D1390" t="s">
        <v>21</v>
      </c>
      <c r="E1390">
        <v>1175.86622238</v>
      </c>
      <c r="F1390">
        <v>105.55</v>
      </c>
      <c r="G1390">
        <v>-11.452553400361801</v>
      </c>
      <c r="H1390">
        <v>-2.6980066408669101</v>
      </c>
      <c r="I1390">
        <v>-17.979339547604699</v>
      </c>
      <c r="J1390">
        <v>-0.50429074628598702</v>
      </c>
      <c r="K1390">
        <v>113.92603728411299</v>
      </c>
      <c r="L1390">
        <v>116.343183701249</v>
      </c>
      <c r="M1390">
        <v>31.7435922431557</v>
      </c>
      <c r="N1390">
        <v>0.59152346177580595</v>
      </c>
      <c r="O1390">
        <v>67.219327333017503</v>
      </c>
      <c r="P1390">
        <v>13.1903485254691</v>
      </c>
      <c r="Q1390">
        <v>4.4487947031199998E-4</v>
      </c>
    </row>
    <row r="1391" spans="1:17" hidden="1" x14ac:dyDescent="0.3">
      <c r="A1391" t="s">
        <v>2951</v>
      </c>
      <c r="B1391" t="s">
        <v>2952</v>
      </c>
      <c r="C1391" t="s">
        <v>3117</v>
      </c>
      <c r="D1391" t="s">
        <v>85</v>
      </c>
      <c r="E1391">
        <v>1174.69</v>
      </c>
      <c r="F1391">
        <v>99.55</v>
      </c>
      <c r="G1391">
        <v>96.791056249966005</v>
      </c>
      <c r="H1391">
        <v>-13.8462196260017</v>
      </c>
      <c r="I1391">
        <v>57.766984192001999</v>
      </c>
      <c r="J1391">
        <v>-5.0620930980563603</v>
      </c>
      <c r="K1391">
        <v>116.171520013554</v>
      </c>
      <c r="L1391">
        <v>88.170228634644502</v>
      </c>
      <c r="M1391">
        <v>23.3543530099858</v>
      </c>
      <c r="N1391">
        <v>9.1199002982145699E-2</v>
      </c>
      <c r="O1391">
        <v>58.071320944249102</v>
      </c>
      <c r="P1391">
        <v>137.873357228195</v>
      </c>
      <c r="Q1391">
        <v>0.117754601079954</v>
      </c>
    </row>
    <row r="1392" spans="1:17" hidden="1" x14ac:dyDescent="0.3">
      <c r="A1392" t="s">
        <v>2953</v>
      </c>
      <c r="B1392" t="s">
        <v>2954</v>
      </c>
      <c r="C1392" t="s">
        <v>3117</v>
      </c>
      <c r="D1392" t="s">
        <v>350</v>
      </c>
      <c r="E1392">
        <v>1173</v>
      </c>
      <c r="F1392">
        <v>39.1</v>
      </c>
      <c r="G1392">
        <v>-21.229816094177899</v>
      </c>
      <c r="H1392">
        <v>6.12110137227174</v>
      </c>
      <c r="I1392">
        <v>13.2915212854773</v>
      </c>
      <c r="J1392">
        <v>-5.4243646424493202</v>
      </c>
      <c r="K1392">
        <v>43.0756876010621</v>
      </c>
      <c r="M1392">
        <v>31.026066484588899</v>
      </c>
      <c r="N1392">
        <v>1.25306902269733</v>
      </c>
      <c r="O1392">
        <v>44.654731457800501</v>
      </c>
      <c r="P1392">
        <v>30.3333333333333</v>
      </c>
    </row>
    <row r="1393" spans="1:17" hidden="1" x14ac:dyDescent="0.3">
      <c r="A1393" t="s">
        <v>2955</v>
      </c>
      <c r="B1393" t="s">
        <v>2956</v>
      </c>
      <c r="C1393" t="s">
        <v>3117</v>
      </c>
      <c r="D1393" t="s">
        <v>472</v>
      </c>
      <c r="E1393">
        <v>1167.93322582</v>
      </c>
      <c r="F1393">
        <v>488.3</v>
      </c>
      <c r="G1393">
        <v>5.9262121351955299</v>
      </c>
      <c r="H1393">
        <v>-8.8850096900066795</v>
      </c>
      <c r="I1393">
        <v>28.880521657086401</v>
      </c>
      <c r="J1393">
        <v>-5.5484269738212797</v>
      </c>
      <c r="K1393">
        <v>544.30339304545305</v>
      </c>
      <c r="L1393">
        <v>483.11351385200498</v>
      </c>
      <c r="M1393">
        <v>31.927899681936001</v>
      </c>
      <c r="N1393">
        <v>0.59328518680076403</v>
      </c>
      <c r="O1393">
        <v>36.7909072291624</v>
      </c>
      <c r="P1393">
        <v>52.689180737961202</v>
      </c>
      <c r="Q1393">
        <v>0.119203527923471</v>
      </c>
    </row>
    <row r="1394" spans="1:17" hidden="1" x14ac:dyDescent="0.3">
      <c r="A1394" t="s">
        <v>2957</v>
      </c>
      <c r="B1394" t="s">
        <v>2958</v>
      </c>
      <c r="C1394" t="s">
        <v>3117</v>
      </c>
      <c r="D1394" t="s">
        <v>292</v>
      </c>
      <c r="E1394">
        <v>1167.79643055</v>
      </c>
      <c r="F1394">
        <v>95.85</v>
      </c>
      <c r="G1394">
        <v>-16.990014017095501</v>
      </c>
      <c r="H1394">
        <v>10.4286361380365</v>
      </c>
      <c r="I1394">
        <v>7.1877515294729903</v>
      </c>
      <c r="J1394">
        <v>-0.45521349117675303</v>
      </c>
      <c r="K1394">
        <v>91.633797011269806</v>
      </c>
      <c r="L1394">
        <v>88.788957146540298</v>
      </c>
      <c r="M1394">
        <v>53.746169862931701</v>
      </c>
      <c r="N1394">
        <v>4.8049539525242899</v>
      </c>
      <c r="O1394">
        <v>22.065727699530498</v>
      </c>
      <c r="P1394">
        <v>40.955882352941103</v>
      </c>
      <c r="Q1394">
        <v>0.13401799821577301</v>
      </c>
    </row>
    <row r="1395" spans="1:17" hidden="1" x14ac:dyDescent="0.3">
      <c r="A1395" t="s">
        <v>2959</v>
      </c>
      <c r="B1395" t="s">
        <v>2960</v>
      </c>
      <c r="C1395" t="s">
        <v>3117</v>
      </c>
      <c r="D1395" t="s">
        <v>268</v>
      </c>
      <c r="E1395">
        <v>1163.7695236049999</v>
      </c>
      <c r="F1395">
        <v>310.95</v>
      </c>
      <c r="G1395">
        <v>34.186218456419901</v>
      </c>
      <c r="H1395">
        <v>3.3699389688730399</v>
      </c>
      <c r="I1395">
        <v>41.534784369021899</v>
      </c>
      <c r="J1395">
        <v>-8.1648033804541509</v>
      </c>
      <c r="M1395">
        <v>42.515105753813202</v>
      </c>
      <c r="O1395">
        <v>57.5687409551374</v>
      </c>
      <c r="P1395">
        <v>61.072261072261</v>
      </c>
    </row>
    <row r="1396" spans="1:17" hidden="1" x14ac:dyDescent="0.3">
      <c r="A1396" t="s">
        <v>2961</v>
      </c>
      <c r="B1396" t="s">
        <v>2962</v>
      </c>
      <c r="C1396" t="s">
        <v>3117</v>
      </c>
      <c r="D1396" t="s">
        <v>626</v>
      </c>
      <c r="E1396">
        <v>1160.7956300799999</v>
      </c>
      <c r="F1396">
        <v>18.559999999999999</v>
      </c>
      <c r="G1396">
        <v>0.111406785506453</v>
      </c>
      <c r="H1396">
        <v>-6.9188025547949801</v>
      </c>
      <c r="I1396">
        <v>37.747340075896901</v>
      </c>
      <c r="J1396">
        <v>-0.86543744291694802</v>
      </c>
      <c r="K1396">
        <v>18.8018299365731</v>
      </c>
      <c r="L1396">
        <v>15.645057360072601</v>
      </c>
      <c r="M1396">
        <v>33.144263077388302</v>
      </c>
      <c r="N1396">
        <v>0.12206263413054901</v>
      </c>
      <c r="O1396">
        <v>41.971982758620697</v>
      </c>
      <c r="P1396">
        <v>85.6</v>
      </c>
      <c r="Q1396">
        <v>5.4455931407054001E-2</v>
      </c>
    </row>
    <row r="1397" spans="1:17" hidden="1" x14ac:dyDescent="0.3">
      <c r="A1397" t="s">
        <v>2963</v>
      </c>
      <c r="B1397" t="s">
        <v>2964</v>
      </c>
      <c r="C1397" t="s">
        <v>3117</v>
      </c>
      <c r="D1397" t="s">
        <v>75</v>
      </c>
      <c r="E1397">
        <v>1158.17</v>
      </c>
      <c r="F1397">
        <v>39.57</v>
      </c>
      <c r="G1397">
        <v>-36.769003845741999</v>
      </c>
      <c r="H1397">
        <v>-4.09962334817076</v>
      </c>
      <c r="I1397">
        <v>-15.800642696067101</v>
      </c>
      <c r="J1397">
        <v>9.8425084359622106E-2</v>
      </c>
      <c r="K1397">
        <v>44.1221355414743</v>
      </c>
      <c r="L1397">
        <v>46.817176295631</v>
      </c>
      <c r="M1397">
        <v>35.964710971417198</v>
      </c>
      <c r="N1397">
        <v>0.35830641884009501</v>
      </c>
      <c r="O1397">
        <v>45.2868334596916</v>
      </c>
      <c r="P1397">
        <v>6.9459459459459501</v>
      </c>
      <c r="Q1397">
        <v>1.7955604619824001E-2</v>
      </c>
    </row>
    <row r="1398" spans="1:17" hidden="1" x14ac:dyDescent="0.3">
      <c r="A1398" t="s">
        <v>2965</v>
      </c>
      <c r="B1398" t="s">
        <v>2966</v>
      </c>
      <c r="C1398" t="s">
        <v>3117</v>
      </c>
      <c r="D1398" t="s">
        <v>178</v>
      </c>
      <c r="E1398">
        <v>1155.339179116</v>
      </c>
      <c r="F1398">
        <v>173.96</v>
      </c>
      <c r="G1398">
        <v>24.668400946460999</v>
      </c>
      <c r="H1398">
        <v>-2.3543697519136901</v>
      </c>
      <c r="I1398">
        <v>-28.702031956433199</v>
      </c>
      <c r="J1398">
        <v>-2.2017426595120799</v>
      </c>
      <c r="K1398">
        <v>189.52129368882501</v>
      </c>
      <c r="L1398">
        <v>175.843915853255</v>
      </c>
      <c r="M1398">
        <v>34.245136147212698</v>
      </c>
      <c r="N1398">
        <v>0.94719570009815801</v>
      </c>
      <c r="O1398">
        <v>46.464704529776903</v>
      </c>
      <c r="P1398">
        <v>80.550077841203901</v>
      </c>
      <c r="Q1398">
        <v>0.17183601282769201</v>
      </c>
    </row>
    <row r="1399" spans="1:17" hidden="1" x14ac:dyDescent="0.3">
      <c r="A1399" t="s">
        <v>2967</v>
      </c>
      <c r="B1399" t="s">
        <v>2968</v>
      </c>
      <c r="C1399" t="s">
        <v>3117</v>
      </c>
      <c r="D1399" t="s">
        <v>211</v>
      </c>
      <c r="E1399">
        <v>1154.9280450000001</v>
      </c>
      <c r="F1399">
        <v>85.37</v>
      </c>
      <c r="G1399">
        <v>-22.579766348144499</v>
      </c>
      <c r="H1399">
        <v>-9.1163542043464307</v>
      </c>
      <c r="I1399">
        <v>-39.467941473985299</v>
      </c>
      <c r="J1399">
        <v>-5.7332145924106896</v>
      </c>
      <c r="K1399">
        <v>102.83196322584</v>
      </c>
      <c r="L1399">
        <v>112.30199449636601</v>
      </c>
      <c r="M1399">
        <v>29.076848220424498</v>
      </c>
      <c r="N1399">
        <v>0.749674209358272</v>
      </c>
      <c r="O1399">
        <v>83.905353168560296</v>
      </c>
      <c r="P1399">
        <v>3.98294762484776</v>
      </c>
      <c r="Q1399">
        <v>7.1235605658877002E-2</v>
      </c>
    </row>
    <row r="1400" spans="1:17" hidden="1" x14ac:dyDescent="0.3">
      <c r="A1400" t="s">
        <v>2969</v>
      </c>
      <c r="B1400" t="s">
        <v>2970</v>
      </c>
      <c r="C1400" t="s">
        <v>3117</v>
      </c>
      <c r="D1400" t="s">
        <v>75</v>
      </c>
      <c r="E1400">
        <v>1149.3570731069999</v>
      </c>
      <c r="F1400">
        <v>103.43</v>
      </c>
      <c r="G1400">
        <v>11.8625280942617</v>
      </c>
      <c r="H1400">
        <v>-1.3650581900921701</v>
      </c>
      <c r="I1400">
        <v>-13.872399427379399</v>
      </c>
      <c r="J1400">
        <v>-6.7947363796358102</v>
      </c>
      <c r="K1400">
        <v>118.291760359473</v>
      </c>
      <c r="L1400">
        <v>115.519844554901</v>
      </c>
      <c r="M1400">
        <v>19.554905254216699</v>
      </c>
      <c r="N1400">
        <v>0.35495168455315401</v>
      </c>
      <c r="O1400">
        <v>43.92342647201</v>
      </c>
      <c r="P1400">
        <v>34.586857514638901</v>
      </c>
    </row>
    <row r="1401" spans="1:17" hidden="1" x14ac:dyDescent="0.3">
      <c r="A1401" t="s">
        <v>2971</v>
      </c>
      <c r="B1401" t="s">
        <v>2972</v>
      </c>
      <c r="C1401" t="s">
        <v>3117</v>
      </c>
      <c r="D1401" t="s">
        <v>481</v>
      </c>
      <c r="E1401">
        <v>1144.9665500000001</v>
      </c>
      <c r="F1401">
        <v>104.23</v>
      </c>
      <c r="G1401">
        <v>-12.0699194019672</v>
      </c>
      <c r="H1401">
        <v>4.3915897871571499</v>
      </c>
      <c r="I1401">
        <v>20.489995557122299</v>
      </c>
      <c r="J1401">
        <v>4.4153495582567999</v>
      </c>
      <c r="K1401">
        <v>91.345086067007799</v>
      </c>
      <c r="L1401">
        <v>84.201822106278499</v>
      </c>
      <c r="M1401">
        <v>65.826394870316904</v>
      </c>
      <c r="N1401">
        <v>0.654346569643525</v>
      </c>
      <c r="O1401">
        <v>20.589081838242301</v>
      </c>
      <c r="P1401">
        <v>57.924242424242401</v>
      </c>
      <c r="Q1401">
        <v>2.7646467259271001E-2</v>
      </c>
    </row>
    <row r="1402" spans="1:17" hidden="1" x14ac:dyDescent="0.3">
      <c r="A1402" t="s">
        <v>2973</v>
      </c>
      <c r="B1402" t="s">
        <v>2974</v>
      </c>
      <c r="C1402" t="s">
        <v>3117</v>
      </c>
      <c r="D1402" t="s">
        <v>60</v>
      </c>
      <c r="E1402">
        <v>1141.805501326</v>
      </c>
      <c r="F1402">
        <v>160.37</v>
      </c>
      <c r="G1402">
        <v>-61.368836671923297</v>
      </c>
      <c r="H1402">
        <v>-12.9497717226524</v>
      </c>
      <c r="I1402">
        <v>-32.0616644177083</v>
      </c>
      <c r="J1402">
        <v>-5.0047658927314798</v>
      </c>
      <c r="K1402">
        <v>192.51244090182101</v>
      </c>
      <c r="M1402">
        <v>30.084195399908999</v>
      </c>
      <c r="N1402">
        <v>1.0867725366349801</v>
      </c>
      <c r="O1402">
        <v>84.916131446031002</v>
      </c>
      <c r="P1402">
        <v>5.1192973256423802</v>
      </c>
    </row>
    <row r="1403" spans="1:17" hidden="1" x14ac:dyDescent="0.3">
      <c r="A1403" t="s">
        <v>2975</v>
      </c>
      <c r="B1403" t="s">
        <v>2976</v>
      </c>
      <c r="C1403" t="s">
        <v>3117</v>
      </c>
      <c r="D1403" t="s">
        <v>2729</v>
      </c>
      <c r="E1403">
        <v>1140.5877399999999</v>
      </c>
      <c r="F1403">
        <v>1386</v>
      </c>
      <c r="G1403">
        <v>332.67638646565098</v>
      </c>
      <c r="H1403">
        <v>-1.6376325251720101</v>
      </c>
      <c r="I1403">
        <v>21.1630700762936</v>
      </c>
      <c r="J1403">
        <v>-4.7297409439220299</v>
      </c>
      <c r="K1403">
        <v>1535.67862732718</v>
      </c>
      <c r="L1403">
        <v>1320.8217022154799</v>
      </c>
      <c r="M1403">
        <v>38.642232395031002</v>
      </c>
      <c r="N1403">
        <v>1.50552070263488</v>
      </c>
      <c r="O1403">
        <v>59.451659451659403</v>
      </c>
      <c r="P1403">
        <v>365.10067114093903</v>
      </c>
    </row>
    <row r="1404" spans="1:17" hidden="1" x14ac:dyDescent="0.3">
      <c r="A1404" t="s">
        <v>2977</v>
      </c>
      <c r="B1404" t="s">
        <v>2978</v>
      </c>
      <c r="C1404" t="s">
        <v>3117</v>
      </c>
      <c r="D1404" t="s">
        <v>2258</v>
      </c>
      <c r="E1404">
        <v>1140.3064801</v>
      </c>
      <c r="F1404">
        <v>414</v>
      </c>
      <c r="G1404">
        <v>74.594991736381104</v>
      </c>
      <c r="H1404">
        <v>-7.6373308784551703</v>
      </c>
      <c r="I1404">
        <v>-57.294272006198199</v>
      </c>
      <c r="J1404">
        <v>-8.5898153234530099</v>
      </c>
      <c r="K1404">
        <v>513.76647901797503</v>
      </c>
      <c r="L1404">
        <v>593.98285222558695</v>
      </c>
      <c r="M1404">
        <v>29.933385188394301</v>
      </c>
      <c r="N1404">
        <v>0.38236864559484401</v>
      </c>
      <c r="O1404">
        <v>136.71497584541001</v>
      </c>
      <c r="P1404">
        <v>93.457943925233593</v>
      </c>
      <c r="Q1404">
        <v>0.242546816921832</v>
      </c>
    </row>
    <row r="1405" spans="1:17" hidden="1" x14ac:dyDescent="0.3">
      <c r="A1405" t="s">
        <v>2979</v>
      </c>
      <c r="B1405" t="s">
        <v>2980</v>
      </c>
      <c r="C1405" t="s">
        <v>3117</v>
      </c>
      <c r="D1405" t="s">
        <v>21</v>
      </c>
      <c r="E1405">
        <v>1138.66765818</v>
      </c>
      <c r="F1405">
        <v>1296.0999999999999</v>
      </c>
      <c r="G1405">
        <v>120.50631756277301</v>
      </c>
      <c r="H1405">
        <v>11.308890653635901</v>
      </c>
      <c r="I1405">
        <v>22.131120154492599</v>
      </c>
      <c r="J1405">
        <v>-7.2765674682414296</v>
      </c>
      <c r="K1405">
        <v>1311.30977870539</v>
      </c>
      <c r="L1405">
        <v>1142.7230083750501</v>
      </c>
      <c r="M1405">
        <v>45.869914285173998</v>
      </c>
      <c r="N1405">
        <v>1.77271526726016</v>
      </c>
      <c r="O1405">
        <v>40.302565668371301</v>
      </c>
      <c r="P1405">
        <v>151.794302068397</v>
      </c>
    </row>
    <row r="1406" spans="1:17" hidden="1" x14ac:dyDescent="0.3">
      <c r="A1406" t="s">
        <v>2981</v>
      </c>
      <c r="B1406" t="s">
        <v>2982</v>
      </c>
      <c r="C1406" t="s">
        <v>3117</v>
      </c>
      <c r="D1406" t="s">
        <v>292</v>
      </c>
      <c r="E1406">
        <v>1130.3328389999999</v>
      </c>
      <c r="F1406">
        <v>105.55</v>
      </c>
      <c r="G1406">
        <v>-14.872804405601199</v>
      </c>
      <c r="H1406">
        <v>7.97726702857614</v>
      </c>
      <c r="I1406">
        <v>13.1461958878483</v>
      </c>
      <c r="J1406">
        <v>-4.8312168378444698</v>
      </c>
      <c r="K1406">
        <v>103.82439992149401</v>
      </c>
      <c r="L1406">
        <v>99.059520093884004</v>
      </c>
      <c r="M1406">
        <v>36.889044544950302</v>
      </c>
      <c r="N1406">
        <v>1.3403102736722099</v>
      </c>
      <c r="O1406">
        <v>14.542870677404</v>
      </c>
      <c r="P1406">
        <v>42.269847688367697</v>
      </c>
      <c r="Q1406">
        <v>7.4940388519257994E-2</v>
      </c>
    </row>
    <row r="1407" spans="1:17" hidden="1" x14ac:dyDescent="0.3">
      <c r="A1407" t="s">
        <v>2983</v>
      </c>
      <c r="B1407" t="s">
        <v>2984</v>
      </c>
      <c r="C1407" t="s">
        <v>3117</v>
      </c>
      <c r="D1407" t="s">
        <v>21</v>
      </c>
      <c r="E1407">
        <v>1130.2324799999999</v>
      </c>
      <c r="F1407">
        <v>953.3</v>
      </c>
      <c r="G1407">
        <v>-29.6453505514909</v>
      </c>
      <c r="H1407">
        <v>-1.2638327578489399</v>
      </c>
      <c r="I1407">
        <v>-17.4346611512671</v>
      </c>
      <c r="J1407">
        <v>1.5859772489844801E-2</v>
      </c>
      <c r="K1407">
        <v>1002.52186639884</v>
      </c>
      <c r="L1407">
        <v>1055.1466148418899</v>
      </c>
      <c r="M1407">
        <v>32.070840106339702</v>
      </c>
      <c r="N1407">
        <v>0.70040228954047201</v>
      </c>
      <c r="O1407">
        <v>53.928459037029199</v>
      </c>
      <c r="P1407">
        <v>1.41489361702127</v>
      </c>
      <c r="Q1407">
        <v>0.116303971046209</v>
      </c>
    </row>
    <row r="1408" spans="1:17" hidden="1" x14ac:dyDescent="0.3">
      <c r="A1408" t="s">
        <v>2985</v>
      </c>
      <c r="B1408" t="s">
        <v>2986</v>
      </c>
      <c r="C1408" t="s">
        <v>3117</v>
      </c>
      <c r="D1408" t="s">
        <v>1001</v>
      </c>
      <c r="E1408">
        <v>1128.11534936</v>
      </c>
      <c r="F1408">
        <v>60.88</v>
      </c>
      <c r="G1408">
        <v>-51.703547886590997</v>
      </c>
      <c r="H1408">
        <v>-4.5146241978492299</v>
      </c>
      <c r="I1408">
        <v>-18.042695397901301</v>
      </c>
      <c r="J1408">
        <v>-0.71523991576014501</v>
      </c>
      <c r="K1408">
        <v>67.690084507204602</v>
      </c>
      <c r="L1408">
        <v>74.323539761039399</v>
      </c>
      <c r="M1408">
        <v>31.2143177263059</v>
      </c>
      <c r="N1408">
        <v>0.42287341670163597</v>
      </c>
      <c r="O1408">
        <v>54.8127463863337</v>
      </c>
      <c r="P1408">
        <v>4.0683760683760601</v>
      </c>
      <c r="Q1408">
        <v>-2.2643488222233998E-2</v>
      </c>
    </row>
    <row r="1409" spans="1:17" hidden="1" x14ac:dyDescent="0.3">
      <c r="A1409" t="s">
        <v>2987</v>
      </c>
      <c r="B1409" t="s">
        <v>2988</v>
      </c>
      <c r="C1409" t="s">
        <v>3117</v>
      </c>
      <c r="D1409" t="s">
        <v>1475</v>
      </c>
      <c r="E1409">
        <v>1126.4717255999999</v>
      </c>
      <c r="F1409">
        <v>162.76</v>
      </c>
      <c r="G1409">
        <v>-57.199758402150401</v>
      </c>
      <c r="H1409">
        <v>-12.069626934303701</v>
      </c>
      <c r="I1409">
        <v>-43.775804153941003</v>
      </c>
      <c r="J1409">
        <v>-4.2066667295766296</v>
      </c>
      <c r="K1409">
        <v>195.058767927313</v>
      </c>
      <c r="L1409">
        <v>233.609344061635</v>
      </c>
      <c r="M1409">
        <v>21.6184403164524</v>
      </c>
      <c r="N1409">
        <v>0.95288707507428205</v>
      </c>
      <c r="O1409">
        <v>103.36692061931601</v>
      </c>
      <c r="P1409">
        <v>2.8759244042728001</v>
      </c>
      <c r="Q1409">
        <v>1.4438445774875E-2</v>
      </c>
    </row>
    <row r="1410" spans="1:17" hidden="1" x14ac:dyDescent="0.3">
      <c r="A1410" t="s">
        <v>2989</v>
      </c>
      <c r="B1410" t="s">
        <v>2990</v>
      </c>
      <c r="C1410" t="s">
        <v>3117</v>
      </c>
      <c r="D1410" t="s">
        <v>94</v>
      </c>
      <c r="E1410">
        <v>1122.0265456</v>
      </c>
      <c r="F1410">
        <v>43.04</v>
      </c>
      <c r="G1410">
        <v>-35.7665249894672</v>
      </c>
      <c r="H1410">
        <v>-2.3039684653255601</v>
      </c>
      <c r="I1410">
        <v>-23.701179072822299</v>
      </c>
      <c r="J1410">
        <v>1.16599863003535</v>
      </c>
      <c r="K1410">
        <v>47.377387723344697</v>
      </c>
      <c r="L1410">
        <v>53.611030155313401</v>
      </c>
      <c r="M1410">
        <v>39.332191506853803</v>
      </c>
      <c r="N1410">
        <v>0.88790322445535197</v>
      </c>
      <c r="O1410">
        <v>100.975836431226</v>
      </c>
      <c r="P1410">
        <v>7.86967418546367</v>
      </c>
      <c r="Q1410">
        <v>-3.8648285053216998E-2</v>
      </c>
    </row>
    <row r="1411" spans="1:17" hidden="1" x14ac:dyDescent="0.3">
      <c r="A1411" t="s">
        <v>2991</v>
      </c>
      <c r="B1411" t="s">
        <v>2992</v>
      </c>
      <c r="C1411" t="s">
        <v>3117</v>
      </c>
      <c r="D1411" t="s">
        <v>2993</v>
      </c>
      <c r="E1411">
        <v>1122.009009975</v>
      </c>
      <c r="F1411">
        <v>1080</v>
      </c>
      <c r="G1411">
        <v>144.346465407182</v>
      </c>
      <c r="H1411">
        <v>22.987481813856899</v>
      </c>
      <c r="I1411">
        <v>100.561900775293</v>
      </c>
      <c r="J1411">
        <v>6.72594670230737</v>
      </c>
      <c r="K1411">
        <v>930.43482948057397</v>
      </c>
      <c r="L1411">
        <v>723.80215026250596</v>
      </c>
      <c r="M1411">
        <v>70.248143549965505</v>
      </c>
      <c r="N1411">
        <v>0.95811474022677201</v>
      </c>
      <c r="O1411">
        <v>0.83333333333333004</v>
      </c>
      <c r="P1411">
        <v>210.07751937984401</v>
      </c>
    </row>
    <row r="1412" spans="1:17" hidden="1" x14ac:dyDescent="0.3">
      <c r="A1412" t="s">
        <v>2994</v>
      </c>
      <c r="B1412" t="s">
        <v>2995</v>
      </c>
      <c r="C1412" t="s">
        <v>3117</v>
      </c>
      <c r="D1412" t="s">
        <v>292</v>
      </c>
      <c r="E1412">
        <v>1121.2919318249999</v>
      </c>
      <c r="F1412">
        <v>653.25</v>
      </c>
      <c r="G1412">
        <v>1.87129141364318</v>
      </c>
      <c r="H1412">
        <v>-12.672521485375301</v>
      </c>
      <c r="I1412">
        <v>19.1028712959776</v>
      </c>
      <c r="J1412">
        <v>-6.2666069850288899</v>
      </c>
      <c r="K1412">
        <v>710.12851102040304</v>
      </c>
      <c r="L1412">
        <v>627.36883650983395</v>
      </c>
      <c r="M1412">
        <v>31.559730977581001</v>
      </c>
      <c r="N1412">
        <v>0.40479181192336</v>
      </c>
      <c r="O1412">
        <v>44.202066590126201</v>
      </c>
      <c r="P1412">
        <v>48.1292517006802</v>
      </c>
      <c r="Q1412">
        <v>7.4422220415675006E-2</v>
      </c>
    </row>
    <row r="1413" spans="1:17" hidden="1" x14ac:dyDescent="0.3">
      <c r="A1413" t="s">
        <v>2996</v>
      </c>
      <c r="B1413" t="s">
        <v>2997</v>
      </c>
      <c r="C1413" t="s">
        <v>3117</v>
      </c>
      <c r="D1413" t="s">
        <v>211</v>
      </c>
      <c r="E1413">
        <v>1118.0384690000001</v>
      </c>
      <c r="F1413">
        <v>622</v>
      </c>
      <c r="G1413">
        <v>-10.2640870644526</v>
      </c>
      <c r="H1413">
        <v>-5.5061699054796103</v>
      </c>
      <c r="I1413">
        <v>-10.748847643401801</v>
      </c>
      <c r="J1413">
        <v>-4.3927006830008999</v>
      </c>
      <c r="K1413">
        <v>681.20905589711595</v>
      </c>
      <c r="L1413">
        <v>648.37887638861798</v>
      </c>
      <c r="M1413">
        <v>18.1475324661854</v>
      </c>
      <c r="N1413">
        <v>0.81810464191064503</v>
      </c>
      <c r="O1413">
        <v>22.186495176848801</v>
      </c>
      <c r="P1413">
        <v>26.912874923484999</v>
      </c>
      <c r="Q1413">
        <v>5.8190498483975998E-2</v>
      </c>
    </row>
    <row r="1414" spans="1:17" hidden="1" x14ac:dyDescent="0.3">
      <c r="A1414" t="s">
        <v>2998</v>
      </c>
      <c r="B1414" t="s">
        <v>2999</v>
      </c>
      <c r="C1414" t="s">
        <v>3117</v>
      </c>
      <c r="D1414" t="s">
        <v>626</v>
      </c>
      <c r="E1414">
        <v>1117.294815875</v>
      </c>
      <c r="F1414">
        <v>187.25</v>
      </c>
      <c r="G1414">
        <v>-29.269650753445799</v>
      </c>
      <c r="H1414">
        <v>-9.3791407115119103</v>
      </c>
      <c r="I1414">
        <v>-17.273524396809599</v>
      </c>
      <c r="J1414">
        <v>-1.6609179149969</v>
      </c>
      <c r="K1414">
        <v>217.21323157221801</v>
      </c>
      <c r="L1414">
        <v>230.81982485401701</v>
      </c>
      <c r="M1414">
        <v>25.583997546995601</v>
      </c>
      <c r="N1414">
        <v>0.43949072969303599</v>
      </c>
      <c r="O1414">
        <v>64.485981308411198</v>
      </c>
      <c r="P1414">
        <v>0.86183678965796595</v>
      </c>
      <c r="Q1414">
        <v>-9.6950185013129006E-2</v>
      </c>
    </row>
    <row r="1415" spans="1:17" hidden="1" x14ac:dyDescent="0.3">
      <c r="A1415" t="s">
        <v>3000</v>
      </c>
      <c r="B1415" t="s">
        <v>3001</v>
      </c>
      <c r="C1415" t="s">
        <v>3117</v>
      </c>
      <c r="D1415" t="s">
        <v>1001</v>
      </c>
      <c r="E1415">
        <v>1113.9249809</v>
      </c>
      <c r="F1415">
        <v>556.45000000000005</v>
      </c>
      <c r="G1415">
        <v>-42.401255177516198</v>
      </c>
      <c r="H1415">
        <v>-13.5772595726734</v>
      </c>
      <c r="I1415">
        <v>-6.3536167990374999</v>
      </c>
      <c r="J1415">
        <v>-5.7739936870900497</v>
      </c>
      <c r="K1415">
        <v>658.23604734866797</v>
      </c>
      <c r="L1415">
        <v>648.28039114459398</v>
      </c>
      <c r="M1415">
        <v>21.612488991135599</v>
      </c>
      <c r="N1415">
        <v>0.437279789701296</v>
      </c>
      <c r="O1415">
        <v>53.652619282954397</v>
      </c>
      <c r="P1415">
        <v>16.035866958606999</v>
      </c>
      <c r="Q1415">
        <v>2.8733248006354E-2</v>
      </c>
    </row>
    <row r="1416" spans="1:17" hidden="1" x14ac:dyDescent="0.3">
      <c r="A1416" t="s">
        <v>3002</v>
      </c>
      <c r="B1416" t="s">
        <v>3003</v>
      </c>
      <c r="C1416" t="s">
        <v>3117</v>
      </c>
      <c r="D1416" t="s">
        <v>229</v>
      </c>
      <c r="E1416">
        <v>1108.875150118</v>
      </c>
      <c r="F1416">
        <v>16.82</v>
      </c>
      <c r="G1416">
        <v>-43.773666474566703</v>
      </c>
      <c r="H1416">
        <v>-5.7783031973281203</v>
      </c>
      <c r="I1416">
        <v>-41.6147449467556</v>
      </c>
      <c r="J1416">
        <v>-6.3887021416969096</v>
      </c>
      <c r="K1416">
        <v>18.7493183152929</v>
      </c>
      <c r="L1416">
        <v>21.781435677591698</v>
      </c>
      <c r="M1416">
        <v>27.198267802710301</v>
      </c>
      <c r="N1416">
        <v>0.30793959891761202</v>
      </c>
      <c r="O1416">
        <v>149.70273483947599</v>
      </c>
      <c r="P1416">
        <v>13.9566395663956</v>
      </c>
      <c r="Q1416">
        <v>5.1999824017960002E-2</v>
      </c>
    </row>
    <row r="1417" spans="1:17" hidden="1" x14ac:dyDescent="0.3">
      <c r="A1417" t="s">
        <v>3004</v>
      </c>
      <c r="B1417" t="s">
        <v>3005</v>
      </c>
      <c r="C1417" t="s">
        <v>3117</v>
      </c>
      <c r="D1417" t="s">
        <v>481</v>
      </c>
      <c r="E1417">
        <v>1107.4816361639901</v>
      </c>
      <c r="F1417">
        <v>178.04</v>
      </c>
      <c r="G1417">
        <v>-32.894820851334401</v>
      </c>
      <c r="H1417">
        <v>-8.169471643304</v>
      </c>
      <c r="I1417">
        <v>-12.690227379320399</v>
      </c>
      <c r="J1417">
        <v>-10.021532560431501</v>
      </c>
      <c r="K1417">
        <v>210.18323435438899</v>
      </c>
      <c r="L1417">
        <v>207.97998323556499</v>
      </c>
      <c r="M1417">
        <v>22.503665622539302</v>
      </c>
      <c r="N1417">
        <v>0.40757799898055702</v>
      </c>
      <c r="O1417">
        <v>48.0116827679173</v>
      </c>
      <c r="P1417">
        <v>11.344590368980599</v>
      </c>
      <c r="Q1417">
        <v>-1.5459541389984999E-2</v>
      </c>
    </row>
    <row r="1418" spans="1:17" hidden="1" x14ac:dyDescent="0.3">
      <c r="A1418" t="s">
        <v>3006</v>
      </c>
      <c r="B1418" t="s">
        <v>3007</v>
      </c>
      <c r="C1418" t="s">
        <v>3117</v>
      </c>
      <c r="D1418" t="s">
        <v>292</v>
      </c>
      <c r="E1418">
        <v>1104.6650454000001</v>
      </c>
      <c r="F1418">
        <v>185.22</v>
      </c>
      <c r="G1418">
        <v>-1.78330617115339</v>
      </c>
      <c r="H1418">
        <v>-13.4660705515884</v>
      </c>
      <c r="I1418">
        <v>28.359344862661601</v>
      </c>
      <c r="J1418">
        <v>-3.3590797398705798</v>
      </c>
      <c r="K1418">
        <v>210.42451176015601</v>
      </c>
      <c r="L1418">
        <v>176.942910832282</v>
      </c>
      <c r="M1418">
        <v>18.920057460412501</v>
      </c>
      <c r="N1418">
        <v>0.39922211466178797</v>
      </c>
      <c r="O1418">
        <v>44.379656624554499</v>
      </c>
      <c r="P1418">
        <v>71.262135922330003</v>
      </c>
      <c r="Q1418">
        <v>0.11871816215807</v>
      </c>
    </row>
    <row r="1419" spans="1:17" hidden="1" x14ac:dyDescent="0.3">
      <c r="A1419" t="s">
        <v>3008</v>
      </c>
      <c r="B1419" t="s">
        <v>3009</v>
      </c>
      <c r="C1419" t="s">
        <v>3117</v>
      </c>
      <c r="D1419" t="s">
        <v>3010</v>
      </c>
      <c r="E1419">
        <v>1103.4998765</v>
      </c>
      <c r="F1419">
        <v>570</v>
      </c>
      <c r="G1419">
        <v>9.6456714161525507</v>
      </c>
      <c r="H1419">
        <v>7.54626895683481</v>
      </c>
      <c r="I1419">
        <v>14.868081435788</v>
      </c>
      <c r="J1419">
        <v>-6.26846225791388</v>
      </c>
      <c r="K1419">
        <v>630.97538245643</v>
      </c>
      <c r="L1419">
        <v>593.58718838581206</v>
      </c>
      <c r="M1419">
        <v>29.703534104856601</v>
      </c>
      <c r="N1419">
        <v>1.4722302574486501</v>
      </c>
      <c r="O1419">
        <v>66.491228070175396</v>
      </c>
      <c r="P1419">
        <v>60.563380281690101</v>
      </c>
    </row>
    <row r="1420" spans="1:17" hidden="1" x14ac:dyDescent="0.3">
      <c r="A1420" t="s">
        <v>3011</v>
      </c>
      <c r="B1420" t="s">
        <v>3012</v>
      </c>
      <c r="C1420" t="s">
        <v>3117</v>
      </c>
      <c r="D1420" t="s">
        <v>1001</v>
      </c>
      <c r="E1420">
        <v>1100.80007765</v>
      </c>
      <c r="F1420">
        <v>168.35</v>
      </c>
      <c r="G1420">
        <v>-51.944325115963899</v>
      </c>
      <c r="H1420">
        <v>-10.353327318669599</v>
      </c>
      <c r="I1420">
        <v>-27.923777634307001</v>
      </c>
      <c r="J1420">
        <v>-9.9079778485114698</v>
      </c>
      <c r="K1420">
        <v>201.80393462295399</v>
      </c>
      <c r="L1420">
        <v>221.09323564948801</v>
      </c>
      <c r="M1420">
        <v>15.719027588335599</v>
      </c>
      <c r="N1420">
        <v>0.40657886031702101</v>
      </c>
      <c r="O1420">
        <v>69.408969408969398</v>
      </c>
      <c r="P1420">
        <v>0.91715621628101196</v>
      </c>
      <c r="Q1420">
        <v>-5.6211742263517002E-2</v>
      </c>
    </row>
    <row r="1421" spans="1:17" hidden="1" x14ac:dyDescent="0.3">
      <c r="A1421" t="s">
        <v>3013</v>
      </c>
      <c r="B1421" t="s">
        <v>3014</v>
      </c>
      <c r="C1421" t="s">
        <v>3117</v>
      </c>
      <c r="D1421" t="s">
        <v>211</v>
      </c>
      <c r="E1421">
        <v>1097.3681564999999</v>
      </c>
      <c r="F1421">
        <v>120.65</v>
      </c>
      <c r="G1421">
        <v>-17.942835083039</v>
      </c>
      <c r="H1421">
        <v>4.2472674888724704</v>
      </c>
      <c r="I1421">
        <v>-13.0533756476548</v>
      </c>
      <c r="J1421">
        <v>-4.1164001946874098</v>
      </c>
      <c r="K1421">
        <v>127.349704805695</v>
      </c>
      <c r="L1421">
        <v>129.48528176648799</v>
      </c>
      <c r="M1421">
        <v>42.344496060750501</v>
      </c>
      <c r="N1421">
        <v>0.76957417582417498</v>
      </c>
      <c r="O1421">
        <v>29.299627020306598</v>
      </c>
      <c r="P1421">
        <v>10.688073394495399</v>
      </c>
      <c r="Q1421">
        <v>5.6294369203278002E-2</v>
      </c>
    </row>
    <row r="1422" spans="1:17" hidden="1" x14ac:dyDescent="0.3">
      <c r="A1422" t="s">
        <v>3015</v>
      </c>
      <c r="B1422" t="s">
        <v>3016</v>
      </c>
      <c r="C1422" t="s">
        <v>3117</v>
      </c>
      <c r="D1422" t="s">
        <v>51</v>
      </c>
      <c r="E1422">
        <v>1096.6301501200001</v>
      </c>
      <c r="F1422">
        <v>1775.05</v>
      </c>
      <c r="G1422">
        <v>-27.9862083004613</v>
      </c>
      <c r="H1422">
        <v>-7.2833323103160001</v>
      </c>
      <c r="I1422">
        <v>-26.162820502796102</v>
      </c>
      <c r="J1422">
        <v>-6.7547174652340098</v>
      </c>
      <c r="K1422">
        <v>2042.7742837995299</v>
      </c>
      <c r="L1422">
        <v>2151.8798375272499</v>
      </c>
      <c r="M1422">
        <v>26.068622905957099</v>
      </c>
      <c r="N1422">
        <v>0.78852289220899296</v>
      </c>
      <c r="O1422">
        <v>59.088476380947</v>
      </c>
      <c r="P1422">
        <v>4.2705671571650896</v>
      </c>
      <c r="Q1422">
        <v>-3.2044664343931002E-2</v>
      </c>
    </row>
    <row r="1423" spans="1:17" hidden="1" x14ac:dyDescent="0.3">
      <c r="A1423" t="s">
        <v>3017</v>
      </c>
      <c r="B1423" t="s">
        <v>3018</v>
      </c>
      <c r="C1423" t="s">
        <v>3117</v>
      </c>
      <c r="D1423" t="s">
        <v>2608</v>
      </c>
      <c r="E1423">
        <v>1096.2821280000001</v>
      </c>
      <c r="F1423">
        <v>1740</v>
      </c>
      <c r="G1423">
        <v>148.213026322275</v>
      </c>
      <c r="H1423">
        <v>10.1067822199009</v>
      </c>
      <c r="I1423">
        <v>142.81431330826899</v>
      </c>
      <c r="J1423">
        <v>0.55204216396622097</v>
      </c>
      <c r="K1423">
        <v>1671.5107373769399</v>
      </c>
      <c r="L1423">
        <v>1262.0578602613</v>
      </c>
      <c r="M1423">
        <v>56.4063127889169</v>
      </c>
      <c r="N1423">
        <v>0.59376257545271605</v>
      </c>
      <c r="O1423">
        <v>18.5086206896551</v>
      </c>
      <c r="P1423">
        <v>223.42007434944199</v>
      </c>
      <c r="Q1423">
        <v>0.24038237238562599</v>
      </c>
    </row>
    <row r="1424" spans="1:17" hidden="1" x14ac:dyDescent="0.3">
      <c r="A1424" t="s">
        <v>3019</v>
      </c>
      <c r="B1424" t="s">
        <v>3020</v>
      </c>
      <c r="C1424" t="s">
        <v>3117</v>
      </c>
      <c r="D1424" t="s">
        <v>1475</v>
      </c>
      <c r="E1424">
        <v>1094.02412931</v>
      </c>
      <c r="F1424">
        <v>125.37</v>
      </c>
      <c r="G1424">
        <v>-45.3967933842817</v>
      </c>
      <c r="H1424">
        <v>-2.6625951530126798E-2</v>
      </c>
      <c r="I1424">
        <v>-21.812051264903602</v>
      </c>
      <c r="J1424">
        <v>-1.03940123325923</v>
      </c>
      <c r="K1424">
        <v>136.32909070134099</v>
      </c>
      <c r="L1424">
        <v>150.71446483536101</v>
      </c>
      <c r="M1424">
        <v>29.851808165974301</v>
      </c>
      <c r="N1424">
        <v>0.335397649212547</v>
      </c>
      <c r="O1424">
        <v>52.349046821408599</v>
      </c>
      <c r="P1424">
        <v>3.34679746105019</v>
      </c>
      <c r="Q1424">
        <v>4.4438893569522998E-2</v>
      </c>
    </row>
    <row r="1425" spans="1:17" hidden="1" x14ac:dyDescent="0.3">
      <c r="A1425" t="s">
        <v>3021</v>
      </c>
      <c r="B1425" t="s">
        <v>3022</v>
      </c>
      <c r="C1425" t="s">
        <v>3117</v>
      </c>
      <c r="D1425" t="s">
        <v>3023</v>
      </c>
      <c r="E1425">
        <v>1093.4553203850001</v>
      </c>
      <c r="F1425">
        <v>167.95</v>
      </c>
      <c r="G1425">
        <v>-65.067308370787103</v>
      </c>
      <c r="H1425">
        <v>-3.72731353763049</v>
      </c>
      <c r="I1425">
        <v>-8.1159150458168199</v>
      </c>
      <c r="J1425">
        <v>-6.5133873794128698</v>
      </c>
      <c r="K1425">
        <v>186.67324845217701</v>
      </c>
      <c r="L1425">
        <v>196.86370419874899</v>
      </c>
      <c r="M1425">
        <v>27.605186046636302</v>
      </c>
      <c r="N1425">
        <v>0.40101594751348102</v>
      </c>
      <c r="O1425">
        <v>93.390890145876696</v>
      </c>
      <c r="P1425">
        <v>15.668044077134899</v>
      </c>
    </row>
    <row r="1426" spans="1:17" hidden="1" x14ac:dyDescent="0.3">
      <c r="A1426" t="s">
        <v>3024</v>
      </c>
      <c r="B1426" t="s">
        <v>3025</v>
      </c>
      <c r="C1426" t="s">
        <v>3117</v>
      </c>
      <c r="D1426" t="s">
        <v>268</v>
      </c>
      <c r="E1426">
        <v>1093.4524606750001</v>
      </c>
      <c r="F1426">
        <v>942.25</v>
      </c>
      <c r="G1426">
        <v>9.0211411879118799</v>
      </c>
      <c r="H1426">
        <v>5.86139779207481E-2</v>
      </c>
      <c r="I1426">
        <v>-12.0288063745383</v>
      </c>
      <c r="J1426">
        <v>-1.44847948444275</v>
      </c>
      <c r="K1426">
        <v>954.69347178285</v>
      </c>
      <c r="L1426">
        <v>931.49480856539901</v>
      </c>
      <c r="M1426">
        <v>57.448856380240699</v>
      </c>
      <c r="N1426">
        <v>0.52507894188090198</v>
      </c>
      <c r="O1426">
        <v>18.859113823295299</v>
      </c>
      <c r="P1426">
        <v>33.368719037508797</v>
      </c>
      <c r="Q1426">
        <v>6.7796260028175001E-2</v>
      </c>
    </row>
    <row r="1427" spans="1:17" hidden="1" x14ac:dyDescent="0.3">
      <c r="A1427" t="s">
        <v>3026</v>
      </c>
      <c r="B1427" t="s">
        <v>3027</v>
      </c>
      <c r="C1427" t="s">
        <v>3117</v>
      </c>
      <c r="D1427" t="s">
        <v>129</v>
      </c>
      <c r="E1427">
        <v>1093.0444480799999</v>
      </c>
      <c r="F1427">
        <v>683.4</v>
      </c>
      <c r="G1427">
        <v>-42.192160109644497</v>
      </c>
      <c r="H1427">
        <v>-9.2912029793228701</v>
      </c>
      <c r="I1427">
        <v>-28.424740278940298</v>
      </c>
      <c r="J1427">
        <v>-2.3813049460214102</v>
      </c>
      <c r="K1427">
        <v>766.62748544099395</v>
      </c>
      <c r="L1427">
        <v>816.90591225533501</v>
      </c>
      <c r="M1427">
        <v>24.399497704503101</v>
      </c>
      <c r="N1427">
        <v>0.56277775184676504</v>
      </c>
      <c r="O1427">
        <v>58.0333625987708</v>
      </c>
      <c r="P1427">
        <v>6.7645680362443201</v>
      </c>
      <c r="Q1427">
        <v>8.4623782122374994E-2</v>
      </c>
    </row>
    <row r="1428" spans="1:17" hidden="1" x14ac:dyDescent="0.3">
      <c r="A1428" t="s">
        <v>3028</v>
      </c>
      <c r="B1428" t="s">
        <v>3029</v>
      </c>
      <c r="C1428" t="s">
        <v>3117</v>
      </c>
      <c r="D1428" t="s">
        <v>460</v>
      </c>
      <c r="E1428">
        <v>1088.7453754200001</v>
      </c>
      <c r="F1428">
        <v>65.16</v>
      </c>
      <c r="G1428">
        <v>1.69208943926959</v>
      </c>
      <c r="H1428">
        <v>-7.8102582825342797</v>
      </c>
      <c r="I1428">
        <v>-8.1560454978827508</v>
      </c>
      <c r="J1428">
        <v>-2.3517171234799701</v>
      </c>
      <c r="K1428">
        <v>73.295942440868899</v>
      </c>
      <c r="L1428">
        <v>71.738185931683404</v>
      </c>
      <c r="M1428">
        <v>36.379057774286203</v>
      </c>
      <c r="N1428">
        <v>0.42311108726435998</v>
      </c>
      <c r="O1428">
        <v>40.6537753222836</v>
      </c>
      <c r="P1428">
        <v>22.3661971830985</v>
      </c>
      <c r="Q1428">
        <v>5.1717396994929998E-2</v>
      </c>
    </row>
    <row r="1429" spans="1:17" hidden="1" x14ac:dyDescent="0.3">
      <c r="A1429" t="s">
        <v>3030</v>
      </c>
      <c r="B1429" t="s">
        <v>3031</v>
      </c>
      <c r="C1429" t="s">
        <v>3117</v>
      </c>
      <c r="D1429" t="s">
        <v>1001</v>
      </c>
      <c r="E1429">
        <v>1086.7457294000001</v>
      </c>
      <c r="F1429">
        <v>284.95</v>
      </c>
      <c r="G1429">
        <v>-57.411582768968898</v>
      </c>
      <c r="H1429">
        <v>-7.8230826401326201</v>
      </c>
      <c r="I1429">
        <v>-17.429250997794899</v>
      </c>
      <c r="J1429">
        <v>-4.84327355054557</v>
      </c>
      <c r="K1429">
        <v>327.70595293422298</v>
      </c>
      <c r="L1429">
        <v>341.57304449833202</v>
      </c>
      <c r="M1429">
        <v>18.6586317777513</v>
      </c>
      <c r="N1429">
        <v>0.26820895661599398</v>
      </c>
      <c r="O1429">
        <v>88.0329882435515</v>
      </c>
      <c r="P1429">
        <v>3.6181818181818</v>
      </c>
      <c r="Q1429">
        <v>5.7056811297817998E-2</v>
      </c>
    </row>
    <row r="1430" spans="1:17" hidden="1" x14ac:dyDescent="0.3">
      <c r="A1430" t="s">
        <v>3032</v>
      </c>
      <c r="B1430" t="s">
        <v>3033</v>
      </c>
      <c r="C1430" t="s">
        <v>3117</v>
      </c>
      <c r="D1430" t="s">
        <v>562</v>
      </c>
      <c r="E1430">
        <v>1083.21419259</v>
      </c>
      <c r="F1430">
        <v>201.15</v>
      </c>
      <c r="G1430">
        <v>-8.4933753275777306</v>
      </c>
      <c r="H1430">
        <v>0.422059382648307</v>
      </c>
      <c r="I1430">
        <v>-8.7654033357279797</v>
      </c>
      <c r="J1430">
        <v>-1.7540350399983</v>
      </c>
      <c r="K1430">
        <v>221.433585448863</v>
      </c>
      <c r="L1430">
        <v>225.52501054874099</v>
      </c>
      <c r="M1430">
        <v>30.873972167653001</v>
      </c>
      <c r="N1430">
        <v>0.265570762548756</v>
      </c>
      <c r="O1430">
        <v>45.364156102411101</v>
      </c>
      <c r="P1430">
        <v>8.6123110151187898</v>
      </c>
      <c r="Q1430">
        <v>2.7393869505115999E-2</v>
      </c>
    </row>
    <row r="1431" spans="1:17" hidden="1" x14ac:dyDescent="0.3">
      <c r="A1431" t="s">
        <v>3034</v>
      </c>
      <c r="B1431" t="s">
        <v>3035</v>
      </c>
      <c r="C1431" t="s">
        <v>3117</v>
      </c>
      <c r="D1431" t="s">
        <v>506</v>
      </c>
      <c r="E1431">
        <v>1081.8609735</v>
      </c>
      <c r="F1431">
        <v>1065</v>
      </c>
      <c r="G1431">
        <v>363.05386517100197</v>
      </c>
      <c r="H1431">
        <v>13.7249408347016</v>
      </c>
      <c r="I1431">
        <v>227.08328507724099</v>
      </c>
      <c r="J1431">
        <v>2.34305490709164</v>
      </c>
      <c r="K1431">
        <v>870.46893709340998</v>
      </c>
      <c r="L1431">
        <v>532.40280520328099</v>
      </c>
      <c r="M1431">
        <v>62.173371829782901</v>
      </c>
      <c r="N1431">
        <v>0.27495300713640503</v>
      </c>
      <c r="O1431">
        <v>4.31924882629108</v>
      </c>
      <c r="P1431">
        <v>404.73933649289</v>
      </c>
      <c r="Q1431">
        <v>0.16164992123715499</v>
      </c>
    </row>
    <row r="1432" spans="1:17" hidden="1" x14ac:dyDescent="0.3">
      <c r="A1432" t="s">
        <v>3036</v>
      </c>
      <c r="B1432" t="s">
        <v>3037</v>
      </c>
      <c r="C1432" t="s">
        <v>3117</v>
      </c>
      <c r="D1432" t="s">
        <v>626</v>
      </c>
      <c r="E1432">
        <v>1081.7615499999999</v>
      </c>
      <c r="F1432">
        <v>167.78</v>
      </c>
      <c r="G1432">
        <v>-31.437364721489502</v>
      </c>
      <c r="H1432">
        <v>1.43932699126109</v>
      </c>
      <c r="I1432">
        <v>-27.572337078380901</v>
      </c>
      <c r="J1432">
        <v>-1.0497780449285099</v>
      </c>
      <c r="K1432">
        <v>179.716000735027</v>
      </c>
      <c r="L1432">
        <v>207.07759351588601</v>
      </c>
      <c r="M1432">
        <v>43.973999669580699</v>
      </c>
      <c r="N1432">
        <v>1.5762961238164499</v>
      </c>
      <c r="O1432">
        <v>83.484324710930906</v>
      </c>
      <c r="P1432">
        <v>8.5041712474940301</v>
      </c>
      <c r="Q1432">
        <v>7.3006263745576006E-2</v>
      </c>
    </row>
    <row r="1433" spans="1:17" hidden="1" x14ac:dyDescent="0.3">
      <c r="A1433" t="s">
        <v>3038</v>
      </c>
      <c r="B1433" t="s">
        <v>3039</v>
      </c>
      <c r="C1433" t="s">
        <v>3117</v>
      </c>
      <c r="D1433" t="s">
        <v>51</v>
      </c>
      <c r="E1433">
        <v>1079.3391898499999</v>
      </c>
      <c r="F1433">
        <v>223.7</v>
      </c>
      <c r="G1433">
        <v>-36.1977499190373</v>
      </c>
      <c r="H1433">
        <v>-18.339173319427999</v>
      </c>
      <c r="I1433">
        <v>-13.6380709099122</v>
      </c>
      <c r="J1433">
        <v>-23.769017767281898</v>
      </c>
      <c r="K1433">
        <v>294.13363931734</v>
      </c>
      <c r="L1433">
        <v>273.85978656066197</v>
      </c>
      <c r="M1433">
        <v>16.701713837804999</v>
      </c>
      <c r="N1433">
        <v>0.89502851461932897</v>
      </c>
      <c r="O1433">
        <v>65.265981224854698</v>
      </c>
      <c r="P1433">
        <v>12.951274930573</v>
      </c>
      <c r="Q1433">
        <v>-1.0993033070514999E-2</v>
      </c>
    </row>
    <row r="1434" spans="1:17" hidden="1" x14ac:dyDescent="0.3">
      <c r="A1434" t="s">
        <v>3040</v>
      </c>
      <c r="B1434" t="s">
        <v>3041</v>
      </c>
      <c r="C1434" t="s">
        <v>3117</v>
      </c>
      <c r="D1434" t="s">
        <v>460</v>
      </c>
      <c r="E1434">
        <v>1075.8399246450001</v>
      </c>
      <c r="F1434">
        <v>379.85</v>
      </c>
      <c r="G1434">
        <v>42.809744129513099</v>
      </c>
      <c r="H1434">
        <v>-2.7375132233859198</v>
      </c>
      <c r="I1434">
        <v>35.210213891881303</v>
      </c>
      <c r="J1434">
        <v>-4.8511881632708302</v>
      </c>
      <c r="K1434">
        <v>360.07193611216599</v>
      </c>
      <c r="L1434">
        <v>307.26285183556502</v>
      </c>
      <c r="M1434">
        <v>47.943560898229201</v>
      </c>
      <c r="N1434">
        <v>1.07582218261757</v>
      </c>
      <c r="O1434">
        <v>11.6230090825325</v>
      </c>
      <c r="P1434">
        <v>100.81945545863</v>
      </c>
      <c r="Q1434">
        <v>0.11146284656541899</v>
      </c>
    </row>
    <row r="1435" spans="1:17" hidden="1" x14ac:dyDescent="0.3">
      <c r="A1435" t="s">
        <v>3042</v>
      </c>
      <c r="B1435" t="s">
        <v>3043</v>
      </c>
      <c r="C1435" t="s">
        <v>3117</v>
      </c>
      <c r="D1435" t="s">
        <v>85</v>
      </c>
      <c r="E1435">
        <v>1071.468618335</v>
      </c>
      <c r="F1435">
        <v>219.35</v>
      </c>
      <c r="G1435">
        <v>-59.842368306167103</v>
      </c>
      <c r="H1435">
        <v>-5.6580128946879302</v>
      </c>
      <c r="I1435">
        <v>-12.981610704533001</v>
      </c>
      <c r="J1435">
        <v>-4.3507065679659798</v>
      </c>
      <c r="K1435">
        <v>249.579318303256</v>
      </c>
      <c r="L1435">
        <v>261.336546895943</v>
      </c>
      <c r="M1435">
        <v>21.985079112245401</v>
      </c>
      <c r="N1435">
        <v>0.35756953029356298</v>
      </c>
      <c r="O1435">
        <v>74.1509003875085</v>
      </c>
      <c r="P1435">
        <v>32.939393939393902</v>
      </c>
    </row>
    <row r="1436" spans="1:17" hidden="1" x14ac:dyDescent="0.3">
      <c r="A1436" t="s">
        <v>3044</v>
      </c>
      <c r="B1436" t="s">
        <v>3045</v>
      </c>
      <c r="C1436" t="s">
        <v>3117</v>
      </c>
      <c r="D1436" t="s">
        <v>481</v>
      </c>
      <c r="E1436">
        <v>1071.039198983</v>
      </c>
      <c r="F1436">
        <v>62.27</v>
      </c>
      <c r="G1436">
        <v>-23.580359875363399</v>
      </c>
      <c r="H1436">
        <v>-7.9291391522158596</v>
      </c>
      <c r="I1436">
        <v>-23.126574908115899</v>
      </c>
      <c r="J1436">
        <v>-1.3788155165815399</v>
      </c>
      <c r="K1436">
        <v>73.989478323008896</v>
      </c>
      <c r="L1436">
        <v>79.208177110043394</v>
      </c>
      <c r="M1436">
        <v>26.953275675599102</v>
      </c>
      <c r="N1436">
        <v>1.1631893210555699</v>
      </c>
      <c r="O1436">
        <v>68.5402280391842</v>
      </c>
      <c r="P1436">
        <v>11.295799821268901</v>
      </c>
      <c r="Q1436">
        <v>-8.2153684684240003E-2</v>
      </c>
    </row>
    <row r="1437" spans="1:17" hidden="1" x14ac:dyDescent="0.3">
      <c r="A1437" t="s">
        <v>3046</v>
      </c>
      <c r="B1437" t="s">
        <v>3047</v>
      </c>
      <c r="C1437" t="s">
        <v>3117</v>
      </c>
      <c r="D1437" t="s">
        <v>481</v>
      </c>
      <c r="E1437">
        <v>1063.6774843799999</v>
      </c>
      <c r="F1437">
        <v>816.9</v>
      </c>
      <c r="G1437">
        <v>-48.260990303022098</v>
      </c>
      <c r="H1437">
        <v>-22.9428070226888</v>
      </c>
      <c r="I1437">
        <v>-41.8845647019415</v>
      </c>
      <c r="J1437">
        <v>-11.299966439377901</v>
      </c>
      <c r="K1437">
        <v>1106.0535249547199</v>
      </c>
      <c r="L1437">
        <v>1238.82037585941</v>
      </c>
      <c r="M1437">
        <v>12.1817820630467</v>
      </c>
      <c r="N1437">
        <v>1.53368220923409</v>
      </c>
      <c r="O1437">
        <v>90.108948463704195</v>
      </c>
      <c r="P1437">
        <v>1.4530551415797099</v>
      </c>
      <c r="Q1437">
        <v>-9.1950913058640005E-2</v>
      </c>
    </row>
    <row r="1438" spans="1:17" hidden="1" x14ac:dyDescent="0.3">
      <c r="A1438" t="s">
        <v>3048</v>
      </c>
      <c r="B1438" t="s">
        <v>3049</v>
      </c>
      <c r="C1438" t="s">
        <v>3117</v>
      </c>
      <c r="D1438" t="s">
        <v>253</v>
      </c>
      <c r="E1438">
        <v>1062.8643081600001</v>
      </c>
      <c r="F1438">
        <v>246.2</v>
      </c>
      <c r="G1438">
        <v>49.306446718251202</v>
      </c>
      <c r="H1438">
        <v>-4.8721599514245701</v>
      </c>
      <c r="I1438">
        <v>-14.8506116634675</v>
      </c>
      <c r="J1438">
        <v>-4.3222098142400096</v>
      </c>
      <c r="K1438">
        <v>262.75807127942602</v>
      </c>
      <c r="L1438">
        <v>248.88066150678799</v>
      </c>
      <c r="M1438">
        <v>30.460112795406499</v>
      </c>
      <c r="N1438">
        <v>0.64063445845137001</v>
      </c>
      <c r="O1438">
        <v>37.286758732737603</v>
      </c>
      <c r="P1438">
        <v>79.119679883594003</v>
      </c>
      <c r="Q1438">
        <v>9.5209430160779998E-2</v>
      </c>
    </row>
    <row r="1439" spans="1:17" hidden="1" x14ac:dyDescent="0.3">
      <c r="A1439" t="s">
        <v>3050</v>
      </c>
      <c r="B1439" t="s">
        <v>3051</v>
      </c>
      <c r="C1439" t="s">
        <v>3117</v>
      </c>
      <c r="D1439" t="s">
        <v>3052</v>
      </c>
      <c r="E1439">
        <v>1055.8219171718899</v>
      </c>
      <c r="F1439">
        <v>989.55</v>
      </c>
      <c r="G1439">
        <v>1118.0745478111401</v>
      </c>
      <c r="H1439">
        <v>6.5054502866634403</v>
      </c>
      <c r="I1439">
        <v>655.20990817700294</v>
      </c>
      <c r="J1439">
        <v>2.8478168118535399</v>
      </c>
      <c r="K1439">
        <v>832.23651696155298</v>
      </c>
      <c r="L1439">
        <v>460.55083567341302</v>
      </c>
      <c r="M1439">
        <v>94.555005251233993</v>
      </c>
      <c r="N1439">
        <v>7.8869047619047603E-2</v>
      </c>
      <c r="O1439">
        <v>1.01056035571645E-2</v>
      </c>
      <c r="P1439">
        <v>1370.35661218424</v>
      </c>
      <c r="Q1439">
        <v>0.31258150677232199</v>
      </c>
    </row>
    <row r="1440" spans="1:17" hidden="1" x14ac:dyDescent="0.3">
      <c r="A1440" t="s">
        <v>3053</v>
      </c>
      <c r="B1440" t="s">
        <v>3054</v>
      </c>
      <c r="C1440" t="s">
        <v>3117</v>
      </c>
      <c r="D1440" t="s">
        <v>755</v>
      </c>
      <c r="E1440">
        <v>1052.8542927779999</v>
      </c>
      <c r="F1440">
        <v>208.58</v>
      </c>
      <c r="G1440">
        <v>-39.434163156102997</v>
      </c>
      <c r="H1440">
        <v>-14.963718908117</v>
      </c>
      <c r="I1440">
        <v>-32.706429763613002</v>
      </c>
      <c r="J1440">
        <v>-11.265520830895801</v>
      </c>
      <c r="K1440">
        <v>237.52485836635901</v>
      </c>
      <c r="M1440">
        <v>34.233658329035897</v>
      </c>
      <c r="N1440">
        <v>0.64571242118345695</v>
      </c>
      <c r="O1440">
        <v>53.753955316904701</v>
      </c>
      <c r="P1440">
        <v>6.9641025641025802</v>
      </c>
    </row>
    <row r="1441" spans="1:17" hidden="1" x14ac:dyDescent="0.3">
      <c r="A1441" t="s">
        <v>3055</v>
      </c>
      <c r="B1441" t="s">
        <v>3056</v>
      </c>
      <c r="C1441" t="s">
        <v>3117</v>
      </c>
      <c r="D1441" t="s">
        <v>229</v>
      </c>
      <c r="E1441">
        <v>1051.596</v>
      </c>
      <c r="F1441">
        <v>8060</v>
      </c>
      <c r="G1441">
        <v>-0.70712135985595703</v>
      </c>
      <c r="H1441">
        <v>-7.6888120490667697</v>
      </c>
      <c r="I1441">
        <v>-15.1962878474035</v>
      </c>
      <c r="J1441">
        <v>3.2042170795102097E-2</v>
      </c>
      <c r="K1441">
        <v>8263.8491866557306</v>
      </c>
      <c r="L1441">
        <v>8129.9038833128898</v>
      </c>
      <c r="M1441">
        <v>39.169127559102797</v>
      </c>
      <c r="N1441">
        <v>0.41577430716140701</v>
      </c>
      <c r="O1441">
        <v>24.702233250620299</v>
      </c>
      <c r="P1441">
        <v>21.567710650749198</v>
      </c>
      <c r="Q1441">
        <v>0.19265791859840301</v>
      </c>
    </row>
    <row r="1442" spans="1:17" hidden="1" x14ac:dyDescent="0.3">
      <c r="A1442" t="s">
        <v>3057</v>
      </c>
      <c r="B1442" t="s">
        <v>3058</v>
      </c>
      <c r="C1442" t="s">
        <v>3117</v>
      </c>
      <c r="D1442" t="s">
        <v>48</v>
      </c>
      <c r="E1442">
        <v>1050.7229296200001</v>
      </c>
      <c r="F1442">
        <v>368.55</v>
      </c>
      <c r="G1442">
        <v>-67.494460867090098</v>
      </c>
      <c r="H1442">
        <v>-5.3139163131503198</v>
      </c>
      <c r="I1442">
        <v>-29.521108371812399</v>
      </c>
      <c r="J1442">
        <v>4.6335310975678299</v>
      </c>
      <c r="K1442">
        <v>400.97499797505799</v>
      </c>
      <c r="L1442">
        <v>476.83003928687998</v>
      </c>
      <c r="M1442">
        <v>41.235323008019698</v>
      </c>
      <c r="N1442">
        <v>0.31347090485874601</v>
      </c>
      <c r="O1442">
        <v>117.06688373355</v>
      </c>
      <c r="P1442">
        <v>21.4132762312633</v>
      </c>
      <c r="Q1442">
        <v>0.16140040251188301</v>
      </c>
    </row>
    <row r="1443" spans="1:17" hidden="1" x14ac:dyDescent="0.3">
      <c r="A1443" t="s">
        <v>3059</v>
      </c>
      <c r="B1443" t="s">
        <v>3060</v>
      </c>
      <c r="C1443" t="s">
        <v>3117</v>
      </c>
      <c r="D1443" t="s">
        <v>580</v>
      </c>
      <c r="E1443">
        <v>1050.5748573000001</v>
      </c>
      <c r="F1443">
        <v>146.1</v>
      </c>
      <c r="G1443">
        <v>-20.300815934145199</v>
      </c>
      <c r="H1443">
        <v>-7.6492418764845604</v>
      </c>
      <c r="I1443">
        <v>10.562817240983801</v>
      </c>
      <c r="J1443">
        <v>-6.6175919931778999</v>
      </c>
      <c r="K1443">
        <v>163.69911773770801</v>
      </c>
      <c r="L1443">
        <v>157.84049335391501</v>
      </c>
      <c r="M1443">
        <v>29.540575385591101</v>
      </c>
      <c r="N1443">
        <v>0.80575950125157103</v>
      </c>
      <c r="O1443">
        <v>51.2320328542094</v>
      </c>
      <c r="P1443">
        <v>50.308641975308603</v>
      </c>
      <c r="Q1443">
        <v>0.126689938064415</v>
      </c>
    </row>
    <row r="1444" spans="1:17" hidden="1" x14ac:dyDescent="0.3">
      <c r="A1444" t="s">
        <v>3061</v>
      </c>
      <c r="B1444" t="s">
        <v>3062</v>
      </c>
      <c r="C1444" t="s">
        <v>3117</v>
      </c>
      <c r="D1444" t="s">
        <v>222</v>
      </c>
      <c r="E1444">
        <v>1050.5016662399901</v>
      </c>
      <c r="F1444">
        <v>225</v>
      </c>
      <c r="G1444">
        <v>-12.202606135285301</v>
      </c>
      <c r="H1444">
        <v>-6.5584170386717604</v>
      </c>
      <c r="I1444">
        <v>14.152316066417299</v>
      </c>
      <c r="J1444">
        <v>-5.9416358449582702</v>
      </c>
      <c r="K1444">
        <v>250.44423996428901</v>
      </c>
      <c r="L1444">
        <v>220.22937865881499</v>
      </c>
      <c r="M1444">
        <v>21.833526308784201</v>
      </c>
      <c r="N1444">
        <v>0.440600864026651</v>
      </c>
      <c r="O1444">
        <v>37.5555555555555</v>
      </c>
      <c r="P1444">
        <v>56.25</v>
      </c>
      <c r="Q1444">
        <v>0.12184966345866299</v>
      </c>
    </row>
    <row r="1445" spans="1:17" hidden="1" x14ac:dyDescent="0.3">
      <c r="A1445" t="s">
        <v>3063</v>
      </c>
      <c r="B1445" t="s">
        <v>3064</v>
      </c>
      <c r="C1445" t="s">
        <v>3117</v>
      </c>
      <c r="D1445" t="s">
        <v>141</v>
      </c>
      <c r="E1445">
        <v>1049.096994</v>
      </c>
      <c r="F1445">
        <v>53.25</v>
      </c>
      <c r="G1445">
        <v>276.45998767751701</v>
      </c>
      <c r="H1445">
        <v>2.3005573203025902</v>
      </c>
      <c r="I1445">
        <v>33.192303777648902</v>
      </c>
      <c r="J1445">
        <v>-8.8144982447173792</v>
      </c>
      <c r="K1445">
        <v>51.818261198168102</v>
      </c>
      <c r="L1445">
        <v>41.817876237452502</v>
      </c>
      <c r="M1445">
        <v>50.254300215540802</v>
      </c>
      <c r="N1445">
        <v>0.67331120913446296</v>
      </c>
      <c r="O1445">
        <v>20</v>
      </c>
      <c r="P1445">
        <v>300.37593984962399</v>
      </c>
      <c r="Q1445">
        <v>0.262660697985651</v>
      </c>
    </row>
    <row r="1446" spans="1:17" hidden="1" x14ac:dyDescent="0.3">
      <c r="A1446" t="s">
        <v>3065</v>
      </c>
      <c r="B1446" t="s">
        <v>3066</v>
      </c>
      <c r="C1446" t="s">
        <v>3117</v>
      </c>
      <c r="E1446">
        <v>1044.7198534500001</v>
      </c>
      <c r="F1446">
        <v>19.5</v>
      </c>
      <c r="G1446">
        <v>316.49728268443698</v>
      </c>
      <c r="H1446">
        <v>64.306089823760402</v>
      </c>
      <c r="I1446">
        <v>-47.861178998259099</v>
      </c>
      <c r="J1446">
        <v>8.8345130424522207</v>
      </c>
      <c r="K1446">
        <v>23.5665986293256</v>
      </c>
      <c r="L1446">
        <v>30.608125199901401</v>
      </c>
      <c r="M1446">
        <v>91.550848026935796</v>
      </c>
      <c r="N1446">
        <v>1.5087906192979099</v>
      </c>
      <c r="O1446">
        <v>358.05128205128199</v>
      </c>
      <c r="P1446">
        <v>344.012791842529</v>
      </c>
      <c r="Q1446">
        <v>0.28365981961026299</v>
      </c>
    </row>
    <row r="1447" spans="1:17" hidden="1" x14ac:dyDescent="0.3">
      <c r="A1447" t="s">
        <v>3067</v>
      </c>
      <c r="B1447" t="s">
        <v>3068</v>
      </c>
      <c r="C1447" t="s">
        <v>3117</v>
      </c>
      <c r="D1447" t="s">
        <v>250</v>
      </c>
      <c r="E1447">
        <v>1040.7927293</v>
      </c>
      <c r="F1447">
        <v>427.1</v>
      </c>
      <c r="G1447">
        <v>-14.565027890928199</v>
      </c>
      <c r="H1447">
        <v>10.005409181124399</v>
      </c>
      <c r="I1447">
        <v>-1.6715406671133599</v>
      </c>
      <c r="J1447">
        <v>2.1107443714527601</v>
      </c>
      <c r="K1447">
        <v>422.879919823899</v>
      </c>
      <c r="L1447">
        <v>428.96458662477301</v>
      </c>
      <c r="M1447">
        <v>51.365380184253198</v>
      </c>
      <c r="N1447">
        <v>0.64782073856098699</v>
      </c>
      <c r="O1447">
        <v>19.784593771950298</v>
      </c>
      <c r="P1447">
        <v>18.0976081847089</v>
      </c>
      <c r="Q1447">
        <v>-8.3553521299049999E-3</v>
      </c>
    </row>
    <row r="1448" spans="1:17" hidden="1" x14ac:dyDescent="0.3">
      <c r="A1448" t="s">
        <v>3069</v>
      </c>
      <c r="B1448" t="s">
        <v>3070</v>
      </c>
      <c r="C1448" t="s">
        <v>3117</v>
      </c>
      <c r="D1448" t="s">
        <v>211</v>
      </c>
      <c r="E1448">
        <v>1040.2</v>
      </c>
      <c r="F1448">
        <v>104.02</v>
      </c>
      <c r="G1448">
        <v>46.117222275857998</v>
      </c>
      <c r="H1448">
        <v>-10.914886239968499</v>
      </c>
      <c r="I1448">
        <v>33.723868745839397</v>
      </c>
      <c r="J1448">
        <v>-10.369561166845299</v>
      </c>
      <c r="K1448">
        <v>123.46597354135599</v>
      </c>
      <c r="L1448">
        <v>102.90025226197901</v>
      </c>
      <c r="M1448">
        <v>14.7147777309172</v>
      </c>
      <c r="N1448">
        <v>0.32623493011573701</v>
      </c>
      <c r="O1448">
        <v>40.0692174581811</v>
      </c>
      <c r="P1448">
        <v>65.768924302788804</v>
      </c>
      <c r="Q1448">
        <v>6.7151832294307004E-2</v>
      </c>
    </row>
    <row r="1449" spans="1:17" hidden="1" x14ac:dyDescent="0.3">
      <c r="A1449" t="s">
        <v>3071</v>
      </c>
      <c r="B1449" t="s">
        <v>3072</v>
      </c>
      <c r="C1449" t="s">
        <v>3117</v>
      </c>
      <c r="D1449" t="s">
        <v>506</v>
      </c>
      <c r="E1449">
        <v>1037.8961251389901</v>
      </c>
      <c r="F1449">
        <v>198.67</v>
      </c>
      <c r="G1449">
        <v>73.274378565499404</v>
      </c>
      <c r="H1449">
        <v>4.6141359859182902</v>
      </c>
      <c r="I1449">
        <v>31.435244918735101</v>
      </c>
      <c r="J1449">
        <v>-3.6749337231794899</v>
      </c>
      <c r="K1449">
        <v>201.04097328954299</v>
      </c>
      <c r="L1449">
        <v>168.98384518385899</v>
      </c>
      <c r="M1449">
        <v>39.083643281791097</v>
      </c>
      <c r="N1449">
        <v>1.3377119741100301</v>
      </c>
      <c r="O1449">
        <v>19.142296270196798</v>
      </c>
      <c r="P1449">
        <v>111.35106382978699</v>
      </c>
      <c r="Q1449">
        <v>6.6078717062615006E-2</v>
      </c>
    </row>
    <row r="1450" spans="1:17" hidden="1" x14ac:dyDescent="0.3">
      <c r="A1450" t="s">
        <v>3073</v>
      </c>
      <c r="B1450" t="s">
        <v>3074</v>
      </c>
      <c r="C1450" t="s">
        <v>3117</v>
      </c>
      <c r="D1450" t="s">
        <v>51</v>
      </c>
      <c r="E1450">
        <v>1033.6566107399999</v>
      </c>
      <c r="F1450">
        <v>1500</v>
      </c>
      <c r="G1450">
        <v>148.803000701939</v>
      </c>
      <c r="H1450">
        <v>9.8179184314137</v>
      </c>
      <c r="I1450">
        <v>-4.9511512023064501</v>
      </c>
      <c r="J1450">
        <v>4.8709381991367797</v>
      </c>
      <c r="K1450">
        <v>1496.70971714183</v>
      </c>
      <c r="L1450">
        <v>1369.52348036694</v>
      </c>
      <c r="M1450">
        <v>62.575796962523697</v>
      </c>
      <c r="N1450">
        <v>1.1588225226766999</v>
      </c>
      <c r="O1450">
        <v>23.599999999999898</v>
      </c>
      <c r="P1450">
        <v>177.777777777777</v>
      </c>
      <c r="Q1450">
        <v>0.126501533762025</v>
      </c>
    </row>
    <row r="1451" spans="1:17" hidden="1" x14ac:dyDescent="0.3">
      <c r="A1451" t="s">
        <v>3075</v>
      </c>
      <c r="B1451" t="s">
        <v>3076</v>
      </c>
      <c r="C1451" t="s">
        <v>3117</v>
      </c>
      <c r="E1451">
        <v>1030.146884</v>
      </c>
      <c r="F1451">
        <v>1.98</v>
      </c>
      <c r="G1451">
        <v>70.974056440102402</v>
      </c>
      <c r="H1451">
        <v>3.15864312888344</v>
      </c>
      <c r="I1451">
        <v>-52.793814904297399</v>
      </c>
      <c r="J1451">
        <v>-0.58355573716606501</v>
      </c>
      <c r="K1451">
        <v>2.1167395855255098</v>
      </c>
      <c r="L1451">
        <v>2.3272318215637502</v>
      </c>
      <c r="M1451">
        <v>37.793256720206998</v>
      </c>
      <c r="N1451">
        <v>0.21571708157861799</v>
      </c>
      <c r="O1451">
        <v>108.58585858585801</v>
      </c>
      <c r="P1451">
        <v>93.690388848129103</v>
      </c>
    </row>
    <row r="1452" spans="1:17" hidden="1" x14ac:dyDescent="0.3">
      <c r="A1452" t="s">
        <v>3077</v>
      </c>
      <c r="B1452" t="s">
        <v>3078</v>
      </c>
      <c r="C1452" t="s">
        <v>3117</v>
      </c>
      <c r="D1452" t="s">
        <v>239</v>
      </c>
      <c r="E1452">
        <v>1027.86274656</v>
      </c>
      <c r="F1452">
        <v>451.1</v>
      </c>
      <c r="G1452">
        <v>155.69578183427501</v>
      </c>
      <c r="H1452">
        <v>22.461301821148599</v>
      </c>
      <c r="I1452">
        <v>140.93659850445599</v>
      </c>
      <c r="J1452">
        <v>-3.2134076779423699</v>
      </c>
      <c r="K1452">
        <v>411.52147296652402</v>
      </c>
      <c r="L1452">
        <v>287.473865504532</v>
      </c>
      <c r="M1452">
        <v>51.835592023495003</v>
      </c>
      <c r="N1452">
        <v>0.34369456879804</v>
      </c>
      <c r="O1452">
        <v>9.5433385058745195</v>
      </c>
      <c r="P1452">
        <v>547.66690595836303</v>
      </c>
      <c r="Q1452">
        <v>0.19489637469478199</v>
      </c>
    </row>
    <row r="1453" spans="1:17" hidden="1" x14ac:dyDescent="0.3">
      <c r="A1453" t="s">
        <v>3079</v>
      </c>
      <c r="B1453" t="s">
        <v>3080</v>
      </c>
      <c r="C1453" t="s">
        <v>3117</v>
      </c>
      <c r="D1453" t="s">
        <v>1086</v>
      </c>
      <c r="E1453">
        <v>1023.9191395</v>
      </c>
      <c r="F1453">
        <v>388.75</v>
      </c>
      <c r="G1453">
        <v>33.379068566972798</v>
      </c>
      <c r="H1453">
        <v>17.7434796947318</v>
      </c>
      <c r="I1453">
        <v>60.803426601375399</v>
      </c>
      <c r="J1453">
        <v>0.83632255897997398</v>
      </c>
      <c r="K1453">
        <v>373.359106565437</v>
      </c>
      <c r="L1453">
        <v>313.22880222713002</v>
      </c>
      <c r="M1453">
        <v>45.9904146768977</v>
      </c>
      <c r="N1453">
        <v>0.57990028863815202</v>
      </c>
      <c r="O1453">
        <v>17.7363344051446</v>
      </c>
      <c r="P1453">
        <v>113.598901098901</v>
      </c>
      <c r="Q1453">
        <v>0.15256921835017301</v>
      </c>
    </row>
    <row r="1454" spans="1:17" hidden="1" x14ac:dyDescent="0.3">
      <c r="A1454" t="s">
        <v>3081</v>
      </c>
      <c r="B1454" t="s">
        <v>3082</v>
      </c>
      <c r="C1454" t="s">
        <v>3117</v>
      </c>
      <c r="D1454" t="s">
        <v>408</v>
      </c>
      <c r="E1454">
        <v>1022.2835832</v>
      </c>
      <c r="F1454">
        <v>98.19</v>
      </c>
      <c r="G1454">
        <v>28.5694802435799</v>
      </c>
      <c r="H1454">
        <v>-8.9979505698368794</v>
      </c>
      <c r="I1454">
        <v>45.5214725282394</v>
      </c>
      <c r="J1454">
        <v>-3.9439280286717699</v>
      </c>
      <c r="K1454">
        <v>104.40811042162299</v>
      </c>
      <c r="L1454">
        <v>85.0017494066594</v>
      </c>
      <c r="M1454">
        <v>29.5379971058412</v>
      </c>
      <c r="N1454">
        <v>0.44017471874185699</v>
      </c>
      <c r="O1454">
        <v>27.100519401161002</v>
      </c>
      <c r="P1454">
        <v>99.573170731707293</v>
      </c>
      <c r="Q1454">
        <v>0.115802838986881</v>
      </c>
    </row>
    <row r="1455" spans="1:17" hidden="1" x14ac:dyDescent="0.3">
      <c r="A1455" t="s">
        <v>3083</v>
      </c>
      <c r="B1455" t="s">
        <v>3084</v>
      </c>
      <c r="C1455" t="s">
        <v>3117</v>
      </c>
      <c r="D1455" t="s">
        <v>117</v>
      </c>
      <c r="E1455">
        <v>1020.80916</v>
      </c>
      <c r="F1455">
        <v>411.6</v>
      </c>
      <c r="G1455">
        <v>-10.2756945711239</v>
      </c>
      <c r="H1455">
        <v>13.106863626608799</v>
      </c>
      <c r="I1455">
        <v>0.677158117097583</v>
      </c>
      <c r="J1455">
        <v>-5.4538089231862301</v>
      </c>
      <c r="K1455">
        <v>404.04927398583902</v>
      </c>
      <c r="M1455">
        <v>56.598540355248304</v>
      </c>
      <c r="N1455">
        <v>1.39630551301684</v>
      </c>
      <c r="O1455">
        <v>42.844995140913497</v>
      </c>
      <c r="P1455">
        <v>25.717776420281002</v>
      </c>
    </row>
    <row r="1456" spans="1:17" hidden="1" x14ac:dyDescent="0.3">
      <c r="A1456" t="s">
        <v>3085</v>
      </c>
      <c r="B1456" t="s">
        <v>3086</v>
      </c>
      <c r="C1456" t="s">
        <v>3117</v>
      </c>
      <c r="D1456" t="s">
        <v>91</v>
      </c>
      <c r="E1456">
        <v>1019.5924805</v>
      </c>
      <c r="F1456">
        <v>2409.9499999999998</v>
      </c>
      <c r="G1456">
        <v>64.5998371740707</v>
      </c>
      <c r="H1456">
        <v>-2.15841703867176</v>
      </c>
      <c r="I1456">
        <v>-4.9524584064183204</v>
      </c>
      <c r="J1456">
        <v>-3.30762522521611</v>
      </c>
      <c r="K1456">
        <v>2578.96886771563</v>
      </c>
      <c r="L1456">
        <v>2344.75560278996</v>
      </c>
      <c r="M1456">
        <v>31.529727282482298</v>
      </c>
      <c r="N1456">
        <v>0.72133333987123505</v>
      </c>
      <c r="O1456">
        <v>47.222971430942501</v>
      </c>
      <c r="P1456">
        <v>115.771331363595</v>
      </c>
      <c r="Q1456">
        <v>0.106074692042728</v>
      </c>
    </row>
    <row r="1457" spans="1:17" hidden="1" x14ac:dyDescent="0.3">
      <c r="A1457" t="s">
        <v>3087</v>
      </c>
      <c r="B1457" t="s">
        <v>3088</v>
      </c>
      <c r="C1457" t="s">
        <v>3117</v>
      </c>
      <c r="D1457" t="s">
        <v>414</v>
      </c>
      <c r="E1457">
        <v>1011.89210295</v>
      </c>
      <c r="F1457">
        <v>145.5</v>
      </c>
      <c r="G1457">
        <v>-21.603593900082402</v>
      </c>
      <c r="H1457">
        <v>-9.9202323024679195</v>
      </c>
      <c r="I1457">
        <v>-11.184964091879699</v>
      </c>
      <c r="J1457">
        <v>-1.8734686473807201</v>
      </c>
      <c r="K1457">
        <v>161.702694854502</v>
      </c>
      <c r="L1457">
        <v>161.28337716221</v>
      </c>
      <c r="M1457">
        <v>34.7111007629357</v>
      </c>
      <c r="N1457">
        <v>0.361123140729883</v>
      </c>
      <c r="O1457">
        <v>34.3642611683848</v>
      </c>
      <c r="P1457">
        <v>10.6043329532496</v>
      </c>
      <c r="Q1457">
        <v>8.3453330060590004E-3</v>
      </c>
    </row>
    <row r="1458" spans="1:17" hidden="1" x14ac:dyDescent="0.3">
      <c r="A1458" t="s">
        <v>3089</v>
      </c>
      <c r="B1458" t="s">
        <v>3090</v>
      </c>
      <c r="C1458" t="s">
        <v>3117</v>
      </c>
      <c r="D1458" t="s">
        <v>506</v>
      </c>
      <c r="E1458">
        <v>1011.5315000000001</v>
      </c>
      <c r="F1458">
        <v>1259.95</v>
      </c>
      <c r="G1458">
        <v>39.233540690249001</v>
      </c>
      <c r="H1458">
        <v>2.7784037911938801</v>
      </c>
      <c r="I1458">
        <v>-0.64958914953548796</v>
      </c>
      <c r="J1458">
        <v>1.5638526214970001</v>
      </c>
      <c r="K1458">
        <v>1270.21503890896</v>
      </c>
      <c r="L1458">
        <v>1203.86556618399</v>
      </c>
      <c r="M1458">
        <v>40.469506099001002</v>
      </c>
      <c r="N1458">
        <v>0.37259438870366401</v>
      </c>
      <c r="O1458">
        <v>28.560657168935201</v>
      </c>
      <c r="P1458">
        <v>74.026243093922602</v>
      </c>
      <c r="Q1458">
        <v>0.15454730476102699</v>
      </c>
    </row>
    <row r="1459" spans="1:17" hidden="1" x14ac:dyDescent="0.3">
      <c r="A1459" t="s">
        <v>3091</v>
      </c>
      <c r="B1459" t="s">
        <v>3092</v>
      </c>
      <c r="C1459" t="s">
        <v>3117</v>
      </c>
      <c r="D1459" t="s">
        <v>414</v>
      </c>
      <c r="E1459">
        <v>1011.27654067199</v>
      </c>
      <c r="F1459">
        <v>50.72</v>
      </c>
      <c r="G1459">
        <v>-51.658651113583701</v>
      </c>
      <c r="H1459">
        <v>-0.20415077762584499</v>
      </c>
      <c r="I1459">
        <v>-29.935641183884101</v>
      </c>
      <c r="J1459">
        <v>-1.4584032838402301</v>
      </c>
      <c r="K1459">
        <v>54.423863384708703</v>
      </c>
      <c r="L1459">
        <v>62.969982328098702</v>
      </c>
      <c r="M1459">
        <v>38.945742406399098</v>
      </c>
      <c r="N1459">
        <v>0.39236562232959599</v>
      </c>
      <c r="O1459">
        <v>67.586750788643499</v>
      </c>
      <c r="P1459">
        <v>3.2363118257683499</v>
      </c>
      <c r="Q1459">
        <v>-5.6786083151926001E-2</v>
      </c>
    </row>
    <row r="1460" spans="1:17" hidden="1" x14ac:dyDescent="0.3">
      <c r="A1460" t="s">
        <v>3093</v>
      </c>
      <c r="B1460" t="s">
        <v>3094</v>
      </c>
      <c r="C1460" t="s">
        <v>3117</v>
      </c>
      <c r="D1460" t="s">
        <v>129</v>
      </c>
      <c r="E1460">
        <v>1010.382268375</v>
      </c>
      <c r="F1460">
        <v>494.95</v>
      </c>
      <c r="G1460">
        <v>73.114917797316195</v>
      </c>
      <c r="H1460">
        <v>18.636914612696099</v>
      </c>
      <c r="I1460">
        <v>87.748023750278605</v>
      </c>
      <c r="J1460">
        <v>-4.4334123130629601</v>
      </c>
      <c r="K1460">
        <v>466.28519050432402</v>
      </c>
      <c r="M1460">
        <v>58.798385852840099</v>
      </c>
      <c r="N1460">
        <v>1.17694608358257</v>
      </c>
      <c r="O1460">
        <v>47.479543388221003</v>
      </c>
      <c r="P1460">
        <v>106.143273635985</v>
      </c>
    </row>
    <row r="1461" spans="1:17" hidden="1" x14ac:dyDescent="0.3">
      <c r="A1461" t="s">
        <v>3095</v>
      </c>
      <c r="B1461" t="s">
        <v>3096</v>
      </c>
      <c r="C1461" t="s">
        <v>3117</v>
      </c>
      <c r="D1461" t="s">
        <v>580</v>
      </c>
      <c r="E1461">
        <v>1008.157876011</v>
      </c>
      <c r="F1461">
        <v>38.61</v>
      </c>
      <c r="G1461">
        <v>-48.277943048084602</v>
      </c>
      <c r="H1461">
        <v>-9.0169134882455406</v>
      </c>
      <c r="I1461">
        <v>-15.8832099759129</v>
      </c>
      <c r="J1461">
        <v>-4.4061932432098896</v>
      </c>
      <c r="K1461">
        <v>43.990601089754698</v>
      </c>
      <c r="L1461">
        <v>46.377230881015002</v>
      </c>
      <c r="M1461">
        <v>23.363100270135099</v>
      </c>
      <c r="N1461">
        <v>0.18365924108373599</v>
      </c>
      <c r="O1461">
        <v>73.789173789173702</v>
      </c>
      <c r="P1461">
        <v>6.0714285714285703</v>
      </c>
      <c r="Q1461">
        <v>-2.5722066766549E-2</v>
      </c>
    </row>
    <row r="1462" spans="1:17" hidden="1" x14ac:dyDescent="0.3">
      <c r="A1462" t="s">
        <v>3097</v>
      </c>
      <c r="B1462" t="s">
        <v>3098</v>
      </c>
      <c r="C1462" t="s">
        <v>3117</v>
      </c>
      <c r="D1462" t="s">
        <v>129</v>
      </c>
      <c r="E1462">
        <v>1000.92618241</v>
      </c>
      <c r="F1462">
        <v>795.35</v>
      </c>
      <c r="G1462">
        <v>60.492104751050498</v>
      </c>
      <c r="H1462">
        <v>4.5580200068697598</v>
      </c>
      <c r="I1462">
        <v>11.7224326610951</v>
      </c>
      <c r="J1462">
        <v>-3.0279228331168602</v>
      </c>
      <c r="K1462">
        <v>830.61678880099203</v>
      </c>
      <c r="L1462">
        <v>772.70926571840596</v>
      </c>
      <c r="M1462">
        <v>35.267629811172398</v>
      </c>
      <c r="N1462">
        <v>0.54393762183235805</v>
      </c>
      <c r="O1462">
        <v>81.366693908342199</v>
      </c>
      <c r="P1462">
        <v>89.346506368289496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SubSector Analysis</vt:lpstr>
      <vt:lpstr>Nifty 750 Analysis</vt:lpstr>
      <vt:lpstr>Price_Filter_18_11_2024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Vibhu Sharma</cp:lastModifiedBy>
  <dcterms:created xsi:type="dcterms:W3CDTF">2024-11-19T03:08:33Z</dcterms:created>
  <dcterms:modified xsi:type="dcterms:W3CDTF">2024-11-22T12:22:24Z</dcterms:modified>
</cp:coreProperties>
</file>